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Proyectos\2023\Adm &amp; Fin\2. Implementación de las NIIF\"/>
    </mc:Choice>
  </mc:AlternateContent>
  <xr:revisionPtr revIDLastSave="0" documentId="13_ncr:1_{DF7CA5CA-3101-4794-B3FD-B1E78A79B38C}" xr6:coauthVersionLast="47" xr6:coauthVersionMax="47" xr10:uidLastSave="{00000000-0000-0000-0000-000000000000}"/>
  <bookViews>
    <workbookView xWindow="-120" yWindow="-120" windowWidth="29040" windowHeight="15720" tabRatio="870" firstSheet="1" activeTab="2" xr2:uid="{92B12DAF-C218-43F4-96B5-D9C58E545120}"/>
  </bookViews>
  <sheets>
    <sheet name="Reporte Cobranza Histórica" sheetId="1" state="hidden" r:id="rId1"/>
    <sheet name="Cabeceras" sheetId="21" r:id="rId2"/>
    <sheet name="Reporte" sheetId="2" r:id="rId3"/>
    <sheet name="Asientos" sheetId="20" r:id="rId4"/>
    <sheet name="Alianza" sheetId="16" r:id="rId5"/>
    <sheet name="Comisiones" sheetId="17" r:id="rId6"/>
    <sheet name="Umbrales de reconoc. ingresos" sheetId="15" r:id="rId7"/>
    <sheet name="Datos Maestros" sheetId="13" state="hidden" r:id="rId8"/>
    <sheet name="Consolidado" sheetId="6" r:id="rId9"/>
    <sheet name="0000101222" sheetId="8" r:id="rId10"/>
    <sheet name="0000010354" sheetId="7" r:id="rId11"/>
    <sheet name="0000300193" sheetId="9" r:id="rId12"/>
    <sheet name="Hoja1" sheetId="12" r:id="rId13"/>
    <sheet name="0000200573" sheetId="11" r:id="rId14"/>
    <sheet name="0001001907" sheetId="10" r:id="rId15"/>
    <sheet name="0005001911" sheetId="14" r:id="rId16"/>
  </sheets>
  <definedNames>
    <definedName name="_xlnm._FilterDatabase" localSheetId="10" hidden="1">'0000010354'!$A$12:$AP$222</definedName>
    <definedName name="_xlnm._FilterDatabase" localSheetId="9" hidden="1">'0000101222'!$A$12:$AP$218</definedName>
    <definedName name="_xlnm._FilterDatabase" localSheetId="13" hidden="1">'0000200573'!$A$12:$AP$157</definedName>
    <definedName name="_xlnm._FilterDatabase" localSheetId="11" hidden="1">'0000300193'!$A$12:$AQ$419</definedName>
    <definedName name="_xlnm._FilterDatabase" localSheetId="14" hidden="1">'0001001907'!$A$12:$AP$60</definedName>
    <definedName name="_xlnm._FilterDatabase" localSheetId="15" hidden="1">'0005001911'!$A$12:$AP$55</definedName>
    <definedName name="_xlnm._FilterDatabase" localSheetId="8" hidden="1">Consolidado!$A$12:$AS$1265</definedName>
    <definedName name="_xlnm._FilterDatabase" localSheetId="2" hidden="1">Reporte!$B$4:$OZ$29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P29" i="2" l="1"/>
  <c r="OP28" i="2"/>
  <c r="OP27" i="2"/>
  <c r="OP26" i="2"/>
  <c r="OP25" i="2"/>
  <c r="OP24" i="2"/>
  <c r="OP23" i="2"/>
  <c r="OP22" i="2"/>
  <c r="OP21" i="2"/>
  <c r="OP20" i="2"/>
  <c r="OP19" i="2"/>
  <c r="OP18" i="2"/>
  <c r="OP17" i="2"/>
  <c r="OP16" i="2"/>
  <c r="OP15" i="2"/>
  <c r="OP14" i="2"/>
  <c r="OP13" i="2"/>
  <c r="OP12" i="2"/>
  <c r="OP11" i="2"/>
  <c r="OP10" i="2"/>
  <c r="OP9" i="2"/>
  <c r="OP8" i="2"/>
  <c r="OP7" i="2"/>
  <c r="OP6" i="2"/>
  <c r="OP5" i="2"/>
  <c r="C7" i="17"/>
  <c r="C6" i="17"/>
  <c r="C5" i="17"/>
  <c r="C4" i="17"/>
  <c r="C3" i="17"/>
  <c r="C2" i="17"/>
  <c r="OT25" i="2"/>
  <c r="OT18" i="2"/>
  <c r="OT14" i="2"/>
  <c r="OT10" i="2"/>
  <c r="OT7" i="2"/>
  <c r="OO6" i="2"/>
  <c r="OO7" i="2"/>
  <c r="OO8" i="2"/>
  <c r="OO9" i="2"/>
  <c r="OO10" i="2"/>
  <c r="OO11" i="2"/>
  <c r="OO12" i="2"/>
  <c r="OO13" i="2"/>
  <c r="OO14" i="2"/>
  <c r="OO15" i="2"/>
  <c r="OO16" i="2"/>
  <c r="OO17" i="2"/>
  <c r="OO18" i="2"/>
  <c r="OO19" i="2"/>
  <c r="OO20" i="2"/>
  <c r="OO21" i="2"/>
  <c r="OO22" i="2"/>
  <c r="OO23" i="2"/>
  <c r="OO24" i="2"/>
  <c r="OO25" i="2"/>
  <c r="OO26" i="2"/>
  <c r="OO27" i="2"/>
  <c r="OO28" i="2"/>
  <c r="OO29" i="2"/>
  <c r="OO5" i="2"/>
  <c r="ON25" i="2"/>
  <c r="ON18" i="2"/>
  <c r="ON14" i="2"/>
  <c r="ON10" i="2"/>
  <c r="OK29" i="2"/>
  <c r="OK28" i="2"/>
  <c r="OK27" i="2"/>
  <c r="OK26" i="2"/>
  <c r="OK25" i="2"/>
  <c r="OK24" i="2"/>
  <c r="OK23" i="2"/>
  <c r="OK22" i="2"/>
  <c r="OK21" i="2"/>
  <c r="OK20" i="2"/>
  <c r="OK19" i="2"/>
  <c r="OK18" i="2"/>
  <c r="OK17" i="2"/>
  <c r="OK16" i="2"/>
  <c r="OK15" i="2"/>
  <c r="OK14" i="2"/>
  <c r="OK13" i="2"/>
  <c r="OK12" i="2"/>
  <c r="OK11" i="2"/>
  <c r="OK10" i="2"/>
  <c r="OK9" i="2"/>
  <c r="OK8" i="2"/>
  <c r="OK7" i="2"/>
  <c r="OK6" i="2"/>
  <c r="OK5" i="2"/>
  <c r="D20" i="20" s="1"/>
  <c r="E21" i="20" s="1"/>
  <c r="OH25" i="2"/>
  <c r="OH18" i="2"/>
  <c r="OH14" i="2"/>
  <c r="OH10" i="2"/>
  <c r="OH7" i="2"/>
  <c r="D28" i="20" l="1"/>
  <c r="E29" i="20" s="1"/>
  <c r="HA25" i="2"/>
  <c r="HA24" i="2"/>
  <c r="HA23" i="2"/>
  <c r="HA22" i="2"/>
  <c r="HA21" i="2"/>
  <c r="HA18" i="2"/>
  <c r="HA14" i="2"/>
  <c r="HA10" i="2"/>
  <c r="HA7" i="2"/>
  <c r="OC7" i="2"/>
  <c r="OD7" i="2" s="1"/>
  <c r="OC10" i="2"/>
  <c r="OD10" i="2" s="1"/>
  <c r="OC14" i="2"/>
  <c r="OD14" i="2" s="1"/>
  <c r="OC18" i="2"/>
  <c r="OD18" i="2" s="1"/>
  <c r="OC21" i="2"/>
  <c r="OD21" i="2" s="1"/>
  <c r="OC22" i="2"/>
  <c r="OC23" i="2"/>
  <c r="OC24" i="2"/>
  <c r="OC25" i="2"/>
  <c r="OD25" i="2" s="1"/>
  <c r="OQ6" i="2"/>
  <c r="OQ7" i="2"/>
  <c r="OQ8" i="2"/>
  <c r="OQ9" i="2"/>
  <c r="OQ10" i="2"/>
  <c r="OQ11" i="2"/>
  <c r="OQ12" i="2"/>
  <c r="OQ13" i="2"/>
  <c r="OQ14" i="2"/>
  <c r="OQ15" i="2"/>
  <c r="OQ16" i="2"/>
  <c r="OQ17" i="2"/>
  <c r="OQ18" i="2"/>
  <c r="OQ19" i="2"/>
  <c r="OQ20" i="2"/>
  <c r="OQ21" i="2"/>
  <c r="OQ22" i="2"/>
  <c r="OQ23" i="2"/>
  <c r="OQ24" i="2"/>
  <c r="OQ25" i="2"/>
  <c r="OQ26" i="2"/>
  <c r="OQ27" i="2"/>
  <c r="OQ28" i="2"/>
  <c r="OQ29" i="2"/>
  <c r="OQ5" i="2"/>
  <c r="OS21" i="2" l="1" a="1"/>
  <c r="OS21" i="2" s="1"/>
  <c r="OG21" i="2" a="1"/>
  <c r="OG21" i="2" s="1"/>
  <c r="OM21" i="2" a="1"/>
  <c r="OM21" i="2" s="1"/>
  <c r="HB29" i="2" l="1"/>
  <c r="HB28" i="2" s="1"/>
  <c r="HB26" i="2" s="1"/>
  <c r="HB27" i="2"/>
  <c r="HB20" i="2"/>
  <c r="HB19" i="2"/>
  <c r="HB17" i="2"/>
  <c r="HB16" i="2"/>
  <c r="HB15" i="2"/>
  <c r="HB13" i="2"/>
  <c r="HB12" i="2"/>
  <c r="HB11" i="2"/>
  <c r="HB9" i="2"/>
  <c r="HB8" i="2"/>
  <c r="HB6" i="2"/>
  <c r="HB5" i="2"/>
  <c r="I1264" i="6"/>
  <c r="H1264" i="6"/>
  <c r="G1264" i="6"/>
  <c r="J1264" i="6" s="1"/>
  <c r="I1262" i="6"/>
  <c r="H1262" i="6"/>
  <c r="G1262" i="6"/>
  <c r="J1262" i="6" s="1"/>
  <c r="I1261" i="6"/>
  <c r="H1261" i="6"/>
  <c r="G1261" i="6"/>
  <c r="J1261" i="6" s="1"/>
  <c r="I1260" i="6"/>
  <c r="H1260" i="6"/>
  <c r="G1260" i="6"/>
  <c r="J1260" i="6" s="1"/>
  <c r="I1259" i="6"/>
  <c r="H1259" i="6"/>
  <c r="G1259" i="6"/>
  <c r="J1259" i="6" s="1"/>
  <c r="I1258" i="6"/>
  <c r="H1258" i="6"/>
  <c r="G1258" i="6"/>
  <c r="J1258" i="6" s="1"/>
  <c r="I1257" i="6"/>
  <c r="H1257" i="6"/>
  <c r="G1257" i="6"/>
  <c r="J1257" i="6" s="1"/>
  <c r="I1256" i="6"/>
  <c r="H1256" i="6"/>
  <c r="G1256" i="6"/>
  <c r="J1256" i="6" s="1"/>
  <c r="I1255" i="6"/>
  <c r="H1255" i="6"/>
  <c r="G1255" i="6"/>
  <c r="J1255" i="6" s="1"/>
  <c r="J1254" i="6"/>
  <c r="I1254" i="6"/>
  <c r="H1254" i="6"/>
  <c r="G1254" i="6"/>
  <c r="I1253" i="6"/>
  <c r="H1253" i="6"/>
  <c r="G1253" i="6"/>
  <c r="J1253" i="6" s="1"/>
  <c r="I1252" i="6"/>
  <c r="J1252" i="6" s="1"/>
  <c r="H1252" i="6"/>
  <c r="G1252" i="6"/>
  <c r="I1251" i="6"/>
  <c r="H1251" i="6"/>
  <c r="G1251" i="6"/>
  <c r="J1251" i="6" s="1"/>
  <c r="I1250" i="6"/>
  <c r="H1250" i="6"/>
  <c r="J1250" i="6" s="1"/>
  <c r="G1250" i="6"/>
  <c r="I1249" i="6"/>
  <c r="H1249" i="6"/>
  <c r="G1249" i="6"/>
  <c r="J1249" i="6" s="1"/>
  <c r="I1248" i="6"/>
  <c r="H1248" i="6"/>
  <c r="G1248" i="6"/>
  <c r="J1248" i="6" s="1"/>
  <c r="I1247" i="6"/>
  <c r="H1247" i="6"/>
  <c r="G1247" i="6"/>
  <c r="J1247" i="6" s="1"/>
  <c r="I1246" i="6"/>
  <c r="H1246" i="6"/>
  <c r="G1246" i="6"/>
  <c r="I1245" i="6"/>
  <c r="H1245" i="6"/>
  <c r="G1245" i="6"/>
  <c r="J1245" i="6" s="1"/>
  <c r="I1244" i="6"/>
  <c r="H1244" i="6"/>
  <c r="G1244" i="6"/>
  <c r="J1244" i="6" s="1"/>
  <c r="I1243" i="6"/>
  <c r="H1243" i="6"/>
  <c r="G1243" i="6"/>
  <c r="J1243" i="6" s="1"/>
  <c r="I1242" i="6"/>
  <c r="H1242" i="6"/>
  <c r="G1242" i="6"/>
  <c r="J1242" i="6" s="1"/>
  <c r="I1241" i="6"/>
  <c r="H1241" i="6"/>
  <c r="G1241" i="6"/>
  <c r="J1241" i="6" s="1"/>
  <c r="I1240" i="6"/>
  <c r="H1240" i="6"/>
  <c r="G1240" i="6"/>
  <c r="J1240" i="6" s="1"/>
  <c r="I1239" i="6"/>
  <c r="H1239" i="6"/>
  <c r="G1239" i="6"/>
  <c r="J1239" i="6" s="1"/>
  <c r="J1238" i="6"/>
  <c r="I1238" i="6"/>
  <c r="H1238" i="6"/>
  <c r="G1238" i="6"/>
  <c r="I1237" i="6"/>
  <c r="H1237" i="6"/>
  <c r="G1237" i="6"/>
  <c r="J1237" i="6" s="1"/>
  <c r="I1236" i="6"/>
  <c r="J1236" i="6" s="1"/>
  <c r="H1236" i="6"/>
  <c r="G1236" i="6"/>
  <c r="I1235" i="6"/>
  <c r="H1235" i="6"/>
  <c r="G1235" i="6"/>
  <c r="J1235" i="6" s="1"/>
  <c r="I1234" i="6"/>
  <c r="H1234" i="6"/>
  <c r="J1234" i="6" s="1"/>
  <c r="G1234" i="6"/>
  <c r="I1233" i="6"/>
  <c r="H1233" i="6"/>
  <c r="G1233" i="6"/>
  <c r="J1233" i="6" s="1"/>
  <c r="I1232" i="6"/>
  <c r="H1232" i="6"/>
  <c r="G1232" i="6"/>
  <c r="J1232" i="6" s="1"/>
  <c r="I1231" i="6"/>
  <c r="H1231" i="6"/>
  <c r="G1231" i="6"/>
  <c r="J1231" i="6" s="1"/>
  <c r="I1230" i="6"/>
  <c r="H1230" i="6"/>
  <c r="G1230" i="6"/>
  <c r="J1230" i="6" s="1"/>
  <c r="I1229" i="6"/>
  <c r="H1229" i="6"/>
  <c r="G1229" i="6"/>
  <c r="J1229" i="6" s="1"/>
  <c r="I1228" i="6"/>
  <c r="H1228" i="6"/>
  <c r="G1228" i="6"/>
  <c r="J1228" i="6" s="1"/>
  <c r="I1227" i="6"/>
  <c r="H1227" i="6"/>
  <c r="G1227" i="6"/>
  <c r="J1227" i="6" s="1"/>
  <c r="I1226" i="6"/>
  <c r="H1226" i="6"/>
  <c r="G1226" i="6"/>
  <c r="J1226" i="6" s="1"/>
  <c r="I1225" i="6"/>
  <c r="H1225" i="6"/>
  <c r="G1225" i="6"/>
  <c r="J1225" i="6" s="1"/>
  <c r="I1224" i="6"/>
  <c r="H1224" i="6"/>
  <c r="G1224" i="6"/>
  <c r="J1224" i="6" s="1"/>
  <c r="I1223" i="6"/>
  <c r="H1223" i="6"/>
  <c r="G1223" i="6"/>
  <c r="J1223" i="6" s="1"/>
  <c r="J1222" i="6"/>
  <c r="I1222" i="6"/>
  <c r="H1222" i="6"/>
  <c r="G1222" i="6"/>
  <c r="I1221" i="6"/>
  <c r="H1221" i="6"/>
  <c r="G1221" i="6"/>
  <c r="J1221" i="6" s="1"/>
  <c r="I1220" i="6"/>
  <c r="J1220" i="6" s="1"/>
  <c r="H1220" i="6"/>
  <c r="G1220" i="6"/>
  <c r="I1219" i="6"/>
  <c r="H1219" i="6"/>
  <c r="G1219" i="6"/>
  <c r="J1219" i="6" s="1"/>
  <c r="I1218" i="6"/>
  <c r="H1218" i="6"/>
  <c r="J1218" i="6" s="1"/>
  <c r="G1218" i="6"/>
  <c r="I1217" i="6"/>
  <c r="H1217" i="6"/>
  <c r="G1217" i="6"/>
  <c r="J1217" i="6" s="1"/>
  <c r="I1216" i="6"/>
  <c r="H1216" i="6"/>
  <c r="G1216" i="6"/>
  <c r="J1216" i="6" s="1"/>
  <c r="I1215" i="6"/>
  <c r="H1215" i="6"/>
  <c r="G1215" i="6"/>
  <c r="J1215" i="6" s="1"/>
  <c r="I1214" i="6"/>
  <c r="H1214" i="6"/>
  <c r="G1214" i="6"/>
  <c r="I1213" i="6"/>
  <c r="H1213" i="6"/>
  <c r="G1213" i="6"/>
  <c r="I1212" i="6"/>
  <c r="H1212" i="6"/>
  <c r="G1212" i="6"/>
  <c r="J1212" i="6" s="1"/>
  <c r="I1211" i="6"/>
  <c r="H1211" i="6"/>
  <c r="G1211" i="6"/>
  <c r="I1210" i="6"/>
  <c r="H1210" i="6"/>
  <c r="G1210" i="6"/>
  <c r="J1210" i="6" s="1"/>
  <c r="I1209" i="6"/>
  <c r="H1209" i="6"/>
  <c r="G1209" i="6"/>
  <c r="I1208" i="6"/>
  <c r="H1208" i="6"/>
  <c r="G1208" i="6"/>
  <c r="J1208" i="6" s="1"/>
  <c r="I1207" i="6"/>
  <c r="H1207" i="6"/>
  <c r="G1207" i="6"/>
  <c r="J1207" i="6" s="1"/>
  <c r="J1206" i="6"/>
  <c r="I1206" i="6"/>
  <c r="H1206" i="6"/>
  <c r="G1206" i="6"/>
  <c r="I1205" i="6"/>
  <c r="H1205" i="6"/>
  <c r="G1205" i="6"/>
  <c r="J1205" i="6" s="1"/>
  <c r="I1204" i="6"/>
  <c r="J1204" i="6" s="1"/>
  <c r="H1204" i="6"/>
  <c r="G1204" i="6"/>
  <c r="I1203" i="6"/>
  <c r="H1203" i="6"/>
  <c r="G1203" i="6"/>
  <c r="J1203" i="6" s="1"/>
  <c r="I1202" i="6"/>
  <c r="H1202" i="6"/>
  <c r="J1202" i="6" s="1"/>
  <c r="G1202" i="6"/>
  <c r="I1201" i="6"/>
  <c r="H1201" i="6"/>
  <c r="G1201" i="6"/>
  <c r="J1201" i="6" s="1"/>
  <c r="I1200" i="6"/>
  <c r="H1200" i="6"/>
  <c r="G1200" i="6"/>
  <c r="J1200" i="6" s="1"/>
  <c r="I1199" i="6"/>
  <c r="H1199" i="6"/>
  <c r="G1199" i="6"/>
  <c r="J1199" i="6" s="1"/>
  <c r="I1198" i="6"/>
  <c r="H1198" i="6"/>
  <c r="G1198" i="6"/>
  <c r="J1198" i="6" s="1"/>
  <c r="I1177" i="6"/>
  <c r="H1177" i="6"/>
  <c r="G1177" i="6"/>
  <c r="I1175" i="6"/>
  <c r="H1175" i="6"/>
  <c r="G1175" i="6"/>
  <c r="J1175" i="6" s="1"/>
  <c r="I1174" i="6"/>
  <c r="H1174" i="6"/>
  <c r="G1174" i="6"/>
  <c r="I1173" i="6"/>
  <c r="H1173" i="6"/>
  <c r="G1173" i="6"/>
  <c r="J1173" i="6" s="1"/>
  <c r="I1172" i="6"/>
  <c r="H1172" i="6"/>
  <c r="G1172" i="6"/>
  <c r="J1172" i="6" s="1"/>
  <c r="I1171" i="6"/>
  <c r="H1171" i="6"/>
  <c r="G1171" i="6"/>
  <c r="J1171" i="6" s="1"/>
  <c r="I1170" i="6"/>
  <c r="H1170" i="6"/>
  <c r="G1170" i="6"/>
  <c r="J1170" i="6" s="1"/>
  <c r="J1169" i="6"/>
  <c r="I1169" i="6"/>
  <c r="H1169" i="6"/>
  <c r="G1169" i="6"/>
  <c r="I1168" i="6"/>
  <c r="H1168" i="6"/>
  <c r="G1168" i="6"/>
  <c r="J1168" i="6" s="1"/>
  <c r="I1167" i="6"/>
  <c r="J1167" i="6" s="1"/>
  <c r="H1167" i="6"/>
  <c r="G1167" i="6"/>
  <c r="I1166" i="6"/>
  <c r="H1166" i="6"/>
  <c r="G1166" i="6"/>
  <c r="J1166" i="6" s="1"/>
  <c r="I1165" i="6"/>
  <c r="H1165" i="6"/>
  <c r="J1165" i="6" s="1"/>
  <c r="G1165" i="6"/>
  <c r="I1164" i="6"/>
  <c r="H1164" i="6"/>
  <c r="G1164" i="6"/>
  <c r="J1164" i="6" s="1"/>
  <c r="I1163" i="6"/>
  <c r="H1163" i="6"/>
  <c r="G1163" i="6"/>
  <c r="J1163" i="6" s="1"/>
  <c r="I1162" i="6"/>
  <c r="H1162" i="6"/>
  <c r="G1162" i="6"/>
  <c r="J1162" i="6" s="1"/>
  <c r="I1161" i="6"/>
  <c r="H1161" i="6"/>
  <c r="G1161" i="6"/>
  <c r="I1160" i="6"/>
  <c r="H1160" i="6"/>
  <c r="G1160" i="6"/>
  <c r="I1159" i="6"/>
  <c r="H1159" i="6"/>
  <c r="G1159" i="6"/>
  <c r="J1159" i="6" s="1"/>
  <c r="I1158" i="6"/>
  <c r="H1158" i="6"/>
  <c r="G1158" i="6"/>
  <c r="I1157" i="6"/>
  <c r="H1157" i="6"/>
  <c r="G1157" i="6"/>
  <c r="J1157" i="6" s="1"/>
  <c r="I1156" i="6"/>
  <c r="H1156" i="6"/>
  <c r="G1156" i="6"/>
  <c r="I1155" i="6"/>
  <c r="H1155" i="6"/>
  <c r="G1155" i="6"/>
  <c r="J1155" i="6" s="1"/>
  <c r="I1154" i="6"/>
  <c r="H1154" i="6"/>
  <c r="G1154" i="6"/>
  <c r="J1154" i="6" s="1"/>
  <c r="J1153" i="6"/>
  <c r="I1153" i="6"/>
  <c r="H1153" i="6"/>
  <c r="G1153" i="6"/>
  <c r="I1152" i="6"/>
  <c r="H1152" i="6"/>
  <c r="G1152" i="6"/>
  <c r="J1152" i="6" s="1"/>
  <c r="I1151" i="6"/>
  <c r="J1151" i="6" s="1"/>
  <c r="H1151" i="6"/>
  <c r="G1151" i="6"/>
  <c r="I1150" i="6"/>
  <c r="H1150" i="6"/>
  <c r="G1150" i="6"/>
  <c r="J1150" i="6" s="1"/>
  <c r="I1149" i="6"/>
  <c r="H1149" i="6"/>
  <c r="J1149" i="6" s="1"/>
  <c r="G1149" i="6"/>
  <c r="I1148" i="6"/>
  <c r="H1148" i="6"/>
  <c r="G1148" i="6"/>
  <c r="J1148" i="6" s="1"/>
  <c r="I1147" i="6"/>
  <c r="H1147" i="6"/>
  <c r="G1147" i="6"/>
  <c r="J1147" i="6" s="1"/>
  <c r="I1146" i="6"/>
  <c r="H1146" i="6"/>
  <c r="G1146" i="6"/>
  <c r="J1146" i="6" s="1"/>
  <c r="I1145" i="6"/>
  <c r="H1145" i="6"/>
  <c r="G1145" i="6"/>
  <c r="J1145" i="6" s="1"/>
  <c r="I1144" i="6"/>
  <c r="H1144" i="6"/>
  <c r="G1144" i="6"/>
  <c r="I1143" i="6"/>
  <c r="H1143" i="6"/>
  <c r="G1143" i="6"/>
  <c r="J1143" i="6" s="1"/>
  <c r="I1142" i="6"/>
  <c r="H1142" i="6"/>
  <c r="G1142" i="6"/>
  <c r="I1141" i="6"/>
  <c r="H1141" i="6"/>
  <c r="G1141" i="6"/>
  <c r="J1141" i="6" s="1"/>
  <c r="I1140" i="6"/>
  <c r="H1140" i="6"/>
  <c r="G1140" i="6"/>
  <c r="J1140" i="6" s="1"/>
  <c r="I1139" i="6"/>
  <c r="H1139" i="6"/>
  <c r="G1139" i="6"/>
  <c r="J1139" i="6" s="1"/>
  <c r="I1138" i="6"/>
  <c r="H1138" i="6"/>
  <c r="G1138" i="6"/>
  <c r="J1138" i="6" s="1"/>
  <c r="J1137" i="6"/>
  <c r="I1137" i="6"/>
  <c r="H1137" i="6"/>
  <c r="G1137" i="6"/>
  <c r="I1136" i="6"/>
  <c r="H1136" i="6"/>
  <c r="G1136" i="6"/>
  <c r="J1136" i="6" s="1"/>
  <c r="I1135" i="6"/>
  <c r="J1135" i="6" s="1"/>
  <c r="H1135" i="6"/>
  <c r="G1135" i="6"/>
  <c r="I1134" i="6"/>
  <c r="H1134" i="6"/>
  <c r="G1134" i="6"/>
  <c r="J1134" i="6" s="1"/>
  <c r="I1133" i="6"/>
  <c r="H1133" i="6"/>
  <c r="J1133" i="6" s="1"/>
  <c r="G1133" i="6"/>
  <c r="I1132" i="6"/>
  <c r="H1132" i="6"/>
  <c r="G1132" i="6"/>
  <c r="J1132" i="6" s="1"/>
  <c r="I1131" i="6"/>
  <c r="H1131" i="6"/>
  <c r="G1131" i="6"/>
  <c r="J1131" i="6" s="1"/>
  <c r="I1130" i="6"/>
  <c r="H1130" i="6"/>
  <c r="G1130" i="6"/>
  <c r="J1130" i="6" s="1"/>
  <c r="I1129" i="6"/>
  <c r="H1129" i="6"/>
  <c r="G1129" i="6"/>
  <c r="I1128" i="6"/>
  <c r="H1128" i="6"/>
  <c r="G1128" i="6"/>
  <c r="I1127" i="6"/>
  <c r="H1127" i="6"/>
  <c r="G1127" i="6"/>
  <c r="J1127" i="6" s="1"/>
  <c r="I1126" i="6"/>
  <c r="H1126" i="6"/>
  <c r="G1126" i="6"/>
  <c r="I1125" i="6"/>
  <c r="H1125" i="6"/>
  <c r="G1125" i="6"/>
  <c r="J1125" i="6" s="1"/>
  <c r="I1124" i="6"/>
  <c r="H1124" i="6"/>
  <c r="G1124" i="6"/>
  <c r="I1123" i="6"/>
  <c r="H1123" i="6"/>
  <c r="G1123" i="6"/>
  <c r="J1123" i="6" s="1"/>
  <c r="I1122" i="6"/>
  <c r="H1122" i="6"/>
  <c r="G1122" i="6"/>
  <c r="J1122" i="6" s="1"/>
  <c r="J1121" i="6"/>
  <c r="I1121" i="6"/>
  <c r="H1121" i="6"/>
  <c r="G1121" i="6"/>
  <c r="I1120" i="6"/>
  <c r="H1120" i="6"/>
  <c r="G1120" i="6"/>
  <c r="J1120" i="6" s="1"/>
  <c r="I1119" i="6"/>
  <c r="J1119" i="6" s="1"/>
  <c r="H1119" i="6"/>
  <c r="G1119" i="6"/>
  <c r="I1118" i="6"/>
  <c r="H1118" i="6"/>
  <c r="G1118" i="6"/>
  <c r="J1118" i="6" s="1"/>
  <c r="I1117" i="6"/>
  <c r="H1117" i="6"/>
  <c r="J1117" i="6" s="1"/>
  <c r="G1117" i="6"/>
  <c r="I1116" i="6"/>
  <c r="H1116" i="6"/>
  <c r="G1116" i="6"/>
  <c r="J1116" i="6" s="1"/>
  <c r="I1115" i="6"/>
  <c r="H1115" i="6"/>
  <c r="G1115" i="6"/>
  <c r="J1115" i="6" s="1"/>
  <c r="I1114" i="6"/>
  <c r="H1114" i="6"/>
  <c r="G1114" i="6"/>
  <c r="J1114" i="6" s="1"/>
  <c r="I1113" i="6"/>
  <c r="H1113" i="6"/>
  <c r="G1113" i="6"/>
  <c r="J1113" i="6" s="1"/>
  <c r="I1112" i="6"/>
  <c r="H1112" i="6"/>
  <c r="G1112" i="6"/>
  <c r="I1111" i="6"/>
  <c r="H1111" i="6"/>
  <c r="G1111" i="6"/>
  <c r="J1111" i="6" s="1"/>
  <c r="I1110" i="6"/>
  <c r="H1110" i="6"/>
  <c r="G1110" i="6"/>
  <c r="I1109" i="6"/>
  <c r="H1109" i="6"/>
  <c r="G1109" i="6"/>
  <c r="J1109" i="6" s="1"/>
  <c r="I1108" i="6"/>
  <c r="H1108" i="6"/>
  <c r="G1108" i="6"/>
  <c r="J1108" i="6" s="1"/>
  <c r="I1107" i="6"/>
  <c r="H1107" i="6"/>
  <c r="G1107" i="6"/>
  <c r="J1107" i="6" s="1"/>
  <c r="I1106" i="6"/>
  <c r="H1106" i="6"/>
  <c r="G1106" i="6"/>
  <c r="J1106" i="6" s="1"/>
  <c r="J1105" i="6"/>
  <c r="I1105" i="6"/>
  <c r="H1105" i="6"/>
  <c r="G1105" i="6"/>
  <c r="I1104" i="6"/>
  <c r="H1104" i="6"/>
  <c r="G1104" i="6"/>
  <c r="J1104" i="6" s="1"/>
  <c r="I1081" i="6"/>
  <c r="J1081" i="6" s="1"/>
  <c r="H1081" i="6"/>
  <c r="G1081" i="6"/>
  <c r="I1080" i="6"/>
  <c r="H1080" i="6"/>
  <c r="G1080" i="6"/>
  <c r="J1080" i="6" s="1"/>
  <c r="I1079" i="6"/>
  <c r="H1079" i="6"/>
  <c r="J1079" i="6" s="1"/>
  <c r="G1079" i="6"/>
  <c r="I1077" i="6"/>
  <c r="H1077" i="6"/>
  <c r="G1077" i="6"/>
  <c r="J1077" i="6" s="1"/>
  <c r="I1076" i="6"/>
  <c r="H1076" i="6"/>
  <c r="G1076" i="6"/>
  <c r="J1076" i="6" s="1"/>
  <c r="I1075" i="6"/>
  <c r="H1075" i="6"/>
  <c r="G1075" i="6"/>
  <c r="J1075" i="6" s="1"/>
  <c r="I1074" i="6"/>
  <c r="H1074" i="6"/>
  <c r="G1074" i="6"/>
  <c r="I1073" i="6"/>
  <c r="H1073" i="6"/>
  <c r="G1073" i="6"/>
  <c r="I1072" i="6"/>
  <c r="H1072" i="6"/>
  <c r="G1072" i="6"/>
  <c r="J1072" i="6" s="1"/>
  <c r="I1071" i="6"/>
  <c r="H1071" i="6"/>
  <c r="G1071" i="6"/>
  <c r="I1070" i="6"/>
  <c r="H1070" i="6"/>
  <c r="G1070" i="6"/>
  <c r="J1070" i="6" s="1"/>
  <c r="I1050" i="6"/>
  <c r="H1050" i="6"/>
  <c r="G1050" i="6"/>
  <c r="I1049" i="6"/>
  <c r="H1049" i="6"/>
  <c r="G1049" i="6"/>
  <c r="J1049" i="6" s="1"/>
  <c r="I1048" i="6"/>
  <c r="H1048" i="6"/>
  <c r="G1048" i="6"/>
  <c r="J1048" i="6" s="1"/>
  <c r="J1046" i="6"/>
  <c r="I1046" i="6"/>
  <c r="H1046" i="6"/>
  <c r="G1046" i="6"/>
  <c r="I1045" i="6"/>
  <c r="H1045" i="6"/>
  <c r="G1045" i="6"/>
  <c r="J1045" i="6" s="1"/>
  <c r="I1044" i="6"/>
  <c r="J1044" i="6" s="1"/>
  <c r="H1044" i="6"/>
  <c r="G1044" i="6"/>
  <c r="I1043" i="6"/>
  <c r="H1043" i="6"/>
  <c r="G1043" i="6"/>
  <c r="J1043" i="6" s="1"/>
  <c r="I1042" i="6"/>
  <c r="H1042" i="6"/>
  <c r="J1042" i="6" s="1"/>
  <c r="G1042" i="6"/>
  <c r="I1041" i="6"/>
  <c r="H1041" i="6"/>
  <c r="G1041" i="6"/>
  <c r="J1041" i="6" s="1"/>
  <c r="I1040" i="6"/>
  <c r="H1040" i="6"/>
  <c r="G1040" i="6"/>
  <c r="J1040" i="6" s="1"/>
  <c r="I1039" i="6"/>
  <c r="H1039" i="6"/>
  <c r="G1039" i="6"/>
  <c r="J1039" i="6" s="1"/>
  <c r="I1038" i="6"/>
  <c r="H1038" i="6"/>
  <c r="G1038" i="6"/>
  <c r="J1038" i="6" s="1"/>
  <c r="I1037" i="6"/>
  <c r="H1037" i="6"/>
  <c r="G1037" i="6"/>
  <c r="I1017" i="6"/>
  <c r="H1017" i="6"/>
  <c r="G1017" i="6"/>
  <c r="J1017" i="6" s="1"/>
  <c r="I1016" i="6"/>
  <c r="H1016" i="6"/>
  <c r="G1016" i="6"/>
  <c r="I1015" i="6"/>
  <c r="H1015" i="6"/>
  <c r="G1015" i="6"/>
  <c r="J1015" i="6" s="1"/>
  <c r="I1013" i="6"/>
  <c r="H1013" i="6"/>
  <c r="G1013" i="6"/>
  <c r="J1013" i="6" s="1"/>
  <c r="I1012" i="6"/>
  <c r="H1012" i="6"/>
  <c r="G1012" i="6"/>
  <c r="J1012" i="6" s="1"/>
  <c r="I1011" i="6"/>
  <c r="H1011" i="6"/>
  <c r="G1011" i="6"/>
  <c r="J1011" i="6" s="1"/>
  <c r="J1010" i="6"/>
  <c r="I1010" i="6"/>
  <c r="H1010" i="6"/>
  <c r="G1010" i="6"/>
  <c r="I1009" i="6"/>
  <c r="H1009" i="6"/>
  <c r="G1009" i="6"/>
  <c r="J1008" i="6"/>
  <c r="I1008" i="6"/>
  <c r="H1008" i="6"/>
  <c r="G1008" i="6"/>
  <c r="I1007" i="6"/>
  <c r="H1007" i="6"/>
  <c r="G1007" i="6"/>
  <c r="J1006" i="6"/>
  <c r="I1006" i="6"/>
  <c r="H1006" i="6"/>
  <c r="G1006" i="6"/>
  <c r="I1005" i="6"/>
  <c r="H1005" i="6"/>
  <c r="G1005" i="6"/>
  <c r="J1005" i="6" s="1"/>
  <c r="J1004" i="6"/>
  <c r="I1004" i="6"/>
  <c r="H1004" i="6"/>
  <c r="G1004" i="6"/>
  <c r="I1003" i="6"/>
  <c r="H1003" i="6"/>
  <c r="G1003" i="6"/>
  <c r="J1003" i="6" s="1"/>
  <c r="J1002" i="6"/>
  <c r="I1002" i="6"/>
  <c r="H1002" i="6"/>
  <c r="G1002" i="6"/>
  <c r="I1001" i="6"/>
  <c r="H1001" i="6"/>
  <c r="G1001" i="6"/>
  <c r="J1001" i="6" s="1"/>
  <c r="J1000" i="6"/>
  <c r="I1000" i="6"/>
  <c r="H1000" i="6"/>
  <c r="G1000" i="6"/>
  <c r="I999" i="6"/>
  <c r="H999" i="6"/>
  <c r="G999" i="6"/>
  <c r="J999" i="6" s="1"/>
  <c r="J998" i="6"/>
  <c r="I998" i="6"/>
  <c r="H998" i="6"/>
  <c r="G998" i="6"/>
  <c r="I978" i="6"/>
  <c r="H978" i="6"/>
  <c r="G978" i="6"/>
  <c r="J978" i="6" s="1"/>
  <c r="J977" i="6"/>
  <c r="I977" i="6"/>
  <c r="H977" i="6"/>
  <c r="G977" i="6"/>
  <c r="I976" i="6"/>
  <c r="H976" i="6"/>
  <c r="G976" i="6"/>
  <c r="J976" i="6" s="1"/>
  <c r="J974" i="6"/>
  <c r="I974" i="6"/>
  <c r="H974" i="6"/>
  <c r="G974" i="6"/>
  <c r="I973" i="6"/>
  <c r="H973" i="6"/>
  <c r="G973" i="6"/>
  <c r="J972" i="6"/>
  <c r="I972" i="6"/>
  <c r="H972" i="6"/>
  <c r="G972" i="6"/>
  <c r="I971" i="6"/>
  <c r="H971" i="6"/>
  <c r="G971" i="6"/>
  <c r="J970" i="6"/>
  <c r="I970" i="6"/>
  <c r="H970" i="6"/>
  <c r="G970" i="6"/>
  <c r="I969" i="6"/>
  <c r="H969" i="6"/>
  <c r="G969" i="6"/>
  <c r="J969" i="6" s="1"/>
  <c r="J968" i="6"/>
  <c r="I968" i="6"/>
  <c r="H968" i="6"/>
  <c r="G968" i="6"/>
  <c r="I967" i="6"/>
  <c r="H967" i="6"/>
  <c r="G967" i="6"/>
  <c r="J967" i="6" s="1"/>
  <c r="J966" i="6"/>
  <c r="I966" i="6"/>
  <c r="H966" i="6"/>
  <c r="G966" i="6"/>
  <c r="I965" i="6"/>
  <c r="H965" i="6"/>
  <c r="G965" i="6"/>
  <c r="J965" i="6" s="1"/>
  <c r="J964" i="6"/>
  <c r="I964" i="6"/>
  <c r="H964" i="6"/>
  <c r="G964" i="6"/>
  <c r="I963" i="6"/>
  <c r="H963" i="6"/>
  <c r="G963" i="6"/>
  <c r="J963" i="6" s="1"/>
  <c r="J962" i="6"/>
  <c r="I962" i="6"/>
  <c r="H962" i="6"/>
  <c r="G962" i="6"/>
  <c r="I961" i="6"/>
  <c r="H961" i="6"/>
  <c r="G961" i="6"/>
  <c r="J961" i="6" s="1"/>
  <c r="J960" i="6"/>
  <c r="I960" i="6"/>
  <c r="H960" i="6"/>
  <c r="G960" i="6"/>
  <c r="I959" i="6"/>
  <c r="H959" i="6"/>
  <c r="G959" i="6"/>
  <c r="J959" i="6" s="1"/>
  <c r="J958" i="6"/>
  <c r="I958" i="6"/>
  <c r="H958" i="6"/>
  <c r="G958" i="6"/>
  <c r="I957" i="6"/>
  <c r="H957" i="6"/>
  <c r="G957" i="6"/>
  <c r="J956" i="6"/>
  <c r="I956" i="6"/>
  <c r="H956" i="6"/>
  <c r="G956" i="6"/>
  <c r="I955" i="6"/>
  <c r="H955" i="6"/>
  <c r="G955" i="6"/>
  <c r="J954" i="6"/>
  <c r="I954" i="6"/>
  <c r="H954" i="6"/>
  <c r="G954" i="6"/>
  <c r="I953" i="6"/>
  <c r="H953" i="6"/>
  <c r="G953" i="6"/>
  <c r="J953" i="6" s="1"/>
  <c r="J952" i="6"/>
  <c r="I952" i="6"/>
  <c r="H952" i="6"/>
  <c r="G952" i="6"/>
  <c r="I951" i="6"/>
  <c r="H951" i="6"/>
  <c r="G951" i="6"/>
  <c r="J951" i="6" s="1"/>
  <c r="J950" i="6"/>
  <c r="I950" i="6"/>
  <c r="H950" i="6"/>
  <c r="G950" i="6"/>
  <c r="I949" i="6"/>
  <c r="H949" i="6"/>
  <c r="G949" i="6"/>
  <c r="J949" i="6" s="1"/>
  <c r="J948" i="6"/>
  <c r="I948" i="6"/>
  <c r="H948" i="6"/>
  <c r="G948" i="6"/>
  <c r="I947" i="6"/>
  <c r="H947" i="6"/>
  <c r="G947" i="6"/>
  <c r="J947" i="6" s="1"/>
  <c r="J946" i="6"/>
  <c r="I946" i="6"/>
  <c r="H946" i="6"/>
  <c r="G946" i="6"/>
  <c r="I945" i="6"/>
  <c r="H945" i="6"/>
  <c r="G945" i="6"/>
  <c r="J945" i="6" s="1"/>
  <c r="J944" i="6"/>
  <c r="I944" i="6"/>
  <c r="H944" i="6"/>
  <c r="G944" i="6"/>
  <c r="I943" i="6"/>
  <c r="H943" i="6"/>
  <c r="G943" i="6"/>
  <c r="J943" i="6" s="1"/>
  <c r="J942" i="6"/>
  <c r="I942" i="6"/>
  <c r="H942" i="6"/>
  <c r="G942" i="6"/>
  <c r="I941" i="6"/>
  <c r="H941" i="6"/>
  <c r="G941" i="6"/>
  <c r="J940" i="6"/>
  <c r="I940" i="6"/>
  <c r="H940" i="6"/>
  <c r="G940" i="6"/>
  <c r="I939" i="6"/>
  <c r="H939" i="6"/>
  <c r="G939" i="6"/>
  <c r="J918" i="6"/>
  <c r="I918" i="6"/>
  <c r="H918" i="6"/>
  <c r="G918" i="6"/>
  <c r="I917" i="6"/>
  <c r="H917" i="6"/>
  <c r="G917" i="6"/>
  <c r="J917" i="6" s="1"/>
  <c r="J916" i="6"/>
  <c r="I916" i="6"/>
  <c r="H916" i="6"/>
  <c r="G916" i="6"/>
  <c r="I914" i="6"/>
  <c r="H914" i="6"/>
  <c r="G914" i="6"/>
  <c r="J914" i="6" s="1"/>
  <c r="J913" i="6"/>
  <c r="I913" i="6"/>
  <c r="H913" i="6"/>
  <c r="G913" i="6"/>
  <c r="I912" i="6"/>
  <c r="H912" i="6"/>
  <c r="G912" i="6"/>
  <c r="J912" i="6" s="1"/>
  <c r="J911" i="6"/>
  <c r="I911" i="6"/>
  <c r="H911" i="6"/>
  <c r="G911" i="6"/>
  <c r="I910" i="6"/>
  <c r="H910" i="6"/>
  <c r="G910" i="6"/>
  <c r="J910" i="6" s="1"/>
  <c r="J909" i="6"/>
  <c r="I909" i="6"/>
  <c r="H909" i="6"/>
  <c r="G909" i="6"/>
  <c r="I908" i="6"/>
  <c r="H908" i="6"/>
  <c r="G908" i="6"/>
  <c r="J908" i="6" s="1"/>
  <c r="J907" i="6"/>
  <c r="I907" i="6"/>
  <c r="H907" i="6"/>
  <c r="G907" i="6"/>
  <c r="I906" i="6"/>
  <c r="H906" i="6"/>
  <c r="G906" i="6"/>
  <c r="J906" i="6" s="1"/>
  <c r="J905" i="6"/>
  <c r="I905" i="6"/>
  <c r="H905" i="6"/>
  <c r="G905" i="6"/>
  <c r="I904" i="6"/>
  <c r="H904" i="6"/>
  <c r="G904" i="6"/>
  <c r="J903" i="6"/>
  <c r="I903" i="6"/>
  <c r="H903" i="6"/>
  <c r="G903" i="6"/>
  <c r="I902" i="6"/>
  <c r="H902" i="6"/>
  <c r="G902" i="6"/>
  <c r="J901" i="6"/>
  <c r="I901" i="6"/>
  <c r="H901" i="6"/>
  <c r="G901" i="6"/>
  <c r="I900" i="6"/>
  <c r="H900" i="6"/>
  <c r="G900" i="6"/>
  <c r="J900" i="6" s="1"/>
  <c r="J899" i="6"/>
  <c r="I899" i="6"/>
  <c r="H899" i="6"/>
  <c r="G899" i="6"/>
  <c r="I878" i="6"/>
  <c r="H878" i="6"/>
  <c r="G878" i="6"/>
  <c r="J878" i="6" s="1"/>
  <c r="J877" i="6"/>
  <c r="I877" i="6"/>
  <c r="H877" i="6"/>
  <c r="G877" i="6"/>
  <c r="I876" i="6"/>
  <c r="H876" i="6"/>
  <c r="G876" i="6"/>
  <c r="J876" i="6" s="1"/>
  <c r="J874" i="6"/>
  <c r="I874" i="6"/>
  <c r="H874" i="6"/>
  <c r="G874" i="6"/>
  <c r="I873" i="6"/>
  <c r="H873" i="6"/>
  <c r="G873" i="6"/>
  <c r="J873" i="6" s="1"/>
  <c r="J872" i="6"/>
  <c r="I872" i="6"/>
  <c r="H872" i="6"/>
  <c r="G872" i="6"/>
  <c r="I871" i="6"/>
  <c r="H871" i="6"/>
  <c r="G871" i="6"/>
  <c r="J871" i="6" s="1"/>
  <c r="J870" i="6"/>
  <c r="I870" i="6"/>
  <c r="H870" i="6"/>
  <c r="G870" i="6"/>
  <c r="I869" i="6"/>
  <c r="H869" i="6"/>
  <c r="G869" i="6"/>
  <c r="J869" i="6" s="1"/>
  <c r="J868" i="6"/>
  <c r="I868" i="6"/>
  <c r="H868" i="6"/>
  <c r="G868" i="6"/>
  <c r="I867" i="6"/>
  <c r="H867" i="6"/>
  <c r="G867" i="6"/>
  <c r="J866" i="6"/>
  <c r="I866" i="6"/>
  <c r="H866" i="6"/>
  <c r="G866" i="6"/>
  <c r="I865" i="6"/>
  <c r="H865" i="6"/>
  <c r="G865" i="6"/>
  <c r="J864" i="6"/>
  <c r="I864" i="6"/>
  <c r="H864" i="6"/>
  <c r="G864" i="6"/>
  <c r="I863" i="6"/>
  <c r="H863" i="6"/>
  <c r="G863" i="6"/>
  <c r="J863" i="6" s="1"/>
  <c r="J862" i="6"/>
  <c r="I862" i="6"/>
  <c r="H862" i="6"/>
  <c r="G862" i="6"/>
  <c r="I861" i="6"/>
  <c r="H861" i="6"/>
  <c r="G861" i="6"/>
  <c r="J861" i="6" s="1"/>
  <c r="J860" i="6"/>
  <c r="I860" i="6"/>
  <c r="H860" i="6"/>
  <c r="G860" i="6"/>
  <c r="I859" i="6"/>
  <c r="H859" i="6"/>
  <c r="G859" i="6"/>
  <c r="J859" i="6" s="1"/>
  <c r="J858" i="6"/>
  <c r="I858" i="6"/>
  <c r="H858" i="6"/>
  <c r="G858" i="6"/>
  <c r="I857" i="6"/>
  <c r="H857" i="6"/>
  <c r="G857" i="6"/>
  <c r="J857" i="6" s="1"/>
  <c r="J856" i="6"/>
  <c r="I856" i="6"/>
  <c r="H856" i="6"/>
  <c r="G856" i="6"/>
  <c r="I855" i="6"/>
  <c r="H855" i="6"/>
  <c r="G855" i="6"/>
  <c r="J855" i="6" s="1"/>
  <c r="J854" i="6"/>
  <c r="I854" i="6"/>
  <c r="H854" i="6"/>
  <c r="G854" i="6"/>
  <c r="I853" i="6"/>
  <c r="H853" i="6"/>
  <c r="G853" i="6"/>
  <c r="J853" i="6" s="1"/>
  <c r="J852" i="6"/>
  <c r="I852" i="6"/>
  <c r="H852" i="6"/>
  <c r="G852" i="6"/>
  <c r="I832" i="6"/>
  <c r="H832" i="6"/>
  <c r="G832" i="6"/>
  <c r="J831" i="6"/>
  <c r="I831" i="6"/>
  <c r="H831" i="6"/>
  <c r="G831" i="6"/>
  <c r="I830" i="6"/>
  <c r="H830" i="6"/>
  <c r="G830" i="6"/>
  <c r="J828" i="6"/>
  <c r="I828" i="6"/>
  <c r="H828" i="6"/>
  <c r="G828" i="6"/>
  <c r="I827" i="6"/>
  <c r="H827" i="6"/>
  <c r="G827" i="6"/>
  <c r="J827" i="6" s="1"/>
  <c r="J826" i="6"/>
  <c r="I826" i="6"/>
  <c r="H826" i="6"/>
  <c r="G826" i="6"/>
  <c r="I825" i="6"/>
  <c r="H825" i="6"/>
  <c r="G825" i="6"/>
  <c r="J825" i="6" s="1"/>
  <c r="J824" i="6"/>
  <c r="I824" i="6"/>
  <c r="H824" i="6"/>
  <c r="G824" i="6"/>
  <c r="I823" i="6"/>
  <c r="H823" i="6"/>
  <c r="G823" i="6"/>
  <c r="J823" i="6" s="1"/>
  <c r="J822" i="6"/>
  <c r="I822" i="6"/>
  <c r="H822" i="6"/>
  <c r="G822" i="6"/>
  <c r="I821" i="6"/>
  <c r="H821" i="6"/>
  <c r="G821" i="6"/>
  <c r="J821" i="6" s="1"/>
  <c r="J820" i="6"/>
  <c r="I820" i="6"/>
  <c r="H820" i="6"/>
  <c r="G820" i="6"/>
  <c r="I819" i="6"/>
  <c r="H819" i="6"/>
  <c r="G819" i="6"/>
  <c r="J819" i="6" s="1"/>
  <c r="J818" i="6"/>
  <c r="I818" i="6"/>
  <c r="H818" i="6"/>
  <c r="G818" i="6"/>
  <c r="I817" i="6"/>
  <c r="H817" i="6"/>
  <c r="G817" i="6"/>
  <c r="J817" i="6" s="1"/>
  <c r="J816" i="6"/>
  <c r="I816" i="6"/>
  <c r="H816" i="6"/>
  <c r="G816" i="6"/>
  <c r="I815" i="6"/>
  <c r="H815" i="6"/>
  <c r="G815" i="6"/>
  <c r="J814" i="6"/>
  <c r="I814" i="6"/>
  <c r="H814" i="6"/>
  <c r="G814" i="6"/>
  <c r="I813" i="6"/>
  <c r="H813" i="6"/>
  <c r="G813" i="6"/>
  <c r="J812" i="6"/>
  <c r="I812" i="6"/>
  <c r="H812" i="6"/>
  <c r="G812" i="6"/>
  <c r="I811" i="6"/>
  <c r="H811" i="6"/>
  <c r="G811" i="6"/>
  <c r="J811" i="6" s="1"/>
  <c r="J810" i="6"/>
  <c r="I810" i="6"/>
  <c r="H810" i="6"/>
  <c r="G810" i="6"/>
  <c r="I809" i="6"/>
  <c r="H809" i="6"/>
  <c r="G809" i="6"/>
  <c r="J809" i="6" s="1"/>
  <c r="J808" i="6"/>
  <c r="I808" i="6"/>
  <c r="H808" i="6"/>
  <c r="G808" i="6"/>
  <c r="I807" i="6"/>
  <c r="H807" i="6"/>
  <c r="G807" i="6"/>
  <c r="J807" i="6" s="1"/>
  <c r="J806" i="6"/>
  <c r="I806" i="6"/>
  <c r="H806" i="6"/>
  <c r="G806" i="6"/>
  <c r="I805" i="6"/>
  <c r="H805" i="6"/>
  <c r="G805" i="6"/>
  <c r="J805" i="6" s="1"/>
  <c r="J804" i="6"/>
  <c r="I804" i="6"/>
  <c r="H804" i="6"/>
  <c r="G804" i="6"/>
  <c r="I803" i="6"/>
  <c r="H803" i="6"/>
  <c r="G803" i="6"/>
  <c r="J803" i="6" s="1"/>
  <c r="J802" i="6"/>
  <c r="I802" i="6"/>
  <c r="H802" i="6"/>
  <c r="G802" i="6"/>
  <c r="I801" i="6"/>
  <c r="H801" i="6"/>
  <c r="G801" i="6"/>
  <c r="J801" i="6" s="1"/>
  <c r="J800" i="6"/>
  <c r="I800" i="6"/>
  <c r="H800" i="6"/>
  <c r="G800" i="6"/>
  <c r="I799" i="6"/>
  <c r="H799" i="6"/>
  <c r="G799" i="6"/>
  <c r="J798" i="6"/>
  <c r="I798" i="6"/>
  <c r="H798" i="6"/>
  <c r="G798" i="6"/>
  <c r="I776" i="6"/>
  <c r="H776" i="6"/>
  <c r="G776" i="6"/>
  <c r="J775" i="6"/>
  <c r="I775" i="6"/>
  <c r="H775" i="6"/>
  <c r="G775" i="6"/>
  <c r="I774" i="6"/>
  <c r="H774" i="6"/>
  <c r="G774" i="6"/>
  <c r="J774" i="6" s="1"/>
  <c r="J772" i="6"/>
  <c r="I772" i="6"/>
  <c r="H772" i="6"/>
  <c r="G772" i="6"/>
  <c r="I771" i="6"/>
  <c r="H771" i="6"/>
  <c r="G771" i="6"/>
  <c r="J771" i="6" s="1"/>
  <c r="J770" i="6"/>
  <c r="I770" i="6"/>
  <c r="H770" i="6"/>
  <c r="G770" i="6"/>
  <c r="I769" i="6"/>
  <c r="H769" i="6"/>
  <c r="G769" i="6"/>
  <c r="J769" i="6" s="1"/>
  <c r="J768" i="6"/>
  <c r="I768" i="6"/>
  <c r="H768" i="6"/>
  <c r="G768" i="6"/>
  <c r="I767" i="6"/>
  <c r="H767" i="6"/>
  <c r="G767" i="6"/>
  <c r="J767" i="6" s="1"/>
  <c r="J766" i="6"/>
  <c r="I766" i="6"/>
  <c r="H766" i="6"/>
  <c r="G766" i="6"/>
  <c r="I765" i="6"/>
  <c r="H765" i="6"/>
  <c r="G765" i="6"/>
  <c r="J765" i="6" s="1"/>
  <c r="J764" i="6"/>
  <c r="I764" i="6"/>
  <c r="H764" i="6"/>
  <c r="G764" i="6"/>
  <c r="I763" i="6"/>
  <c r="H763" i="6"/>
  <c r="G763" i="6"/>
  <c r="J763" i="6" s="1"/>
  <c r="J762" i="6"/>
  <c r="I762" i="6"/>
  <c r="H762" i="6"/>
  <c r="G762" i="6"/>
  <c r="I761" i="6"/>
  <c r="H761" i="6"/>
  <c r="G761" i="6"/>
  <c r="J760" i="6"/>
  <c r="I760" i="6"/>
  <c r="H760" i="6"/>
  <c r="G760" i="6"/>
  <c r="I759" i="6"/>
  <c r="H759" i="6"/>
  <c r="G759" i="6"/>
  <c r="J758" i="6"/>
  <c r="I758" i="6"/>
  <c r="H758" i="6"/>
  <c r="G758" i="6"/>
  <c r="I757" i="6"/>
  <c r="H757" i="6"/>
  <c r="G757" i="6"/>
  <c r="J757" i="6" s="1"/>
  <c r="J756" i="6"/>
  <c r="I756" i="6"/>
  <c r="H756" i="6"/>
  <c r="G756" i="6"/>
  <c r="I755" i="6"/>
  <c r="H755" i="6"/>
  <c r="G755" i="6"/>
  <c r="J755" i="6" s="1"/>
  <c r="J754" i="6"/>
  <c r="I754" i="6"/>
  <c r="H754" i="6"/>
  <c r="G754" i="6"/>
  <c r="I753" i="6"/>
  <c r="H753" i="6"/>
  <c r="G753" i="6"/>
  <c r="J753" i="6" s="1"/>
  <c r="J752" i="6"/>
  <c r="I752" i="6"/>
  <c r="H752" i="6"/>
  <c r="G752" i="6"/>
  <c r="I751" i="6"/>
  <c r="H751" i="6"/>
  <c r="G751" i="6"/>
  <c r="J751" i="6" s="1"/>
  <c r="J750" i="6"/>
  <c r="I750" i="6"/>
  <c r="H750" i="6"/>
  <c r="G750" i="6"/>
  <c r="I749" i="6"/>
  <c r="H749" i="6"/>
  <c r="G749" i="6"/>
  <c r="J749" i="6" s="1"/>
  <c r="J748" i="6"/>
  <c r="I748" i="6"/>
  <c r="H748" i="6"/>
  <c r="G748" i="6"/>
  <c r="I747" i="6"/>
  <c r="H747" i="6"/>
  <c r="G747" i="6"/>
  <c r="J747" i="6" s="1"/>
  <c r="J746" i="6"/>
  <c r="I746" i="6"/>
  <c r="H746" i="6"/>
  <c r="G746" i="6"/>
  <c r="I745" i="6"/>
  <c r="H745" i="6"/>
  <c r="G745" i="6"/>
  <c r="J744" i="6"/>
  <c r="I744" i="6"/>
  <c r="H744" i="6"/>
  <c r="G744" i="6"/>
  <c r="I743" i="6"/>
  <c r="H743" i="6"/>
  <c r="G743" i="6"/>
  <c r="J742" i="6"/>
  <c r="I742" i="6"/>
  <c r="H742" i="6"/>
  <c r="G742" i="6"/>
  <c r="I741" i="6"/>
  <c r="H741" i="6"/>
  <c r="G741" i="6"/>
  <c r="J741" i="6" s="1"/>
  <c r="J722" i="6"/>
  <c r="I722" i="6"/>
  <c r="H722" i="6"/>
  <c r="G722" i="6"/>
  <c r="I721" i="6"/>
  <c r="H721" i="6"/>
  <c r="G721" i="6"/>
  <c r="J721" i="6" s="1"/>
  <c r="J720" i="6"/>
  <c r="I720" i="6"/>
  <c r="H720" i="6"/>
  <c r="G720" i="6"/>
  <c r="I718" i="6"/>
  <c r="H718" i="6"/>
  <c r="G718" i="6"/>
  <c r="J718" i="6" s="1"/>
  <c r="J717" i="6"/>
  <c r="I717" i="6"/>
  <c r="H717" i="6"/>
  <c r="G717" i="6"/>
  <c r="I716" i="6"/>
  <c r="H716" i="6"/>
  <c r="G716" i="6"/>
  <c r="J716" i="6" s="1"/>
  <c r="J715" i="6"/>
  <c r="I715" i="6"/>
  <c r="H715" i="6"/>
  <c r="G715" i="6"/>
  <c r="I714" i="6"/>
  <c r="H714" i="6"/>
  <c r="G714" i="6"/>
  <c r="J714" i="6" s="1"/>
  <c r="J713" i="6"/>
  <c r="I713" i="6"/>
  <c r="H713" i="6"/>
  <c r="G713" i="6"/>
  <c r="I712" i="6"/>
  <c r="H712" i="6"/>
  <c r="G712" i="6"/>
  <c r="J712" i="6" s="1"/>
  <c r="J711" i="6"/>
  <c r="I711" i="6"/>
  <c r="H711" i="6"/>
  <c r="G711" i="6"/>
  <c r="I710" i="6"/>
  <c r="H710" i="6"/>
  <c r="G710" i="6"/>
  <c r="J709" i="6"/>
  <c r="I709" i="6"/>
  <c r="H709" i="6"/>
  <c r="G709" i="6"/>
  <c r="I708" i="6"/>
  <c r="H708" i="6"/>
  <c r="G708" i="6"/>
  <c r="J707" i="6"/>
  <c r="I707" i="6"/>
  <c r="H707" i="6"/>
  <c r="G707" i="6"/>
  <c r="I706" i="6"/>
  <c r="H706" i="6"/>
  <c r="G706" i="6"/>
  <c r="J706" i="6" s="1"/>
  <c r="J705" i="6"/>
  <c r="I705" i="6"/>
  <c r="H705" i="6"/>
  <c r="G705" i="6"/>
  <c r="I704" i="6"/>
  <c r="H704" i="6"/>
  <c r="G704" i="6"/>
  <c r="J704" i="6" s="1"/>
  <c r="J703" i="6"/>
  <c r="I703" i="6"/>
  <c r="H703" i="6"/>
  <c r="G703" i="6"/>
  <c r="I702" i="6"/>
  <c r="H702" i="6"/>
  <c r="G702" i="6"/>
  <c r="J702" i="6" s="1"/>
  <c r="J701" i="6"/>
  <c r="I701" i="6"/>
  <c r="H701" i="6"/>
  <c r="G701" i="6"/>
  <c r="I700" i="6"/>
  <c r="H700" i="6"/>
  <c r="G700" i="6"/>
  <c r="J700" i="6" s="1"/>
  <c r="J699" i="6"/>
  <c r="I699" i="6"/>
  <c r="H699" i="6"/>
  <c r="G699" i="6"/>
  <c r="I698" i="6"/>
  <c r="H698" i="6"/>
  <c r="G698" i="6"/>
  <c r="J698" i="6" s="1"/>
  <c r="J697" i="6"/>
  <c r="I697" i="6"/>
  <c r="H697" i="6"/>
  <c r="G697" i="6"/>
  <c r="I696" i="6"/>
  <c r="H696" i="6"/>
  <c r="G696" i="6"/>
  <c r="J696" i="6" s="1"/>
  <c r="J695" i="6"/>
  <c r="I695" i="6"/>
  <c r="H695" i="6"/>
  <c r="G695" i="6"/>
  <c r="I694" i="6"/>
  <c r="H694" i="6"/>
  <c r="G694" i="6"/>
  <c r="J693" i="6"/>
  <c r="I693" i="6"/>
  <c r="H693" i="6"/>
  <c r="G693" i="6"/>
  <c r="I692" i="6"/>
  <c r="H692" i="6"/>
  <c r="G692" i="6"/>
  <c r="J691" i="6"/>
  <c r="I691" i="6"/>
  <c r="H691" i="6"/>
  <c r="G691" i="6"/>
  <c r="I690" i="6"/>
  <c r="H690" i="6"/>
  <c r="G690" i="6"/>
  <c r="J690" i="6" s="1"/>
  <c r="J689" i="6"/>
  <c r="I689" i="6"/>
  <c r="H689" i="6"/>
  <c r="G689" i="6"/>
  <c r="I688" i="6"/>
  <c r="H688" i="6"/>
  <c r="G688" i="6"/>
  <c r="J688" i="6" s="1"/>
  <c r="J687" i="6"/>
  <c r="I687" i="6"/>
  <c r="H687" i="6"/>
  <c r="G687" i="6"/>
  <c r="I666" i="6"/>
  <c r="H666" i="6"/>
  <c r="G666" i="6"/>
  <c r="J666" i="6" s="1"/>
  <c r="J665" i="6"/>
  <c r="I665" i="6"/>
  <c r="H665" i="6"/>
  <c r="G665" i="6"/>
  <c r="I664" i="6"/>
  <c r="H664" i="6"/>
  <c r="G664" i="6"/>
  <c r="J664" i="6" s="1"/>
  <c r="J662" i="6"/>
  <c r="I662" i="6"/>
  <c r="H662" i="6"/>
  <c r="G662" i="6"/>
  <c r="I661" i="6"/>
  <c r="H661" i="6"/>
  <c r="G661" i="6"/>
  <c r="J661" i="6" s="1"/>
  <c r="J660" i="6"/>
  <c r="I660" i="6"/>
  <c r="H660" i="6"/>
  <c r="G660" i="6"/>
  <c r="I659" i="6"/>
  <c r="H659" i="6"/>
  <c r="G659" i="6"/>
  <c r="J659" i="6" s="1"/>
  <c r="J658" i="6"/>
  <c r="I658" i="6"/>
  <c r="H658" i="6"/>
  <c r="G658" i="6"/>
  <c r="I657" i="6"/>
  <c r="H657" i="6"/>
  <c r="G657" i="6"/>
  <c r="J656" i="6"/>
  <c r="I656" i="6"/>
  <c r="H656" i="6"/>
  <c r="G656" i="6"/>
  <c r="I655" i="6"/>
  <c r="H655" i="6"/>
  <c r="G655" i="6"/>
  <c r="J654" i="6"/>
  <c r="I654" i="6"/>
  <c r="H654" i="6"/>
  <c r="G654" i="6"/>
  <c r="I653" i="6"/>
  <c r="H653" i="6"/>
  <c r="G653" i="6"/>
  <c r="J653" i="6" s="1"/>
  <c r="J652" i="6"/>
  <c r="I652" i="6"/>
  <c r="H652" i="6"/>
  <c r="G652" i="6"/>
  <c r="I651" i="6"/>
  <c r="H651" i="6"/>
  <c r="G651" i="6"/>
  <c r="J651" i="6" s="1"/>
  <c r="J650" i="6"/>
  <c r="I650" i="6"/>
  <c r="H650" i="6"/>
  <c r="G650" i="6"/>
  <c r="I649" i="6"/>
  <c r="H649" i="6"/>
  <c r="G649" i="6"/>
  <c r="J649" i="6" s="1"/>
  <c r="J648" i="6"/>
  <c r="I648" i="6"/>
  <c r="H648" i="6"/>
  <c r="G648" i="6"/>
  <c r="I647" i="6"/>
  <c r="H647" i="6"/>
  <c r="G647" i="6"/>
  <c r="J647" i="6" s="1"/>
  <c r="J646" i="6"/>
  <c r="I646" i="6"/>
  <c r="H646" i="6"/>
  <c r="G646" i="6"/>
  <c r="I645" i="6"/>
  <c r="H645" i="6"/>
  <c r="G645" i="6"/>
  <c r="J645" i="6" s="1"/>
  <c r="J644" i="6"/>
  <c r="I644" i="6"/>
  <c r="H644" i="6"/>
  <c r="G644" i="6"/>
  <c r="I643" i="6"/>
  <c r="H643" i="6"/>
  <c r="G643" i="6"/>
  <c r="J643" i="6" s="1"/>
  <c r="J642" i="6"/>
  <c r="I642" i="6"/>
  <c r="H642" i="6"/>
  <c r="G642" i="6"/>
  <c r="I641" i="6"/>
  <c r="H641" i="6"/>
  <c r="G641" i="6"/>
  <c r="J640" i="6"/>
  <c r="I640" i="6"/>
  <c r="H640" i="6"/>
  <c r="G640" i="6"/>
  <c r="I639" i="6"/>
  <c r="H639" i="6"/>
  <c r="G639" i="6"/>
  <c r="J638" i="6"/>
  <c r="I638" i="6"/>
  <c r="H638" i="6"/>
  <c r="G638" i="6"/>
  <c r="I637" i="6"/>
  <c r="H637" i="6"/>
  <c r="G637" i="6"/>
  <c r="J637" i="6" s="1"/>
  <c r="J636" i="6"/>
  <c r="I636" i="6"/>
  <c r="H636" i="6"/>
  <c r="G636" i="6"/>
  <c r="I635" i="6"/>
  <c r="H635" i="6"/>
  <c r="G635" i="6"/>
  <c r="J635" i="6" s="1"/>
  <c r="J634" i="6"/>
  <c r="I634" i="6"/>
  <c r="H634" i="6"/>
  <c r="G634" i="6"/>
  <c r="I633" i="6"/>
  <c r="H633" i="6"/>
  <c r="G633" i="6"/>
  <c r="J633" i="6" s="1"/>
  <c r="J632" i="6"/>
  <c r="I632" i="6"/>
  <c r="H632" i="6"/>
  <c r="G632" i="6"/>
  <c r="I631" i="6"/>
  <c r="H631" i="6"/>
  <c r="G631" i="6"/>
  <c r="J631" i="6" s="1"/>
  <c r="J630" i="6"/>
  <c r="I630" i="6"/>
  <c r="H630" i="6"/>
  <c r="G630" i="6"/>
  <c r="I611" i="6"/>
  <c r="H611" i="6"/>
  <c r="G611" i="6"/>
  <c r="J611" i="6" s="1"/>
  <c r="J610" i="6"/>
  <c r="I610" i="6"/>
  <c r="H610" i="6"/>
  <c r="G610" i="6"/>
  <c r="I609" i="6"/>
  <c r="H609" i="6"/>
  <c r="G609" i="6"/>
  <c r="J609" i="6" s="1"/>
  <c r="J607" i="6"/>
  <c r="I607" i="6"/>
  <c r="H607" i="6"/>
  <c r="G607" i="6"/>
  <c r="I606" i="6"/>
  <c r="H606" i="6"/>
  <c r="G606" i="6"/>
  <c r="J605" i="6"/>
  <c r="I605" i="6"/>
  <c r="H605" i="6"/>
  <c r="G605" i="6"/>
  <c r="I604" i="6"/>
  <c r="H604" i="6"/>
  <c r="G604" i="6"/>
  <c r="J603" i="6"/>
  <c r="I603" i="6"/>
  <c r="H603" i="6"/>
  <c r="G603" i="6"/>
  <c r="I602" i="6"/>
  <c r="H602" i="6"/>
  <c r="G602" i="6"/>
  <c r="J602" i="6" s="1"/>
  <c r="J601" i="6"/>
  <c r="I601" i="6"/>
  <c r="H601" i="6"/>
  <c r="G601" i="6"/>
  <c r="I600" i="6"/>
  <c r="H600" i="6"/>
  <c r="G600" i="6"/>
  <c r="J600" i="6" s="1"/>
  <c r="J599" i="6"/>
  <c r="I599" i="6"/>
  <c r="H599" i="6"/>
  <c r="G599" i="6"/>
  <c r="I598" i="6"/>
  <c r="H598" i="6"/>
  <c r="G598" i="6"/>
  <c r="J598" i="6" s="1"/>
  <c r="J597" i="6"/>
  <c r="I597" i="6"/>
  <c r="H597" i="6"/>
  <c r="G597" i="6"/>
  <c r="I596" i="6"/>
  <c r="H596" i="6"/>
  <c r="G596" i="6"/>
  <c r="J596" i="6" s="1"/>
  <c r="J595" i="6"/>
  <c r="I595" i="6"/>
  <c r="H595" i="6"/>
  <c r="G595" i="6"/>
  <c r="I594" i="6"/>
  <c r="H594" i="6"/>
  <c r="G594" i="6"/>
  <c r="J594" i="6" s="1"/>
  <c r="J593" i="6"/>
  <c r="I593" i="6"/>
  <c r="H593" i="6"/>
  <c r="G593" i="6"/>
  <c r="I592" i="6"/>
  <c r="H592" i="6"/>
  <c r="G592" i="6"/>
  <c r="J592" i="6" s="1"/>
  <c r="J591" i="6"/>
  <c r="I591" i="6"/>
  <c r="H591" i="6"/>
  <c r="G591" i="6"/>
  <c r="I590" i="6"/>
  <c r="H590" i="6"/>
  <c r="G590" i="6"/>
  <c r="J589" i="6"/>
  <c r="I589" i="6"/>
  <c r="H589" i="6"/>
  <c r="G589" i="6"/>
  <c r="I588" i="6"/>
  <c r="H588" i="6"/>
  <c r="G588" i="6"/>
  <c r="J587" i="6"/>
  <c r="I587" i="6"/>
  <c r="H587" i="6"/>
  <c r="G587" i="6"/>
  <c r="I586" i="6"/>
  <c r="H586" i="6"/>
  <c r="G586" i="6"/>
  <c r="J586" i="6" s="1"/>
  <c r="J585" i="6"/>
  <c r="I585" i="6"/>
  <c r="H585" i="6"/>
  <c r="G585" i="6"/>
  <c r="I584" i="6"/>
  <c r="H584" i="6"/>
  <c r="G584" i="6"/>
  <c r="J584" i="6" s="1"/>
  <c r="J583" i="6"/>
  <c r="I583" i="6"/>
  <c r="H583" i="6"/>
  <c r="G583" i="6"/>
  <c r="I582" i="6"/>
  <c r="H582" i="6"/>
  <c r="G582" i="6"/>
  <c r="J582" i="6" s="1"/>
  <c r="J581" i="6"/>
  <c r="I581" i="6"/>
  <c r="H581" i="6"/>
  <c r="G581" i="6"/>
  <c r="I580" i="6"/>
  <c r="H580" i="6"/>
  <c r="G580" i="6"/>
  <c r="J580" i="6" s="1"/>
  <c r="J579" i="6"/>
  <c r="I579" i="6"/>
  <c r="H579" i="6"/>
  <c r="G579" i="6"/>
  <c r="I578" i="6"/>
  <c r="H578" i="6"/>
  <c r="G578" i="6"/>
  <c r="J578" i="6" s="1"/>
  <c r="J577" i="6"/>
  <c r="I577" i="6"/>
  <c r="H577" i="6"/>
  <c r="G577" i="6"/>
  <c r="I576" i="6"/>
  <c r="H576" i="6"/>
  <c r="G576" i="6"/>
  <c r="J576" i="6" s="1"/>
  <c r="J575" i="6"/>
  <c r="I575" i="6"/>
  <c r="H575" i="6"/>
  <c r="G575" i="6"/>
  <c r="I574" i="6"/>
  <c r="H574" i="6"/>
  <c r="G574" i="6"/>
  <c r="J573" i="6"/>
  <c r="I573" i="6"/>
  <c r="H573" i="6"/>
  <c r="G573" i="6"/>
  <c r="I572" i="6"/>
  <c r="H572" i="6"/>
  <c r="G572" i="6"/>
  <c r="J553" i="6"/>
  <c r="I553" i="6"/>
  <c r="H553" i="6"/>
  <c r="G553" i="6"/>
  <c r="I552" i="6"/>
  <c r="H552" i="6"/>
  <c r="G552" i="6"/>
  <c r="J552" i="6" s="1"/>
  <c r="J551" i="6"/>
  <c r="I551" i="6"/>
  <c r="H551" i="6"/>
  <c r="G551" i="6"/>
  <c r="I549" i="6"/>
  <c r="H549" i="6"/>
  <c r="G549" i="6"/>
  <c r="J549" i="6" s="1"/>
  <c r="J548" i="6"/>
  <c r="I548" i="6"/>
  <c r="H548" i="6"/>
  <c r="G548" i="6"/>
  <c r="I547" i="6"/>
  <c r="H547" i="6"/>
  <c r="G547" i="6"/>
  <c r="J547" i="6" s="1"/>
  <c r="J546" i="6"/>
  <c r="I546" i="6"/>
  <c r="H546" i="6"/>
  <c r="G546" i="6"/>
  <c r="I545" i="6"/>
  <c r="H545" i="6"/>
  <c r="G545" i="6"/>
  <c r="J545" i="6" s="1"/>
  <c r="J544" i="6"/>
  <c r="I544" i="6"/>
  <c r="H544" i="6"/>
  <c r="G544" i="6"/>
  <c r="I543" i="6"/>
  <c r="H543" i="6"/>
  <c r="G543" i="6"/>
  <c r="J543" i="6" s="1"/>
  <c r="J542" i="6"/>
  <c r="I542" i="6"/>
  <c r="H542" i="6"/>
  <c r="G542" i="6"/>
  <c r="I541" i="6"/>
  <c r="H541" i="6"/>
  <c r="G541" i="6"/>
  <c r="J541" i="6" s="1"/>
  <c r="J540" i="6"/>
  <c r="I540" i="6"/>
  <c r="H540" i="6"/>
  <c r="G540" i="6"/>
  <c r="I539" i="6"/>
  <c r="H539" i="6"/>
  <c r="G539" i="6"/>
  <c r="J538" i="6"/>
  <c r="I538" i="6"/>
  <c r="H538" i="6"/>
  <c r="G538" i="6"/>
  <c r="I537" i="6"/>
  <c r="H537" i="6"/>
  <c r="G537" i="6"/>
  <c r="J536" i="6"/>
  <c r="I536" i="6"/>
  <c r="H536" i="6"/>
  <c r="G536" i="6"/>
  <c r="I535" i="6"/>
  <c r="H535" i="6"/>
  <c r="G535" i="6"/>
  <c r="J535" i="6" s="1"/>
  <c r="J534" i="6"/>
  <c r="I534" i="6"/>
  <c r="H534" i="6"/>
  <c r="G534" i="6"/>
  <c r="I533" i="6"/>
  <c r="H533" i="6"/>
  <c r="G533" i="6"/>
  <c r="J533" i="6" s="1"/>
  <c r="J532" i="6"/>
  <c r="I532" i="6"/>
  <c r="H532" i="6"/>
  <c r="G532" i="6"/>
  <c r="I531" i="6"/>
  <c r="H531" i="6"/>
  <c r="G531" i="6"/>
  <c r="J531" i="6" s="1"/>
  <c r="J530" i="6"/>
  <c r="I530" i="6"/>
  <c r="H530" i="6"/>
  <c r="G530" i="6"/>
  <c r="I529" i="6"/>
  <c r="H529" i="6"/>
  <c r="G529" i="6"/>
  <c r="J529" i="6" s="1"/>
  <c r="J528" i="6"/>
  <c r="I528" i="6"/>
  <c r="H528" i="6"/>
  <c r="G528" i="6"/>
  <c r="I527" i="6"/>
  <c r="H527" i="6"/>
  <c r="G527" i="6"/>
  <c r="J527" i="6" s="1"/>
  <c r="J526" i="6"/>
  <c r="I526" i="6"/>
  <c r="H526" i="6"/>
  <c r="G526" i="6"/>
  <c r="I525" i="6"/>
  <c r="H525" i="6"/>
  <c r="G525" i="6"/>
  <c r="J525" i="6" s="1"/>
  <c r="J524" i="6"/>
  <c r="I524" i="6"/>
  <c r="H524" i="6"/>
  <c r="G524" i="6"/>
  <c r="I523" i="6"/>
  <c r="H523" i="6"/>
  <c r="G523" i="6"/>
  <c r="J522" i="6"/>
  <c r="I522" i="6"/>
  <c r="H522" i="6"/>
  <c r="G522" i="6"/>
  <c r="I521" i="6"/>
  <c r="H521" i="6"/>
  <c r="G521" i="6"/>
  <c r="J520" i="6"/>
  <c r="I520" i="6"/>
  <c r="H520" i="6"/>
  <c r="G520" i="6"/>
  <c r="I519" i="6"/>
  <c r="H519" i="6"/>
  <c r="G519" i="6"/>
  <c r="J519" i="6" s="1"/>
  <c r="J518" i="6"/>
  <c r="I518" i="6"/>
  <c r="H518" i="6"/>
  <c r="G518" i="6"/>
  <c r="I517" i="6"/>
  <c r="H517" i="6"/>
  <c r="G517" i="6"/>
  <c r="J517" i="6" s="1"/>
  <c r="J516" i="6"/>
  <c r="I516" i="6"/>
  <c r="H516" i="6"/>
  <c r="G516" i="6"/>
  <c r="I515" i="6"/>
  <c r="H515" i="6"/>
  <c r="G515" i="6"/>
  <c r="J515" i="6" s="1"/>
  <c r="J514" i="6"/>
  <c r="I514" i="6"/>
  <c r="H514" i="6"/>
  <c r="G514" i="6"/>
  <c r="I491" i="6"/>
  <c r="H491" i="6"/>
  <c r="G491" i="6"/>
  <c r="J491" i="6" s="1"/>
  <c r="J490" i="6"/>
  <c r="I490" i="6"/>
  <c r="H490" i="6"/>
  <c r="G490" i="6"/>
  <c r="I489" i="6"/>
  <c r="H489" i="6"/>
  <c r="G489" i="6"/>
  <c r="J489" i="6" s="1"/>
  <c r="J487" i="6"/>
  <c r="I487" i="6"/>
  <c r="H487" i="6"/>
  <c r="G487" i="6"/>
  <c r="I486" i="6"/>
  <c r="H486" i="6"/>
  <c r="G486" i="6"/>
  <c r="J486" i="6" s="1"/>
  <c r="J485" i="6"/>
  <c r="I485" i="6"/>
  <c r="H485" i="6"/>
  <c r="G485" i="6"/>
  <c r="I484" i="6"/>
  <c r="H484" i="6"/>
  <c r="G484" i="6"/>
  <c r="J483" i="6"/>
  <c r="I483" i="6"/>
  <c r="H483" i="6"/>
  <c r="G483" i="6"/>
  <c r="I482" i="6"/>
  <c r="H482" i="6"/>
  <c r="G482" i="6"/>
  <c r="J481" i="6"/>
  <c r="I481" i="6"/>
  <c r="H481" i="6"/>
  <c r="G481" i="6"/>
  <c r="I480" i="6"/>
  <c r="H480" i="6"/>
  <c r="G480" i="6"/>
  <c r="J480" i="6" s="1"/>
  <c r="J479" i="6"/>
  <c r="I479" i="6"/>
  <c r="H479" i="6"/>
  <c r="G479" i="6"/>
  <c r="I478" i="6"/>
  <c r="H478" i="6"/>
  <c r="G478" i="6"/>
  <c r="J478" i="6" s="1"/>
  <c r="J477" i="6"/>
  <c r="I477" i="6"/>
  <c r="H477" i="6"/>
  <c r="G477" i="6"/>
  <c r="I476" i="6"/>
  <c r="H476" i="6"/>
  <c r="G476" i="6"/>
  <c r="J476" i="6" s="1"/>
  <c r="J475" i="6"/>
  <c r="I475" i="6"/>
  <c r="H475" i="6"/>
  <c r="G475" i="6"/>
  <c r="I474" i="6"/>
  <c r="H474" i="6"/>
  <c r="G474" i="6"/>
  <c r="J474" i="6" s="1"/>
  <c r="J453" i="6"/>
  <c r="I453" i="6"/>
  <c r="H453" i="6"/>
  <c r="G453" i="6"/>
  <c r="I452" i="6"/>
  <c r="H452" i="6"/>
  <c r="G452" i="6"/>
  <c r="J452" i="6" s="1"/>
  <c r="J451" i="6"/>
  <c r="I451" i="6"/>
  <c r="H451" i="6"/>
  <c r="G451" i="6"/>
  <c r="I449" i="6"/>
  <c r="H449" i="6"/>
  <c r="G449" i="6"/>
  <c r="J449" i="6" s="1"/>
  <c r="J448" i="6"/>
  <c r="I448" i="6"/>
  <c r="H448" i="6"/>
  <c r="G448" i="6"/>
  <c r="I447" i="6"/>
  <c r="H447" i="6"/>
  <c r="G447" i="6"/>
  <c r="J446" i="6"/>
  <c r="I446" i="6"/>
  <c r="H446" i="6"/>
  <c r="G446" i="6"/>
  <c r="I445" i="6"/>
  <c r="H445" i="6"/>
  <c r="G445" i="6"/>
  <c r="J444" i="6"/>
  <c r="I444" i="6"/>
  <c r="H444" i="6"/>
  <c r="G444" i="6"/>
  <c r="I443" i="6"/>
  <c r="H443" i="6"/>
  <c r="G443" i="6"/>
  <c r="J443" i="6" s="1"/>
  <c r="J442" i="6"/>
  <c r="I442" i="6"/>
  <c r="H442" i="6"/>
  <c r="G442" i="6"/>
  <c r="I441" i="6"/>
  <c r="H441" i="6"/>
  <c r="G441" i="6"/>
  <c r="J441" i="6" s="1"/>
  <c r="J440" i="6"/>
  <c r="I440" i="6"/>
  <c r="H440" i="6"/>
  <c r="G440" i="6"/>
  <c r="I439" i="6"/>
  <c r="H439" i="6"/>
  <c r="G439" i="6"/>
  <c r="J439" i="6" s="1"/>
  <c r="J438" i="6"/>
  <c r="I438" i="6"/>
  <c r="H438" i="6"/>
  <c r="G438" i="6"/>
  <c r="I437" i="6"/>
  <c r="H437" i="6"/>
  <c r="G437" i="6"/>
  <c r="J437" i="6" s="1"/>
  <c r="J436" i="6"/>
  <c r="I436" i="6"/>
  <c r="H436" i="6"/>
  <c r="G436" i="6"/>
  <c r="I435" i="6"/>
  <c r="H435" i="6"/>
  <c r="G435" i="6"/>
  <c r="J435" i="6" s="1"/>
  <c r="J434" i="6"/>
  <c r="I434" i="6"/>
  <c r="H434" i="6"/>
  <c r="G434" i="6"/>
  <c r="I433" i="6"/>
  <c r="H433" i="6"/>
  <c r="G433" i="6"/>
  <c r="J433" i="6" s="1"/>
  <c r="J432" i="6"/>
  <c r="I432" i="6"/>
  <c r="H432" i="6"/>
  <c r="G432" i="6"/>
  <c r="I431" i="6"/>
  <c r="H431" i="6"/>
  <c r="G431" i="6"/>
  <c r="J430" i="6"/>
  <c r="I430" i="6"/>
  <c r="H430" i="6"/>
  <c r="G430" i="6"/>
  <c r="I429" i="6"/>
  <c r="H429" i="6"/>
  <c r="G429" i="6"/>
  <c r="J428" i="6"/>
  <c r="I428" i="6"/>
  <c r="H428" i="6"/>
  <c r="G428" i="6"/>
  <c r="I427" i="6"/>
  <c r="H427" i="6"/>
  <c r="G427" i="6"/>
  <c r="J427" i="6" s="1"/>
  <c r="J426" i="6"/>
  <c r="I426" i="6"/>
  <c r="H426" i="6"/>
  <c r="G426" i="6"/>
  <c r="I425" i="6"/>
  <c r="H425" i="6"/>
  <c r="G425" i="6"/>
  <c r="J425" i="6" s="1"/>
  <c r="J424" i="6"/>
  <c r="I424" i="6"/>
  <c r="H424" i="6"/>
  <c r="G424" i="6"/>
  <c r="I423" i="6"/>
  <c r="H423" i="6"/>
  <c r="G423" i="6"/>
  <c r="J423" i="6" s="1"/>
  <c r="J422" i="6"/>
  <c r="I422" i="6"/>
  <c r="H422" i="6"/>
  <c r="G422" i="6"/>
  <c r="I421" i="6"/>
  <c r="H421" i="6"/>
  <c r="G421" i="6"/>
  <c r="J421" i="6" s="1"/>
  <c r="J420" i="6"/>
  <c r="I420" i="6"/>
  <c r="H420" i="6"/>
  <c r="G420" i="6"/>
  <c r="I419" i="6"/>
  <c r="H419" i="6"/>
  <c r="G419" i="6"/>
  <c r="J419" i="6" s="1"/>
  <c r="J418" i="6"/>
  <c r="I418" i="6"/>
  <c r="H418" i="6"/>
  <c r="G418" i="6"/>
  <c r="I417" i="6"/>
  <c r="H417" i="6"/>
  <c r="G417" i="6"/>
  <c r="J417" i="6" s="1"/>
  <c r="J416" i="6"/>
  <c r="I416" i="6"/>
  <c r="H416" i="6"/>
  <c r="G416" i="6"/>
  <c r="I415" i="6"/>
  <c r="H415" i="6"/>
  <c r="G415" i="6"/>
  <c r="J414" i="6"/>
  <c r="I414" i="6"/>
  <c r="H414" i="6"/>
  <c r="G414" i="6"/>
  <c r="I393" i="6"/>
  <c r="H393" i="6"/>
  <c r="G393" i="6"/>
  <c r="J392" i="6"/>
  <c r="I392" i="6"/>
  <c r="H392" i="6"/>
  <c r="G392" i="6"/>
  <c r="I391" i="6"/>
  <c r="H391" i="6"/>
  <c r="G391" i="6"/>
  <c r="J391" i="6" s="1"/>
  <c r="J389" i="6"/>
  <c r="I389" i="6"/>
  <c r="H389" i="6"/>
  <c r="G389" i="6"/>
  <c r="I388" i="6"/>
  <c r="H388" i="6"/>
  <c r="G388" i="6"/>
  <c r="J388" i="6" s="1"/>
  <c r="J387" i="6"/>
  <c r="I387" i="6"/>
  <c r="H387" i="6"/>
  <c r="G387" i="6"/>
  <c r="I386" i="6"/>
  <c r="H386" i="6"/>
  <c r="G386" i="6"/>
  <c r="J386" i="6" s="1"/>
  <c r="J385" i="6"/>
  <c r="I385" i="6"/>
  <c r="H385" i="6"/>
  <c r="G385" i="6"/>
  <c r="I384" i="6"/>
  <c r="H384" i="6"/>
  <c r="G384" i="6"/>
  <c r="J384" i="6" s="1"/>
  <c r="J383" i="6"/>
  <c r="I383" i="6"/>
  <c r="H383" i="6"/>
  <c r="G383" i="6"/>
  <c r="I382" i="6"/>
  <c r="H382" i="6"/>
  <c r="G382" i="6"/>
  <c r="J382" i="6" s="1"/>
  <c r="J381" i="6"/>
  <c r="I381" i="6"/>
  <c r="H381" i="6"/>
  <c r="G381" i="6"/>
  <c r="I380" i="6"/>
  <c r="H380" i="6"/>
  <c r="G380" i="6"/>
  <c r="J380" i="6" s="1"/>
  <c r="J379" i="6"/>
  <c r="I379" i="6"/>
  <c r="H379" i="6"/>
  <c r="G379" i="6"/>
  <c r="I378" i="6"/>
  <c r="H378" i="6"/>
  <c r="G378" i="6"/>
  <c r="J378" i="6" s="1"/>
  <c r="J377" i="6"/>
  <c r="I377" i="6"/>
  <c r="H377" i="6"/>
  <c r="G377" i="6"/>
  <c r="I376" i="6"/>
  <c r="H376" i="6"/>
  <c r="G376" i="6"/>
  <c r="J376" i="6" s="1"/>
  <c r="J375" i="6"/>
  <c r="I375" i="6"/>
  <c r="H375" i="6"/>
  <c r="G375" i="6"/>
  <c r="I374" i="6"/>
  <c r="H374" i="6"/>
  <c r="G374" i="6"/>
  <c r="J374" i="6" s="1"/>
  <c r="J373" i="6"/>
  <c r="I373" i="6"/>
  <c r="H373" i="6"/>
  <c r="G373" i="6"/>
  <c r="I372" i="6"/>
  <c r="H372" i="6"/>
  <c r="G372" i="6"/>
  <c r="J372" i="6" s="1"/>
  <c r="J371" i="6"/>
  <c r="I371" i="6"/>
  <c r="H371" i="6"/>
  <c r="G371" i="6"/>
  <c r="I370" i="6"/>
  <c r="H370" i="6"/>
  <c r="G370" i="6"/>
  <c r="J370" i="6" s="1"/>
  <c r="J369" i="6"/>
  <c r="I369" i="6"/>
  <c r="H369" i="6"/>
  <c r="G369" i="6"/>
  <c r="I368" i="6"/>
  <c r="H368" i="6"/>
  <c r="G368" i="6"/>
  <c r="J368" i="6" s="1"/>
  <c r="J367" i="6"/>
  <c r="I367" i="6"/>
  <c r="H367" i="6"/>
  <c r="G367" i="6"/>
  <c r="I366" i="6"/>
  <c r="H366" i="6"/>
  <c r="G366" i="6"/>
  <c r="J366" i="6" s="1"/>
  <c r="J365" i="6"/>
  <c r="I365" i="6"/>
  <c r="H365" i="6"/>
  <c r="G365" i="6"/>
  <c r="I364" i="6"/>
  <c r="H364" i="6"/>
  <c r="G364" i="6"/>
  <c r="J364" i="6" s="1"/>
  <c r="J363" i="6"/>
  <c r="I363" i="6"/>
  <c r="H363" i="6"/>
  <c r="G363" i="6"/>
  <c r="I362" i="6"/>
  <c r="H362" i="6"/>
  <c r="G362" i="6"/>
  <c r="J362" i="6" s="1"/>
  <c r="J361" i="6"/>
  <c r="I361" i="6"/>
  <c r="H361" i="6"/>
  <c r="G361" i="6"/>
  <c r="I360" i="6"/>
  <c r="H360" i="6"/>
  <c r="G360" i="6"/>
  <c r="J360" i="6" s="1"/>
  <c r="J359" i="6"/>
  <c r="I359" i="6"/>
  <c r="H359" i="6"/>
  <c r="G359" i="6"/>
  <c r="I358" i="6"/>
  <c r="H358" i="6"/>
  <c r="G358" i="6"/>
  <c r="J358" i="6" s="1"/>
  <c r="J357" i="6"/>
  <c r="I357" i="6"/>
  <c r="H357" i="6"/>
  <c r="G357" i="6"/>
  <c r="I356" i="6"/>
  <c r="H356" i="6"/>
  <c r="G356" i="6"/>
  <c r="J356" i="6" s="1"/>
  <c r="J355" i="6"/>
  <c r="I355" i="6"/>
  <c r="H355" i="6"/>
  <c r="G355" i="6"/>
  <c r="I335" i="6"/>
  <c r="H335" i="6"/>
  <c r="G335" i="6"/>
  <c r="J335" i="6" s="1"/>
  <c r="J334" i="6"/>
  <c r="I334" i="6"/>
  <c r="H334" i="6"/>
  <c r="G334" i="6"/>
  <c r="I333" i="6"/>
  <c r="H333" i="6"/>
  <c r="G333" i="6"/>
  <c r="J333" i="6" s="1"/>
  <c r="J331" i="6"/>
  <c r="I331" i="6"/>
  <c r="H331" i="6"/>
  <c r="G331" i="6"/>
  <c r="I330" i="6"/>
  <c r="H330" i="6"/>
  <c r="G330" i="6"/>
  <c r="J330" i="6" s="1"/>
  <c r="J329" i="6"/>
  <c r="I329" i="6"/>
  <c r="H329" i="6"/>
  <c r="G329" i="6"/>
  <c r="I328" i="6"/>
  <c r="H328" i="6"/>
  <c r="G328" i="6"/>
  <c r="J328" i="6" s="1"/>
  <c r="J327" i="6"/>
  <c r="I327" i="6"/>
  <c r="H327" i="6"/>
  <c r="G327" i="6"/>
  <c r="I326" i="6"/>
  <c r="H326" i="6"/>
  <c r="G326" i="6"/>
  <c r="J326" i="6" s="1"/>
  <c r="J325" i="6"/>
  <c r="I325" i="6"/>
  <c r="H325" i="6"/>
  <c r="G325" i="6"/>
  <c r="I324" i="6"/>
  <c r="H324" i="6"/>
  <c r="G324" i="6"/>
  <c r="J324" i="6" s="1"/>
  <c r="J323" i="6"/>
  <c r="I323" i="6"/>
  <c r="H323" i="6"/>
  <c r="G323" i="6"/>
  <c r="I322" i="6"/>
  <c r="H322" i="6"/>
  <c r="G322" i="6"/>
  <c r="J322" i="6" s="1"/>
  <c r="J321" i="6"/>
  <c r="I321" i="6"/>
  <c r="H321" i="6"/>
  <c r="G321" i="6"/>
  <c r="I320" i="6"/>
  <c r="H320" i="6"/>
  <c r="G320" i="6"/>
  <c r="J320" i="6" s="1"/>
  <c r="J319" i="6"/>
  <c r="I319" i="6"/>
  <c r="H319" i="6"/>
  <c r="G319" i="6"/>
  <c r="I318" i="6"/>
  <c r="H318" i="6"/>
  <c r="G318" i="6"/>
  <c r="J318" i="6" s="1"/>
  <c r="J317" i="6"/>
  <c r="I317" i="6"/>
  <c r="H317" i="6"/>
  <c r="G317" i="6"/>
  <c r="I316" i="6"/>
  <c r="H316" i="6"/>
  <c r="G316" i="6"/>
  <c r="J316" i="6" s="1"/>
  <c r="J315" i="6"/>
  <c r="I315" i="6"/>
  <c r="H315" i="6"/>
  <c r="G315" i="6"/>
  <c r="I314" i="6"/>
  <c r="H314" i="6"/>
  <c r="G314" i="6"/>
  <c r="J314" i="6" s="1"/>
  <c r="J313" i="6"/>
  <c r="I313" i="6"/>
  <c r="H313" i="6"/>
  <c r="G313" i="6"/>
  <c r="I312" i="6"/>
  <c r="H312" i="6"/>
  <c r="G312" i="6"/>
  <c r="J312" i="6" s="1"/>
  <c r="J311" i="6"/>
  <c r="I311" i="6"/>
  <c r="H311" i="6"/>
  <c r="G311" i="6"/>
  <c r="I310" i="6"/>
  <c r="H310" i="6"/>
  <c r="G310" i="6"/>
  <c r="J310" i="6" s="1"/>
  <c r="J309" i="6"/>
  <c r="I309" i="6"/>
  <c r="H309" i="6"/>
  <c r="G309" i="6"/>
  <c r="I308" i="6"/>
  <c r="H308" i="6"/>
  <c r="G308" i="6"/>
  <c r="J308" i="6" s="1"/>
  <c r="J307" i="6"/>
  <c r="I307" i="6"/>
  <c r="H307" i="6"/>
  <c r="G307" i="6"/>
  <c r="I306" i="6"/>
  <c r="H306" i="6"/>
  <c r="G306" i="6"/>
  <c r="J306" i="6" s="1"/>
  <c r="J305" i="6"/>
  <c r="I305" i="6"/>
  <c r="H305" i="6"/>
  <c r="G305" i="6"/>
  <c r="I304" i="6"/>
  <c r="H304" i="6"/>
  <c r="G304" i="6"/>
  <c r="J304" i="6" s="1"/>
  <c r="J303" i="6"/>
  <c r="I303" i="6"/>
  <c r="H303" i="6"/>
  <c r="G303" i="6"/>
  <c r="I302" i="6"/>
  <c r="H302" i="6"/>
  <c r="G302" i="6"/>
  <c r="J302" i="6" s="1"/>
  <c r="J301" i="6"/>
  <c r="I301" i="6"/>
  <c r="H301" i="6"/>
  <c r="G301" i="6"/>
  <c r="I300" i="6"/>
  <c r="H300" i="6"/>
  <c r="G300" i="6"/>
  <c r="J300" i="6" s="1"/>
  <c r="J299" i="6"/>
  <c r="I299" i="6"/>
  <c r="H299" i="6"/>
  <c r="G299" i="6"/>
  <c r="I298" i="6"/>
  <c r="H298" i="6"/>
  <c r="G298" i="6"/>
  <c r="J298" i="6" s="1"/>
  <c r="J297" i="6"/>
  <c r="I297" i="6"/>
  <c r="H297" i="6"/>
  <c r="G297" i="6"/>
  <c r="I296" i="6"/>
  <c r="H296" i="6"/>
  <c r="G296" i="6"/>
  <c r="J296" i="6" s="1"/>
  <c r="J295" i="6"/>
  <c r="I295" i="6"/>
  <c r="H295" i="6"/>
  <c r="G295" i="6"/>
  <c r="I294" i="6"/>
  <c r="H294" i="6"/>
  <c r="G294" i="6"/>
  <c r="J294" i="6" s="1"/>
  <c r="J293" i="6"/>
  <c r="I293" i="6"/>
  <c r="H293" i="6"/>
  <c r="G293" i="6"/>
  <c r="I292" i="6"/>
  <c r="H292" i="6"/>
  <c r="G292" i="6"/>
  <c r="J292" i="6" s="1"/>
  <c r="J291" i="6"/>
  <c r="I291" i="6"/>
  <c r="H291" i="6"/>
  <c r="G291" i="6"/>
  <c r="I290" i="6"/>
  <c r="H290" i="6"/>
  <c r="G290" i="6"/>
  <c r="J290" i="6" s="1"/>
  <c r="J289" i="6"/>
  <c r="I289" i="6"/>
  <c r="H289" i="6"/>
  <c r="G289" i="6"/>
  <c r="I288" i="6"/>
  <c r="H288" i="6"/>
  <c r="G288" i="6"/>
  <c r="J288" i="6" s="1"/>
  <c r="J287" i="6"/>
  <c r="I287" i="6"/>
  <c r="H287" i="6"/>
  <c r="G287" i="6"/>
  <c r="I286" i="6"/>
  <c r="H286" i="6"/>
  <c r="G286" i="6"/>
  <c r="J286" i="6" s="1"/>
  <c r="J285" i="6"/>
  <c r="I285" i="6"/>
  <c r="H285" i="6"/>
  <c r="G285" i="6"/>
  <c r="I284" i="6"/>
  <c r="H284" i="6"/>
  <c r="G284" i="6"/>
  <c r="J284" i="6" s="1"/>
  <c r="J257" i="6"/>
  <c r="I257" i="6"/>
  <c r="H257" i="6"/>
  <c r="G257" i="6"/>
  <c r="I256" i="6"/>
  <c r="H256" i="6"/>
  <c r="G256" i="6"/>
  <c r="J256" i="6" s="1"/>
  <c r="J255" i="6"/>
  <c r="I255" i="6"/>
  <c r="H255" i="6"/>
  <c r="G255" i="6"/>
  <c r="I253" i="6"/>
  <c r="H253" i="6"/>
  <c r="G253" i="6"/>
  <c r="J253" i="6" s="1"/>
  <c r="J252" i="6"/>
  <c r="I252" i="6"/>
  <c r="H252" i="6"/>
  <c r="G252" i="6"/>
  <c r="I251" i="6"/>
  <c r="H251" i="6"/>
  <c r="G251" i="6"/>
  <c r="J251" i="6" s="1"/>
  <c r="J250" i="6"/>
  <c r="I250" i="6"/>
  <c r="H250" i="6"/>
  <c r="G250" i="6"/>
  <c r="I249" i="6"/>
  <c r="H249" i="6"/>
  <c r="G249" i="6"/>
  <c r="J249" i="6" s="1"/>
  <c r="J248" i="6"/>
  <c r="I248" i="6"/>
  <c r="H248" i="6"/>
  <c r="G248" i="6"/>
  <c r="I247" i="6"/>
  <c r="H247" i="6"/>
  <c r="G247" i="6"/>
  <c r="J247" i="6" s="1"/>
  <c r="J227" i="6"/>
  <c r="I227" i="6"/>
  <c r="H227" i="6"/>
  <c r="G227" i="6"/>
  <c r="I226" i="6"/>
  <c r="H226" i="6"/>
  <c r="G226" i="6"/>
  <c r="J226" i="6" s="1"/>
  <c r="J225" i="6"/>
  <c r="I225" i="6"/>
  <c r="H225" i="6"/>
  <c r="G225" i="6"/>
  <c r="I223" i="6"/>
  <c r="H223" i="6"/>
  <c r="G223" i="6"/>
  <c r="J223" i="6" s="1"/>
  <c r="J222" i="6"/>
  <c r="I222" i="6"/>
  <c r="H222" i="6"/>
  <c r="G222" i="6"/>
  <c r="I221" i="6"/>
  <c r="H221" i="6"/>
  <c r="G221" i="6"/>
  <c r="J221" i="6" s="1"/>
  <c r="J220" i="6"/>
  <c r="I220" i="6"/>
  <c r="H220" i="6"/>
  <c r="G220" i="6"/>
  <c r="I219" i="6"/>
  <c r="H219" i="6"/>
  <c r="G219" i="6"/>
  <c r="J219" i="6" s="1"/>
  <c r="J218" i="6"/>
  <c r="I218" i="6"/>
  <c r="H218" i="6"/>
  <c r="G218" i="6"/>
  <c r="I217" i="6"/>
  <c r="H217" i="6"/>
  <c r="G217" i="6"/>
  <c r="J217" i="6" s="1"/>
  <c r="J216" i="6"/>
  <c r="I216" i="6"/>
  <c r="H216" i="6"/>
  <c r="G216" i="6"/>
  <c r="I215" i="6"/>
  <c r="H215" i="6"/>
  <c r="G215" i="6"/>
  <c r="J215" i="6" s="1"/>
  <c r="J214" i="6"/>
  <c r="I214" i="6"/>
  <c r="H214" i="6"/>
  <c r="G214" i="6"/>
  <c r="I213" i="6"/>
  <c r="H213" i="6"/>
  <c r="G213" i="6"/>
  <c r="J213" i="6" s="1"/>
  <c r="J212" i="6"/>
  <c r="I212" i="6"/>
  <c r="H212" i="6"/>
  <c r="G212" i="6"/>
  <c r="I211" i="6"/>
  <c r="H211" i="6"/>
  <c r="G211" i="6"/>
  <c r="J211" i="6" s="1"/>
  <c r="J210" i="6"/>
  <c r="I210" i="6"/>
  <c r="H210" i="6"/>
  <c r="G210" i="6"/>
  <c r="I209" i="6"/>
  <c r="H209" i="6"/>
  <c r="G209" i="6"/>
  <c r="J209" i="6" s="1"/>
  <c r="J208" i="6"/>
  <c r="I208" i="6"/>
  <c r="H208" i="6"/>
  <c r="G208" i="6"/>
  <c r="I207" i="6"/>
  <c r="H207" i="6"/>
  <c r="G207" i="6"/>
  <c r="J207" i="6" s="1"/>
  <c r="J185" i="6"/>
  <c r="I185" i="6"/>
  <c r="H185" i="6"/>
  <c r="G185" i="6"/>
  <c r="I184" i="6"/>
  <c r="H184" i="6"/>
  <c r="G184" i="6"/>
  <c r="J184" i="6" s="1"/>
  <c r="J183" i="6"/>
  <c r="I183" i="6"/>
  <c r="H183" i="6"/>
  <c r="G183" i="6"/>
  <c r="I181" i="6"/>
  <c r="H181" i="6"/>
  <c r="G181" i="6"/>
  <c r="J181" i="6" s="1"/>
  <c r="J180" i="6"/>
  <c r="I180" i="6"/>
  <c r="H180" i="6"/>
  <c r="G180" i="6"/>
  <c r="I179" i="6"/>
  <c r="H179" i="6"/>
  <c r="G179" i="6"/>
  <c r="J179" i="6" s="1"/>
  <c r="J178" i="6"/>
  <c r="I178" i="6"/>
  <c r="H178" i="6"/>
  <c r="G178" i="6"/>
  <c r="I177" i="6"/>
  <c r="H177" i="6"/>
  <c r="G177" i="6"/>
  <c r="J177" i="6" s="1"/>
  <c r="J176" i="6"/>
  <c r="I176" i="6"/>
  <c r="H176" i="6"/>
  <c r="G176" i="6"/>
  <c r="I175" i="6"/>
  <c r="H175" i="6"/>
  <c r="G175" i="6"/>
  <c r="J175" i="6" s="1"/>
  <c r="J174" i="6"/>
  <c r="I174" i="6"/>
  <c r="H174" i="6"/>
  <c r="G174" i="6"/>
  <c r="I173" i="6"/>
  <c r="H173" i="6"/>
  <c r="G173" i="6"/>
  <c r="J173" i="6" s="1"/>
  <c r="J172" i="6"/>
  <c r="I172" i="6"/>
  <c r="H172" i="6"/>
  <c r="G172" i="6"/>
  <c r="I171" i="6"/>
  <c r="H171" i="6"/>
  <c r="G171" i="6"/>
  <c r="J171" i="6" s="1"/>
  <c r="J170" i="6"/>
  <c r="I170" i="6"/>
  <c r="H170" i="6"/>
  <c r="G170" i="6"/>
  <c r="I169" i="6"/>
  <c r="H169" i="6"/>
  <c r="G169" i="6"/>
  <c r="J169" i="6" s="1"/>
  <c r="J168" i="6"/>
  <c r="I168" i="6"/>
  <c r="H168" i="6"/>
  <c r="G168" i="6"/>
  <c r="I167" i="6"/>
  <c r="H167" i="6"/>
  <c r="G167" i="6"/>
  <c r="J167" i="6" s="1"/>
  <c r="J166" i="6"/>
  <c r="I166" i="6"/>
  <c r="H166" i="6"/>
  <c r="G166" i="6"/>
  <c r="I165" i="6"/>
  <c r="H165" i="6"/>
  <c r="G165" i="6"/>
  <c r="J165" i="6" s="1"/>
  <c r="J164" i="6"/>
  <c r="I164" i="6"/>
  <c r="H164" i="6"/>
  <c r="G164" i="6"/>
  <c r="I163" i="6"/>
  <c r="H163" i="6"/>
  <c r="G163" i="6"/>
  <c r="J163" i="6" s="1"/>
  <c r="J162" i="6"/>
  <c r="I162" i="6"/>
  <c r="H162" i="6"/>
  <c r="G162" i="6"/>
  <c r="I161" i="6"/>
  <c r="H161" i="6"/>
  <c r="G161" i="6"/>
  <c r="J161" i="6" s="1"/>
  <c r="J142" i="6"/>
  <c r="I142" i="6"/>
  <c r="H142" i="6"/>
  <c r="G142" i="6"/>
  <c r="I141" i="6"/>
  <c r="H141" i="6"/>
  <c r="G141" i="6"/>
  <c r="J141" i="6" s="1"/>
  <c r="J140" i="6"/>
  <c r="I140" i="6"/>
  <c r="H140" i="6"/>
  <c r="G140" i="6"/>
  <c r="I138" i="6"/>
  <c r="H138" i="6"/>
  <c r="G138" i="6"/>
  <c r="J138" i="6" s="1"/>
  <c r="J137" i="6"/>
  <c r="I137" i="6"/>
  <c r="H137" i="6"/>
  <c r="G137" i="6"/>
  <c r="I136" i="6"/>
  <c r="H136" i="6"/>
  <c r="G136" i="6"/>
  <c r="J136" i="6" s="1"/>
  <c r="J135" i="6"/>
  <c r="I135" i="6"/>
  <c r="H135" i="6"/>
  <c r="G135" i="6"/>
  <c r="I134" i="6"/>
  <c r="H134" i="6"/>
  <c r="G134" i="6"/>
  <c r="J134" i="6" s="1"/>
  <c r="J133" i="6"/>
  <c r="I133" i="6"/>
  <c r="H133" i="6"/>
  <c r="G133" i="6"/>
  <c r="I132" i="6"/>
  <c r="H132" i="6"/>
  <c r="G132" i="6"/>
  <c r="J132" i="6" s="1"/>
  <c r="J131" i="6"/>
  <c r="I131" i="6"/>
  <c r="H131" i="6"/>
  <c r="G131" i="6"/>
  <c r="I130" i="6"/>
  <c r="H130" i="6"/>
  <c r="G130" i="6"/>
  <c r="J130" i="6" s="1"/>
  <c r="J129" i="6"/>
  <c r="I129" i="6"/>
  <c r="H129" i="6"/>
  <c r="G129" i="6"/>
  <c r="I128" i="6"/>
  <c r="H128" i="6"/>
  <c r="G128" i="6"/>
  <c r="J128" i="6" s="1"/>
  <c r="J127" i="6"/>
  <c r="I127" i="6"/>
  <c r="H127" i="6"/>
  <c r="G127" i="6"/>
  <c r="I126" i="6"/>
  <c r="H126" i="6"/>
  <c r="G126" i="6"/>
  <c r="J126" i="6" s="1"/>
  <c r="J125" i="6"/>
  <c r="I125" i="6"/>
  <c r="H125" i="6"/>
  <c r="G125" i="6"/>
  <c r="I124" i="6"/>
  <c r="H124" i="6"/>
  <c r="G124" i="6"/>
  <c r="J124" i="6" s="1"/>
  <c r="J123" i="6"/>
  <c r="I123" i="6"/>
  <c r="H123" i="6"/>
  <c r="G123" i="6"/>
  <c r="I122" i="6"/>
  <c r="H122" i="6"/>
  <c r="G122" i="6"/>
  <c r="J122" i="6" s="1"/>
  <c r="J121" i="6"/>
  <c r="I121" i="6"/>
  <c r="H121" i="6"/>
  <c r="G121" i="6"/>
  <c r="I120" i="6"/>
  <c r="H120" i="6"/>
  <c r="G120" i="6"/>
  <c r="J120" i="6" s="1"/>
  <c r="J119" i="6"/>
  <c r="I119" i="6"/>
  <c r="H119" i="6"/>
  <c r="G119" i="6"/>
  <c r="I118" i="6"/>
  <c r="H118" i="6"/>
  <c r="G118" i="6"/>
  <c r="J118" i="6" s="1"/>
  <c r="J117" i="6"/>
  <c r="I117" i="6"/>
  <c r="H117" i="6"/>
  <c r="G117" i="6"/>
  <c r="I116" i="6"/>
  <c r="H116" i="6"/>
  <c r="G116" i="6"/>
  <c r="J116" i="6" s="1"/>
  <c r="J115" i="6"/>
  <c r="I115" i="6"/>
  <c r="H115" i="6"/>
  <c r="G115" i="6"/>
  <c r="I95" i="6"/>
  <c r="H95" i="6"/>
  <c r="G95" i="6"/>
  <c r="J95" i="6" s="1"/>
  <c r="J94" i="6"/>
  <c r="I94" i="6"/>
  <c r="H94" i="6"/>
  <c r="G94" i="6"/>
  <c r="I93" i="6"/>
  <c r="H93" i="6"/>
  <c r="G93" i="6"/>
  <c r="J93" i="6" s="1"/>
  <c r="J91" i="6"/>
  <c r="I91" i="6"/>
  <c r="H91" i="6"/>
  <c r="G91" i="6"/>
  <c r="I90" i="6"/>
  <c r="H90" i="6"/>
  <c r="G90" i="6"/>
  <c r="J90" i="6" s="1"/>
  <c r="J89" i="6"/>
  <c r="I89" i="6"/>
  <c r="H89" i="6"/>
  <c r="G89" i="6"/>
  <c r="I88" i="6"/>
  <c r="H88" i="6"/>
  <c r="G88" i="6"/>
  <c r="J88" i="6" s="1"/>
  <c r="J87" i="6"/>
  <c r="I87" i="6"/>
  <c r="H87" i="6"/>
  <c r="G87" i="6"/>
  <c r="I86" i="6"/>
  <c r="H86" i="6"/>
  <c r="G86" i="6"/>
  <c r="J86" i="6" s="1"/>
  <c r="J85" i="6"/>
  <c r="I85" i="6"/>
  <c r="H85" i="6"/>
  <c r="G85" i="6"/>
  <c r="I84" i="6"/>
  <c r="H84" i="6"/>
  <c r="G84" i="6"/>
  <c r="J84" i="6" s="1"/>
  <c r="J83" i="6"/>
  <c r="I83" i="6"/>
  <c r="H83" i="6"/>
  <c r="G83" i="6"/>
  <c r="I82" i="6"/>
  <c r="H82" i="6"/>
  <c r="G82" i="6"/>
  <c r="J82" i="6" s="1"/>
  <c r="J81" i="6"/>
  <c r="I81" i="6"/>
  <c r="H81" i="6"/>
  <c r="G81" i="6"/>
  <c r="I80" i="6"/>
  <c r="H80" i="6"/>
  <c r="G80" i="6"/>
  <c r="J80" i="6" s="1"/>
  <c r="J79" i="6"/>
  <c r="I79" i="6"/>
  <c r="H79" i="6"/>
  <c r="G79" i="6"/>
  <c r="I78" i="6"/>
  <c r="H78" i="6"/>
  <c r="G78" i="6"/>
  <c r="J78" i="6" s="1"/>
  <c r="J77" i="6"/>
  <c r="I77" i="6"/>
  <c r="H77" i="6"/>
  <c r="G77" i="6"/>
  <c r="I76" i="6"/>
  <c r="H76" i="6"/>
  <c r="G76" i="6"/>
  <c r="J76" i="6" s="1"/>
  <c r="J75" i="6"/>
  <c r="I75" i="6"/>
  <c r="H75" i="6"/>
  <c r="G75" i="6"/>
  <c r="I74" i="6"/>
  <c r="H74" i="6"/>
  <c r="G74" i="6"/>
  <c r="J74" i="6" s="1"/>
  <c r="J73" i="6"/>
  <c r="I73" i="6"/>
  <c r="H73" i="6"/>
  <c r="G73" i="6"/>
  <c r="I72" i="6"/>
  <c r="H72" i="6"/>
  <c r="G72" i="6"/>
  <c r="J72" i="6" s="1"/>
  <c r="J71" i="6"/>
  <c r="I71" i="6"/>
  <c r="H71" i="6"/>
  <c r="G71" i="6"/>
  <c r="I70" i="6"/>
  <c r="H70" i="6"/>
  <c r="G70" i="6"/>
  <c r="J70" i="6" s="1"/>
  <c r="J69" i="6"/>
  <c r="I69" i="6"/>
  <c r="H69" i="6"/>
  <c r="G69" i="6"/>
  <c r="I68" i="6"/>
  <c r="H68" i="6"/>
  <c r="G68" i="6"/>
  <c r="J68" i="6" s="1"/>
  <c r="J47" i="6"/>
  <c r="I47" i="6"/>
  <c r="H47" i="6"/>
  <c r="G47" i="6"/>
  <c r="I46" i="6"/>
  <c r="H46" i="6"/>
  <c r="G46" i="6"/>
  <c r="J46" i="6" s="1"/>
  <c r="J45" i="6"/>
  <c r="I45" i="6"/>
  <c r="H45" i="6"/>
  <c r="G45" i="6"/>
  <c r="I43" i="6"/>
  <c r="H43" i="6"/>
  <c r="G43" i="6"/>
  <c r="J43" i="6" s="1"/>
  <c r="J42" i="6"/>
  <c r="I42" i="6"/>
  <c r="H42" i="6"/>
  <c r="G42" i="6"/>
  <c r="I41" i="6"/>
  <c r="H41" i="6"/>
  <c r="G41" i="6"/>
  <c r="J41" i="6" s="1"/>
  <c r="J40" i="6"/>
  <c r="I40" i="6"/>
  <c r="H40" i="6"/>
  <c r="G40" i="6"/>
  <c r="I39" i="6"/>
  <c r="H39" i="6"/>
  <c r="G39" i="6"/>
  <c r="J39" i="6" s="1"/>
  <c r="J38" i="6"/>
  <c r="I38" i="6"/>
  <c r="H38" i="6"/>
  <c r="G38" i="6"/>
  <c r="I37" i="6"/>
  <c r="H37" i="6"/>
  <c r="G37" i="6"/>
  <c r="J37" i="6" s="1"/>
  <c r="J36" i="6"/>
  <c r="I36" i="6"/>
  <c r="H36" i="6"/>
  <c r="G36" i="6"/>
  <c r="I35" i="6"/>
  <c r="H35" i="6"/>
  <c r="G35" i="6"/>
  <c r="J35" i="6" s="1"/>
  <c r="J34" i="6"/>
  <c r="I34" i="6"/>
  <c r="H34" i="6"/>
  <c r="G34" i="6"/>
  <c r="I33" i="6"/>
  <c r="H33" i="6"/>
  <c r="G33" i="6"/>
  <c r="J33" i="6" s="1"/>
  <c r="J32" i="6"/>
  <c r="I32" i="6"/>
  <c r="H32" i="6"/>
  <c r="G32" i="6"/>
  <c r="I31" i="6"/>
  <c r="H31" i="6"/>
  <c r="G31" i="6"/>
  <c r="J31" i="6" s="1"/>
  <c r="J30" i="6"/>
  <c r="I30" i="6"/>
  <c r="H30" i="6"/>
  <c r="G30" i="6"/>
  <c r="I29" i="6"/>
  <c r="H29" i="6"/>
  <c r="G29" i="6"/>
  <c r="J29" i="6" s="1"/>
  <c r="J28" i="6"/>
  <c r="I28" i="6"/>
  <c r="H28" i="6"/>
  <c r="G28" i="6"/>
  <c r="I27" i="6"/>
  <c r="H27" i="6"/>
  <c r="G27" i="6"/>
  <c r="J27" i="6" s="1"/>
  <c r="J26" i="6"/>
  <c r="I26" i="6"/>
  <c r="H26" i="6"/>
  <c r="G26" i="6"/>
  <c r="I25" i="6"/>
  <c r="H25" i="6"/>
  <c r="G25" i="6"/>
  <c r="J25" i="6" s="1"/>
  <c r="J24" i="6"/>
  <c r="I24" i="6"/>
  <c r="H24" i="6"/>
  <c r="G24" i="6"/>
  <c r="I23" i="6"/>
  <c r="H23" i="6"/>
  <c r="G23" i="6"/>
  <c r="J23" i="6" s="1"/>
  <c r="J22" i="6"/>
  <c r="I22" i="6"/>
  <c r="H22" i="6"/>
  <c r="G22" i="6"/>
  <c r="I21" i="6"/>
  <c r="H21" i="6"/>
  <c r="G21" i="6"/>
  <c r="J21" i="6" s="1"/>
  <c r="J20" i="6"/>
  <c r="I20" i="6"/>
  <c r="H20" i="6"/>
  <c r="G20" i="6"/>
  <c r="I19" i="6"/>
  <c r="H19" i="6"/>
  <c r="G19" i="6"/>
  <c r="J19" i="6" s="1"/>
  <c r="J18" i="6"/>
  <c r="I18" i="6"/>
  <c r="H18" i="6"/>
  <c r="G18" i="6"/>
  <c r="I17" i="6"/>
  <c r="H17" i="6"/>
  <c r="G17" i="6"/>
  <c r="J17" i="6" s="1"/>
  <c r="J16" i="6"/>
  <c r="I16" i="6"/>
  <c r="H16" i="6"/>
  <c r="G16" i="6"/>
  <c r="I15" i="6"/>
  <c r="H15" i="6"/>
  <c r="G15" i="6"/>
  <c r="J15" i="6" s="1"/>
  <c r="I14" i="6"/>
  <c r="H14" i="6"/>
  <c r="G14" i="6"/>
  <c r="NZ25" i="2"/>
  <c r="NZ24" i="2"/>
  <c r="NZ23" i="2"/>
  <c r="NZ22" i="2"/>
  <c r="NZ21" i="2"/>
  <c r="NZ18" i="2"/>
  <c r="NZ14" i="2"/>
  <c r="NZ10" i="2"/>
  <c r="NZ7" i="2"/>
  <c r="P99" i="10"/>
  <c r="P103" i="10"/>
  <c r="P101" i="10"/>
  <c r="P100" i="10"/>
  <c r="P97" i="10"/>
  <c r="P98" i="10"/>
  <c r="P168" i="11"/>
  <c r="P166" i="11"/>
  <c r="P165" i="11"/>
  <c r="P163" i="11"/>
  <c r="P162" i="11"/>
  <c r="Q433" i="9"/>
  <c r="Q436" i="9"/>
  <c r="Q434" i="9"/>
  <c r="Q431" i="9"/>
  <c r="Q430" i="9"/>
  <c r="AG215" i="8"/>
  <c r="E24" i="2"/>
  <c r="E23" i="2"/>
  <c r="E29" i="2"/>
  <c r="E28" i="2"/>
  <c r="E27" i="2"/>
  <c r="E26" i="2"/>
  <c r="F1264" i="6"/>
  <c r="E1264" i="6"/>
  <c r="D1264" i="6"/>
  <c r="C1264" i="6"/>
  <c r="B1264" i="6"/>
  <c r="F1262" i="6"/>
  <c r="E1262" i="6"/>
  <c r="D1262" i="6"/>
  <c r="C1262" i="6"/>
  <c r="F1261" i="6"/>
  <c r="E1261" i="6"/>
  <c r="D1261" i="6"/>
  <c r="C1261" i="6"/>
  <c r="F1259" i="6"/>
  <c r="E1259" i="6"/>
  <c r="D1259" i="6"/>
  <c r="C1259" i="6"/>
  <c r="F1258" i="6"/>
  <c r="E1258" i="6"/>
  <c r="D1258" i="6"/>
  <c r="C1258" i="6"/>
  <c r="F1257" i="6"/>
  <c r="E1257" i="6"/>
  <c r="D1257" i="6"/>
  <c r="C1257" i="6"/>
  <c r="F1256" i="6"/>
  <c r="E1256" i="6"/>
  <c r="D1256" i="6"/>
  <c r="C1256" i="6"/>
  <c r="F1255" i="6"/>
  <c r="E1255" i="6"/>
  <c r="D1255" i="6"/>
  <c r="C1255" i="6"/>
  <c r="F1254" i="6"/>
  <c r="E1254" i="6"/>
  <c r="D1254" i="6"/>
  <c r="C1254" i="6"/>
  <c r="F1253" i="6"/>
  <c r="E1253" i="6"/>
  <c r="D1253" i="6"/>
  <c r="C1253" i="6"/>
  <c r="F1252" i="6"/>
  <c r="E1252" i="6"/>
  <c r="D1252" i="6"/>
  <c r="C1252" i="6"/>
  <c r="F1251" i="6"/>
  <c r="E1251" i="6"/>
  <c r="D1251" i="6"/>
  <c r="C1251" i="6"/>
  <c r="F1250" i="6"/>
  <c r="E1250" i="6"/>
  <c r="D1250" i="6"/>
  <c r="C1250" i="6"/>
  <c r="F1249" i="6"/>
  <c r="E1249" i="6"/>
  <c r="D1249" i="6"/>
  <c r="C1249" i="6"/>
  <c r="F1248" i="6"/>
  <c r="E1248" i="6"/>
  <c r="D1248" i="6"/>
  <c r="C1248" i="6"/>
  <c r="F1247" i="6"/>
  <c r="E1247" i="6"/>
  <c r="D1247" i="6"/>
  <c r="C1247" i="6"/>
  <c r="F1246" i="6"/>
  <c r="E1246" i="6"/>
  <c r="D1246" i="6"/>
  <c r="C1246" i="6"/>
  <c r="F1245" i="6"/>
  <c r="E1245" i="6"/>
  <c r="D1245" i="6"/>
  <c r="C1245" i="6"/>
  <c r="F1244" i="6"/>
  <c r="E1244" i="6"/>
  <c r="D1244" i="6"/>
  <c r="C1244" i="6"/>
  <c r="F1243" i="6"/>
  <c r="E1243" i="6"/>
  <c r="D1243" i="6"/>
  <c r="C1243" i="6"/>
  <c r="F1242" i="6"/>
  <c r="E1242" i="6"/>
  <c r="D1242" i="6"/>
  <c r="C1242" i="6"/>
  <c r="F1241" i="6"/>
  <c r="E1241" i="6"/>
  <c r="D1241" i="6"/>
  <c r="C1241" i="6"/>
  <c r="F1240" i="6"/>
  <c r="E1240" i="6"/>
  <c r="D1240" i="6"/>
  <c r="C1240" i="6"/>
  <c r="F1239" i="6"/>
  <c r="E1239" i="6"/>
  <c r="D1239" i="6"/>
  <c r="C1239" i="6"/>
  <c r="F1238" i="6"/>
  <c r="E1238" i="6"/>
  <c r="D1238" i="6"/>
  <c r="C1238" i="6"/>
  <c r="F1237" i="6"/>
  <c r="E1237" i="6"/>
  <c r="D1237" i="6"/>
  <c r="C1237" i="6"/>
  <c r="F1236" i="6"/>
  <c r="E1236" i="6"/>
  <c r="D1236" i="6"/>
  <c r="C1236" i="6"/>
  <c r="F1235" i="6"/>
  <c r="E1235" i="6"/>
  <c r="D1235" i="6"/>
  <c r="C1235" i="6"/>
  <c r="F1234" i="6"/>
  <c r="E1234" i="6"/>
  <c r="D1234" i="6"/>
  <c r="C1234" i="6"/>
  <c r="F1233" i="6"/>
  <c r="E1233" i="6"/>
  <c r="D1233" i="6"/>
  <c r="C1233" i="6"/>
  <c r="F1232" i="6"/>
  <c r="E1232" i="6"/>
  <c r="D1232" i="6"/>
  <c r="C1232" i="6"/>
  <c r="F1231" i="6"/>
  <c r="E1231" i="6"/>
  <c r="D1231" i="6"/>
  <c r="C1231" i="6"/>
  <c r="F1230" i="6"/>
  <c r="E1230" i="6"/>
  <c r="D1230" i="6"/>
  <c r="C1230" i="6"/>
  <c r="F1229" i="6"/>
  <c r="E1229" i="6"/>
  <c r="D1229" i="6"/>
  <c r="C1229" i="6"/>
  <c r="F1228" i="6"/>
  <c r="E1228" i="6"/>
  <c r="D1228" i="6"/>
  <c r="C1228" i="6"/>
  <c r="F1227" i="6"/>
  <c r="E1227" i="6"/>
  <c r="D1227" i="6"/>
  <c r="C1227" i="6"/>
  <c r="F1226" i="6"/>
  <c r="E1226" i="6"/>
  <c r="D1226" i="6"/>
  <c r="C1226" i="6"/>
  <c r="F1225" i="6"/>
  <c r="E1225" i="6"/>
  <c r="D1225" i="6"/>
  <c r="C1225" i="6"/>
  <c r="F1224" i="6"/>
  <c r="E1224" i="6"/>
  <c r="D1224" i="6"/>
  <c r="C1224" i="6"/>
  <c r="F1223" i="6"/>
  <c r="E1223" i="6"/>
  <c r="D1223" i="6"/>
  <c r="C1223" i="6"/>
  <c r="F1222" i="6"/>
  <c r="E1222" i="6"/>
  <c r="D1222" i="6"/>
  <c r="C1222" i="6"/>
  <c r="F1221" i="6"/>
  <c r="E1221" i="6"/>
  <c r="D1221" i="6"/>
  <c r="C1221" i="6"/>
  <c r="F1220" i="6"/>
  <c r="E1220" i="6"/>
  <c r="D1220" i="6"/>
  <c r="C1220" i="6"/>
  <c r="F1219" i="6"/>
  <c r="E1219" i="6"/>
  <c r="D1219" i="6"/>
  <c r="C1219" i="6"/>
  <c r="F1218" i="6"/>
  <c r="E1218" i="6"/>
  <c r="D1218" i="6"/>
  <c r="C1218" i="6"/>
  <c r="F1217" i="6"/>
  <c r="E1217" i="6"/>
  <c r="D1217" i="6"/>
  <c r="C1217" i="6"/>
  <c r="F1216" i="6"/>
  <c r="E1216" i="6"/>
  <c r="D1216" i="6"/>
  <c r="C1216" i="6"/>
  <c r="F1215" i="6"/>
  <c r="E1215" i="6"/>
  <c r="D1215" i="6"/>
  <c r="C1215" i="6"/>
  <c r="F1214" i="6"/>
  <c r="E1214" i="6"/>
  <c r="D1214" i="6"/>
  <c r="C1214" i="6"/>
  <c r="F1213" i="6"/>
  <c r="E1213" i="6"/>
  <c r="D1213" i="6"/>
  <c r="C1213" i="6"/>
  <c r="F1212" i="6"/>
  <c r="E1212" i="6"/>
  <c r="D1212" i="6"/>
  <c r="C1212" i="6"/>
  <c r="F1211" i="6"/>
  <c r="E1211" i="6"/>
  <c r="D1211" i="6"/>
  <c r="C1211" i="6"/>
  <c r="F1210" i="6"/>
  <c r="E1210" i="6"/>
  <c r="D1210" i="6"/>
  <c r="C1210" i="6"/>
  <c r="F1209" i="6"/>
  <c r="E1209" i="6"/>
  <c r="D1209" i="6"/>
  <c r="C1209" i="6"/>
  <c r="F1208" i="6"/>
  <c r="E1208" i="6"/>
  <c r="D1208" i="6"/>
  <c r="C1208" i="6"/>
  <c r="F1207" i="6"/>
  <c r="E1207" i="6"/>
  <c r="D1207" i="6"/>
  <c r="C1207" i="6"/>
  <c r="F1206" i="6"/>
  <c r="E1206" i="6"/>
  <c r="D1206" i="6"/>
  <c r="C1206" i="6"/>
  <c r="F1205" i="6"/>
  <c r="E1205" i="6"/>
  <c r="D1205" i="6"/>
  <c r="C1205" i="6"/>
  <c r="F1204" i="6"/>
  <c r="E1204" i="6"/>
  <c r="D1204" i="6"/>
  <c r="C1204" i="6"/>
  <c r="F1203" i="6"/>
  <c r="E1203" i="6"/>
  <c r="D1203" i="6"/>
  <c r="C1203" i="6"/>
  <c r="F1202" i="6"/>
  <c r="E1202" i="6"/>
  <c r="D1202" i="6"/>
  <c r="C1202" i="6"/>
  <c r="F1201" i="6"/>
  <c r="E1201" i="6"/>
  <c r="D1201" i="6"/>
  <c r="C1201" i="6"/>
  <c r="F1200" i="6"/>
  <c r="E1200" i="6"/>
  <c r="D1200" i="6"/>
  <c r="C1200" i="6"/>
  <c r="F1199" i="6"/>
  <c r="E1199" i="6"/>
  <c r="D1199" i="6"/>
  <c r="C1199" i="6"/>
  <c r="F1198" i="6"/>
  <c r="E1198" i="6"/>
  <c r="D1198" i="6"/>
  <c r="C1198" i="6"/>
  <c r="B1198" i="6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F1177" i="6"/>
  <c r="E1177" i="6"/>
  <c r="D1177" i="6"/>
  <c r="C1177" i="6"/>
  <c r="B1177" i="6"/>
  <c r="F1175" i="6"/>
  <c r="E1175" i="6"/>
  <c r="D1175" i="6"/>
  <c r="C1175" i="6"/>
  <c r="F1174" i="6"/>
  <c r="E1174" i="6"/>
  <c r="D1174" i="6"/>
  <c r="C1174" i="6"/>
  <c r="F1173" i="6"/>
  <c r="E1173" i="6"/>
  <c r="D1173" i="6"/>
  <c r="C1173" i="6"/>
  <c r="F1172" i="6"/>
  <c r="E1172" i="6"/>
  <c r="D1172" i="6"/>
  <c r="C1172" i="6"/>
  <c r="F1171" i="6"/>
  <c r="E1171" i="6"/>
  <c r="D1171" i="6"/>
  <c r="C1171" i="6"/>
  <c r="F1170" i="6"/>
  <c r="E1170" i="6"/>
  <c r="D1170" i="6"/>
  <c r="C1170" i="6"/>
  <c r="F1169" i="6"/>
  <c r="E1169" i="6"/>
  <c r="D1169" i="6"/>
  <c r="C1169" i="6"/>
  <c r="F1168" i="6"/>
  <c r="E1168" i="6"/>
  <c r="D1168" i="6"/>
  <c r="C1168" i="6"/>
  <c r="F1167" i="6"/>
  <c r="E1167" i="6"/>
  <c r="D1167" i="6"/>
  <c r="C1167" i="6"/>
  <c r="F1166" i="6"/>
  <c r="E1166" i="6"/>
  <c r="D1166" i="6"/>
  <c r="C1166" i="6"/>
  <c r="F1165" i="6"/>
  <c r="E1165" i="6"/>
  <c r="D1165" i="6"/>
  <c r="C1165" i="6"/>
  <c r="F1164" i="6"/>
  <c r="E1164" i="6"/>
  <c r="D1164" i="6"/>
  <c r="C1164" i="6"/>
  <c r="F1163" i="6"/>
  <c r="E1163" i="6"/>
  <c r="D1163" i="6"/>
  <c r="C1163" i="6"/>
  <c r="F1162" i="6"/>
  <c r="E1162" i="6"/>
  <c r="D1162" i="6"/>
  <c r="C1162" i="6"/>
  <c r="F1161" i="6"/>
  <c r="E1161" i="6"/>
  <c r="D1161" i="6"/>
  <c r="C1161" i="6"/>
  <c r="F1160" i="6"/>
  <c r="E1160" i="6"/>
  <c r="D1160" i="6"/>
  <c r="C1160" i="6"/>
  <c r="F1159" i="6"/>
  <c r="E1159" i="6"/>
  <c r="D1159" i="6"/>
  <c r="C1159" i="6"/>
  <c r="F1158" i="6"/>
  <c r="E1158" i="6"/>
  <c r="D1158" i="6"/>
  <c r="C1158" i="6"/>
  <c r="F1157" i="6"/>
  <c r="E1157" i="6"/>
  <c r="D1157" i="6"/>
  <c r="C1157" i="6"/>
  <c r="F1156" i="6"/>
  <c r="E1156" i="6"/>
  <c r="D1156" i="6"/>
  <c r="C1156" i="6"/>
  <c r="F1155" i="6"/>
  <c r="E1155" i="6"/>
  <c r="D1155" i="6"/>
  <c r="C1155" i="6"/>
  <c r="F1154" i="6"/>
  <c r="E1154" i="6"/>
  <c r="D1154" i="6"/>
  <c r="C1154" i="6"/>
  <c r="F1153" i="6"/>
  <c r="E1153" i="6"/>
  <c r="D1153" i="6"/>
  <c r="C1153" i="6"/>
  <c r="F1152" i="6"/>
  <c r="E1152" i="6"/>
  <c r="D1152" i="6"/>
  <c r="C1152" i="6"/>
  <c r="F1151" i="6"/>
  <c r="E1151" i="6"/>
  <c r="D1151" i="6"/>
  <c r="C1151" i="6"/>
  <c r="F1150" i="6"/>
  <c r="E1150" i="6"/>
  <c r="D1150" i="6"/>
  <c r="C1150" i="6"/>
  <c r="F1149" i="6"/>
  <c r="E1149" i="6"/>
  <c r="D1149" i="6"/>
  <c r="C1149" i="6"/>
  <c r="F1148" i="6"/>
  <c r="E1148" i="6"/>
  <c r="D1148" i="6"/>
  <c r="C1148" i="6"/>
  <c r="F1147" i="6"/>
  <c r="E1147" i="6"/>
  <c r="D1147" i="6"/>
  <c r="C1147" i="6"/>
  <c r="F1146" i="6"/>
  <c r="E1146" i="6"/>
  <c r="D1146" i="6"/>
  <c r="C1146" i="6"/>
  <c r="F1145" i="6"/>
  <c r="E1145" i="6"/>
  <c r="D1145" i="6"/>
  <c r="C1145" i="6"/>
  <c r="F1144" i="6"/>
  <c r="E1144" i="6"/>
  <c r="D1144" i="6"/>
  <c r="C1144" i="6"/>
  <c r="F1143" i="6"/>
  <c r="E1143" i="6"/>
  <c r="D1143" i="6"/>
  <c r="C1143" i="6"/>
  <c r="F1142" i="6"/>
  <c r="E1142" i="6"/>
  <c r="D1142" i="6"/>
  <c r="C1142" i="6"/>
  <c r="F1141" i="6"/>
  <c r="E1141" i="6"/>
  <c r="D1141" i="6"/>
  <c r="C1141" i="6"/>
  <c r="F1140" i="6"/>
  <c r="E1140" i="6"/>
  <c r="D1140" i="6"/>
  <c r="C1140" i="6"/>
  <c r="F1139" i="6"/>
  <c r="E1139" i="6"/>
  <c r="D1139" i="6"/>
  <c r="C1139" i="6"/>
  <c r="F1138" i="6"/>
  <c r="E1138" i="6"/>
  <c r="D1138" i="6"/>
  <c r="C1138" i="6"/>
  <c r="F1137" i="6"/>
  <c r="E1137" i="6"/>
  <c r="D1137" i="6"/>
  <c r="C1137" i="6"/>
  <c r="F1136" i="6"/>
  <c r="E1136" i="6"/>
  <c r="D1136" i="6"/>
  <c r="C1136" i="6"/>
  <c r="F1135" i="6"/>
  <c r="E1135" i="6"/>
  <c r="D1135" i="6"/>
  <c r="C1135" i="6"/>
  <c r="F1134" i="6"/>
  <c r="E1134" i="6"/>
  <c r="D1134" i="6"/>
  <c r="C1134" i="6"/>
  <c r="F1133" i="6"/>
  <c r="E1133" i="6"/>
  <c r="D1133" i="6"/>
  <c r="C1133" i="6"/>
  <c r="F1132" i="6"/>
  <c r="E1132" i="6"/>
  <c r="D1132" i="6"/>
  <c r="C1132" i="6"/>
  <c r="F1131" i="6"/>
  <c r="E1131" i="6"/>
  <c r="D1131" i="6"/>
  <c r="C1131" i="6"/>
  <c r="F1130" i="6"/>
  <c r="E1130" i="6"/>
  <c r="D1130" i="6"/>
  <c r="C1130" i="6"/>
  <c r="F1129" i="6"/>
  <c r="E1129" i="6"/>
  <c r="D1129" i="6"/>
  <c r="C1129" i="6"/>
  <c r="F1128" i="6"/>
  <c r="E1128" i="6"/>
  <c r="D1128" i="6"/>
  <c r="C1128" i="6"/>
  <c r="F1127" i="6"/>
  <c r="E1127" i="6"/>
  <c r="D1127" i="6"/>
  <c r="C1127" i="6"/>
  <c r="F1126" i="6"/>
  <c r="E1126" i="6"/>
  <c r="D1126" i="6"/>
  <c r="C1126" i="6"/>
  <c r="F1125" i="6"/>
  <c r="E1125" i="6"/>
  <c r="D1125" i="6"/>
  <c r="C1125" i="6"/>
  <c r="F1124" i="6"/>
  <c r="E1124" i="6"/>
  <c r="D1124" i="6"/>
  <c r="C1124" i="6"/>
  <c r="F1123" i="6"/>
  <c r="E1123" i="6"/>
  <c r="D1123" i="6"/>
  <c r="C1123" i="6"/>
  <c r="F1122" i="6"/>
  <c r="E1122" i="6"/>
  <c r="D1122" i="6"/>
  <c r="C1122" i="6"/>
  <c r="F1121" i="6"/>
  <c r="E1121" i="6"/>
  <c r="D1121" i="6"/>
  <c r="C1121" i="6"/>
  <c r="F1120" i="6"/>
  <c r="E1120" i="6"/>
  <c r="D1120" i="6"/>
  <c r="C1120" i="6"/>
  <c r="F1119" i="6"/>
  <c r="E1119" i="6"/>
  <c r="D1119" i="6"/>
  <c r="C1119" i="6"/>
  <c r="F1118" i="6"/>
  <c r="E1118" i="6"/>
  <c r="D1118" i="6"/>
  <c r="C1118" i="6"/>
  <c r="F1117" i="6"/>
  <c r="E1117" i="6"/>
  <c r="D1117" i="6"/>
  <c r="C1117" i="6"/>
  <c r="F1116" i="6"/>
  <c r="E1116" i="6"/>
  <c r="D1116" i="6"/>
  <c r="C1116" i="6"/>
  <c r="F1115" i="6"/>
  <c r="E1115" i="6"/>
  <c r="D1115" i="6"/>
  <c r="C1115" i="6"/>
  <c r="F1114" i="6"/>
  <c r="E1114" i="6"/>
  <c r="D1114" i="6"/>
  <c r="C1114" i="6"/>
  <c r="F1113" i="6"/>
  <c r="E1113" i="6"/>
  <c r="D1113" i="6"/>
  <c r="C1113" i="6"/>
  <c r="F1112" i="6"/>
  <c r="E1112" i="6"/>
  <c r="D1112" i="6"/>
  <c r="C1112" i="6"/>
  <c r="F1111" i="6"/>
  <c r="E1111" i="6"/>
  <c r="D1111" i="6"/>
  <c r="C1111" i="6"/>
  <c r="F1110" i="6"/>
  <c r="E1110" i="6"/>
  <c r="D1110" i="6"/>
  <c r="C1110" i="6"/>
  <c r="F1109" i="6"/>
  <c r="E1109" i="6"/>
  <c r="D1109" i="6"/>
  <c r="C1109" i="6"/>
  <c r="F1108" i="6"/>
  <c r="E1108" i="6"/>
  <c r="D1108" i="6"/>
  <c r="C1108" i="6"/>
  <c r="F1107" i="6"/>
  <c r="E1107" i="6"/>
  <c r="D1107" i="6"/>
  <c r="C1107" i="6"/>
  <c r="F1106" i="6"/>
  <c r="E1106" i="6"/>
  <c r="D1106" i="6"/>
  <c r="C1106" i="6"/>
  <c r="F1105" i="6"/>
  <c r="E1105" i="6"/>
  <c r="D1105" i="6"/>
  <c r="C1105" i="6"/>
  <c r="F1104" i="6"/>
  <c r="E1104" i="6"/>
  <c r="D1104" i="6"/>
  <c r="C1104" i="6"/>
  <c r="B1104" i="6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 s="1"/>
  <c r="B1158" i="6" s="1"/>
  <c r="B1159" i="6" s="1"/>
  <c r="B1160" i="6" s="1"/>
  <c r="B1161" i="6" s="1"/>
  <c r="B1162" i="6" s="1"/>
  <c r="B1163" i="6" s="1"/>
  <c r="B1164" i="6" s="1"/>
  <c r="B1165" i="6" s="1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F1081" i="6"/>
  <c r="E1081" i="6"/>
  <c r="D1081" i="6"/>
  <c r="C1081" i="6"/>
  <c r="F1080" i="6"/>
  <c r="E1080" i="6"/>
  <c r="D1080" i="6"/>
  <c r="C1080" i="6"/>
  <c r="F1079" i="6"/>
  <c r="E1079" i="6"/>
  <c r="D1079" i="6"/>
  <c r="C1079" i="6"/>
  <c r="B1079" i="6"/>
  <c r="B1080" i="6" s="1"/>
  <c r="B1081" i="6" s="1"/>
  <c r="F1077" i="6"/>
  <c r="E1077" i="6"/>
  <c r="D1077" i="6"/>
  <c r="C1077" i="6"/>
  <c r="F1076" i="6"/>
  <c r="E1076" i="6"/>
  <c r="D1076" i="6"/>
  <c r="C1076" i="6"/>
  <c r="F1075" i="6"/>
  <c r="E1075" i="6"/>
  <c r="D1075" i="6"/>
  <c r="C1075" i="6"/>
  <c r="F1074" i="6"/>
  <c r="E1074" i="6"/>
  <c r="D1074" i="6"/>
  <c r="C1074" i="6"/>
  <c r="F1073" i="6"/>
  <c r="E1073" i="6"/>
  <c r="D1073" i="6"/>
  <c r="C1073" i="6"/>
  <c r="F1072" i="6"/>
  <c r="E1072" i="6"/>
  <c r="D1072" i="6"/>
  <c r="C1072" i="6"/>
  <c r="F1071" i="6"/>
  <c r="E1071" i="6"/>
  <c r="D1071" i="6"/>
  <c r="C1071" i="6"/>
  <c r="F1070" i="6"/>
  <c r="E1070" i="6"/>
  <c r="D1070" i="6"/>
  <c r="C1070" i="6"/>
  <c r="B1070" i="6"/>
  <c r="B1071" i="6" s="1"/>
  <c r="B1072" i="6" s="1"/>
  <c r="B1073" i="6" s="1"/>
  <c r="B1074" i="6" s="1"/>
  <c r="B1075" i="6" s="1"/>
  <c r="B1076" i="6" s="1"/>
  <c r="B1077" i="6" s="1"/>
  <c r="F1050" i="6"/>
  <c r="E1050" i="6"/>
  <c r="D1050" i="6"/>
  <c r="C1050" i="6"/>
  <c r="F1049" i="6"/>
  <c r="E1049" i="6"/>
  <c r="D1049" i="6"/>
  <c r="C1049" i="6"/>
  <c r="F1048" i="6"/>
  <c r="E1048" i="6"/>
  <c r="D1048" i="6"/>
  <c r="C1048" i="6"/>
  <c r="B1048" i="6"/>
  <c r="B1049" i="6" s="1"/>
  <c r="B1050" i="6" s="1"/>
  <c r="F1046" i="6"/>
  <c r="E1046" i="6"/>
  <c r="D1046" i="6"/>
  <c r="C1046" i="6"/>
  <c r="F1045" i="6"/>
  <c r="E1045" i="6"/>
  <c r="D1045" i="6"/>
  <c r="C1045" i="6"/>
  <c r="F1044" i="6"/>
  <c r="E1044" i="6"/>
  <c r="D1044" i="6"/>
  <c r="C1044" i="6"/>
  <c r="F1043" i="6"/>
  <c r="E1043" i="6"/>
  <c r="D1043" i="6"/>
  <c r="C1043" i="6"/>
  <c r="F1042" i="6"/>
  <c r="E1042" i="6"/>
  <c r="D1042" i="6"/>
  <c r="C1042" i="6"/>
  <c r="F1041" i="6"/>
  <c r="E1041" i="6"/>
  <c r="D1041" i="6"/>
  <c r="C1041" i="6"/>
  <c r="F1040" i="6"/>
  <c r="E1040" i="6"/>
  <c r="D1040" i="6"/>
  <c r="C1040" i="6"/>
  <c r="F1039" i="6"/>
  <c r="E1039" i="6"/>
  <c r="D1039" i="6"/>
  <c r="C1039" i="6"/>
  <c r="F1038" i="6"/>
  <c r="E1038" i="6"/>
  <c r="D1038" i="6"/>
  <c r="C1038" i="6"/>
  <c r="F1037" i="6"/>
  <c r="E1037" i="6"/>
  <c r="D1037" i="6"/>
  <c r="C1037" i="6"/>
  <c r="B1037" i="6"/>
  <c r="B1038" i="6" s="1"/>
  <c r="B1039" i="6" s="1"/>
  <c r="B1040" i="6" s="1"/>
  <c r="B1041" i="6" s="1"/>
  <c r="B1042" i="6" s="1"/>
  <c r="B1043" i="6" s="1"/>
  <c r="B1044" i="6" s="1"/>
  <c r="B1045" i="6" s="1"/>
  <c r="B1046" i="6" s="1"/>
  <c r="F1017" i="6"/>
  <c r="E1017" i="6"/>
  <c r="D1017" i="6"/>
  <c r="C1017" i="6"/>
  <c r="F1016" i="6"/>
  <c r="E1016" i="6"/>
  <c r="D1016" i="6"/>
  <c r="C1016" i="6"/>
  <c r="F1015" i="6"/>
  <c r="E1015" i="6"/>
  <c r="D1015" i="6"/>
  <c r="C1015" i="6"/>
  <c r="B1015" i="6"/>
  <c r="B1016" i="6" s="1"/>
  <c r="B1017" i="6" s="1"/>
  <c r="F1013" i="6"/>
  <c r="E1013" i="6"/>
  <c r="D1013" i="6"/>
  <c r="C1013" i="6"/>
  <c r="F1012" i="6"/>
  <c r="E1012" i="6"/>
  <c r="D1012" i="6"/>
  <c r="C1012" i="6"/>
  <c r="F1011" i="6"/>
  <c r="E1011" i="6"/>
  <c r="D1011" i="6"/>
  <c r="C1011" i="6"/>
  <c r="F1010" i="6"/>
  <c r="E1010" i="6"/>
  <c r="D1010" i="6"/>
  <c r="C1010" i="6"/>
  <c r="F1009" i="6"/>
  <c r="E1009" i="6"/>
  <c r="D1009" i="6"/>
  <c r="C1009" i="6"/>
  <c r="F1008" i="6"/>
  <c r="E1008" i="6"/>
  <c r="D1008" i="6"/>
  <c r="C1008" i="6"/>
  <c r="F1007" i="6"/>
  <c r="E1007" i="6"/>
  <c r="D1007" i="6"/>
  <c r="C1007" i="6"/>
  <c r="F1006" i="6"/>
  <c r="E1006" i="6"/>
  <c r="D1006" i="6"/>
  <c r="C1006" i="6"/>
  <c r="F1005" i="6"/>
  <c r="E1005" i="6"/>
  <c r="D1005" i="6"/>
  <c r="C1005" i="6"/>
  <c r="F1004" i="6"/>
  <c r="E1004" i="6"/>
  <c r="D1004" i="6"/>
  <c r="C1004" i="6"/>
  <c r="F1003" i="6"/>
  <c r="E1003" i="6"/>
  <c r="D1003" i="6"/>
  <c r="C1003" i="6"/>
  <c r="F1002" i="6"/>
  <c r="E1002" i="6"/>
  <c r="D1002" i="6"/>
  <c r="C1002" i="6"/>
  <c r="F1001" i="6"/>
  <c r="E1001" i="6"/>
  <c r="D1001" i="6"/>
  <c r="C1001" i="6"/>
  <c r="F1000" i="6"/>
  <c r="E1000" i="6"/>
  <c r="D1000" i="6"/>
  <c r="C1000" i="6"/>
  <c r="F999" i="6"/>
  <c r="E999" i="6"/>
  <c r="D999" i="6"/>
  <c r="C999" i="6"/>
  <c r="F998" i="6"/>
  <c r="E998" i="6"/>
  <c r="D998" i="6"/>
  <c r="C998" i="6"/>
  <c r="B998" i="6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F978" i="6"/>
  <c r="E978" i="6"/>
  <c r="D978" i="6"/>
  <c r="C978" i="6"/>
  <c r="F977" i="6"/>
  <c r="E977" i="6"/>
  <c r="D977" i="6"/>
  <c r="C977" i="6"/>
  <c r="F976" i="6"/>
  <c r="E976" i="6"/>
  <c r="D976" i="6"/>
  <c r="C976" i="6"/>
  <c r="B976" i="6"/>
  <c r="B977" i="6" s="1"/>
  <c r="B978" i="6" s="1"/>
  <c r="F974" i="6"/>
  <c r="E974" i="6"/>
  <c r="D974" i="6"/>
  <c r="C974" i="6"/>
  <c r="F973" i="6"/>
  <c r="E973" i="6"/>
  <c r="D973" i="6"/>
  <c r="C973" i="6"/>
  <c r="F972" i="6"/>
  <c r="E972" i="6"/>
  <c r="D972" i="6"/>
  <c r="C972" i="6"/>
  <c r="F971" i="6"/>
  <c r="E971" i="6"/>
  <c r="D971" i="6"/>
  <c r="C971" i="6"/>
  <c r="F970" i="6"/>
  <c r="E970" i="6"/>
  <c r="D970" i="6"/>
  <c r="C970" i="6"/>
  <c r="F969" i="6"/>
  <c r="E969" i="6"/>
  <c r="D969" i="6"/>
  <c r="C969" i="6"/>
  <c r="F968" i="6"/>
  <c r="E968" i="6"/>
  <c r="D968" i="6"/>
  <c r="C968" i="6"/>
  <c r="F967" i="6"/>
  <c r="E967" i="6"/>
  <c r="D967" i="6"/>
  <c r="C967" i="6"/>
  <c r="F966" i="6"/>
  <c r="E966" i="6"/>
  <c r="D966" i="6"/>
  <c r="C966" i="6"/>
  <c r="F965" i="6"/>
  <c r="E965" i="6"/>
  <c r="D965" i="6"/>
  <c r="C965" i="6"/>
  <c r="F964" i="6"/>
  <c r="E964" i="6"/>
  <c r="D964" i="6"/>
  <c r="C964" i="6"/>
  <c r="F963" i="6"/>
  <c r="E963" i="6"/>
  <c r="D963" i="6"/>
  <c r="C963" i="6"/>
  <c r="F962" i="6"/>
  <c r="E962" i="6"/>
  <c r="D962" i="6"/>
  <c r="C962" i="6"/>
  <c r="F961" i="6"/>
  <c r="E961" i="6"/>
  <c r="D961" i="6"/>
  <c r="C961" i="6"/>
  <c r="F960" i="6"/>
  <c r="E960" i="6"/>
  <c r="D960" i="6"/>
  <c r="C960" i="6"/>
  <c r="F959" i="6"/>
  <c r="E959" i="6"/>
  <c r="D959" i="6"/>
  <c r="C959" i="6"/>
  <c r="F958" i="6"/>
  <c r="E958" i="6"/>
  <c r="D958" i="6"/>
  <c r="C958" i="6"/>
  <c r="F957" i="6"/>
  <c r="E957" i="6"/>
  <c r="D957" i="6"/>
  <c r="C957" i="6"/>
  <c r="F956" i="6"/>
  <c r="E956" i="6"/>
  <c r="D956" i="6"/>
  <c r="C956" i="6"/>
  <c r="F955" i="6"/>
  <c r="E955" i="6"/>
  <c r="D955" i="6"/>
  <c r="C955" i="6"/>
  <c r="F954" i="6"/>
  <c r="E954" i="6"/>
  <c r="D954" i="6"/>
  <c r="C954" i="6"/>
  <c r="F953" i="6"/>
  <c r="E953" i="6"/>
  <c r="D953" i="6"/>
  <c r="C953" i="6"/>
  <c r="F952" i="6"/>
  <c r="E952" i="6"/>
  <c r="D952" i="6"/>
  <c r="C952" i="6"/>
  <c r="F951" i="6"/>
  <c r="E951" i="6"/>
  <c r="D951" i="6"/>
  <c r="C951" i="6"/>
  <c r="F950" i="6"/>
  <c r="E950" i="6"/>
  <c r="D950" i="6"/>
  <c r="C950" i="6"/>
  <c r="F949" i="6"/>
  <c r="E949" i="6"/>
  <c r="D949" i="6"/>
  <c r="C949" i="6"/>
  <c r="F948" i="6"/>
  <c r="E948" i="6"/>
  <c r="D948" i="6"/>
  <c r="C948" i="6"/>
  <c r="F947" i="6"/>
  <c r="E947" i="6"/>
  <c r="D947" i="6"/>
  <c r="C947" i="6"/>
  <c r="F946" i="6"/>
  <c r="E946" i="6"/>
  <c r="D946" i="6"/>
  <c r="C946" i="6"/>
  <c r="F945" i="6"/>
  <c r="E945" i="6"/>
  <c r="D945" i="6"/>
  <c r="C945" i="6"/>
  <c r="F944" i="6"/>
  <c r="E944" i="6"/>
  <c r="D944" i="6"/>
  <c r="C944" i="6"/>
  <c r="F943" i="6"/>
  <c r="E943" i="6"/>
  <c r="D943" i="6"/>
  <c r="C943" i="6"/>
  <c r="F942" i="6"/>
  <c r="E942" i="6"/>
  <c r="D942" i="6"/>
  <c r="C942" i="6"/>
  <c r="F941" i="6"/>
  <c r="E941" i="6"/>
  <c r="D941" i="6"/>
  <c r="C941" i="6"/>
  <c r="F940" i="6"/>
  <c r="E940" i="6"/>
  <c r="D940" i="6"/>
  <c r="C940" i="6"/>
  <c r="F939" i="6"/>
  <c r="E939" i="6"/>
  <c r="D939" i="6"/>
  <c r="C939" i="6"/>
  <c r="B939" i="6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F918" i="6"/>
  <c r="E918" i="6"/>
  <c r="D918" i="6"/>
  <c r="C918" i="6"/>
  <c r="F917" i="6"/>
  <c r="E917" i="6"/>
  <c r="D917" i="6"/>
  <c r="C917" i="6"/>
  <c r="F916" i="6"/>
  <c r="E916" i="6"/>
  <c r="D916" i="6"/>
  <c r="C916" i="6"/>
  <c r="B916" i="6"/>
  <c r="B917" i="6" s="1"/>
  <c r="B918" i="6" s="1"/>
  <c r="F914" i="6"/>
  <c r="E914" i="6"/>
  <c r="D914" i="6"/>
  <c r="C914" i="6"/>
  <c r="F913" i="6"/>
  <c r="E913" i="6"/>
  <c r="D913" i="6"/>
  <c r="C913" i="6"/>
  <c r="F912" i="6"/>
  <c r="E912" i="6"/>
  <c r="D912" i="6"/>
  <c r="C912" i="6"/>
  <c r="F911" i="6"/>
  <c r="E911" i="6"/>
  <c r="D911" i="6"/>
  <c r="C911" i="6"/>
  <c r="F910" i="6"/>
  <c r="E910" i="6"/>
  <c r="D910" i="6"/>
  <c r="C910" i="6"/>
  <c r="F909" i="6"/>
  <c r="E909" i="6"/>
  <c r="D909" i="6"/>
  <c r="C909" i="6"/>
  <c r="F908" i="6"/>
  <c r="E908" i="6"/>
  <c r="D908" i="6"/>
  <c r="C908" i="6"/>
  <c r="F907" i="6"/>
  <c r="E907" i="6"/>
  <c r="D907" i="6"/>
  <c r="C907" i="6"/>
  <c r="F906" i="6"/>
  <c r="E906" i="6"/>
  <c r="D906" i="6"/>
  <c r="C906" i="6"/>
  <c r="F905" i="6"/>
  <c r="E905" i="6"/>
  <c r="D905" i="6"/>
  <c r="C905" i="6"/>
  <c r="F904" i="6"/>
  <c r="E904" i="6"/>
  <c r="D904" i="6"/>
  <c r="C904" i="6"/>
  <c r="F903" i="6"/>
  <c r="E903" i="6"/>
  <c r="D903" i="6"/>
  <c r="C903" i="6"/>
  <c r="F902" i="6"/>
  <c r="E902" i="6"/>
  <c r="D902" i="6"/>
  <c r="C902" i="6"/>
  <c r="F901" i="6"/>
  <c r="E901" i="6"/>
  <c r="D901" i="6"/>
  <c r="C901" i="6"/>
  <c r="F900" i="6"/>
  <c r="E900" i="6"/>
  <c r="D900" i="6"/>
  <c r="C900" i="6"/>
  <c r="F899" i="6"/>
  <c r="E899" i="6"/>
  <c r="D899" i="6"/>
  <c r="C899" i="6"/>
  <c r="B899" i="6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F878" i="6"/>
  <c r="E878" i="6"/>
  <c r="D878" i="6"/>
  <c r="C878" i="6"/>
  <c r="F877" i="6"/>
  <c r="E877" i="6"/>
  <c r="D877" i="6"/>
  <c r="C877" i="6"/>
  <c r="F876" i="6"/>
  <c r="E876" i="6"/>
  <c r="D876" i="6"/>
  <c r="C876" i="6"/>
  <c r="B876" i="6"/>
  <c r="B877" i="6" s="1"/>
  <c r="B878" i="6" s="1"/>
  <c r="F874" i="6"/>
  <c r="E874" i="6"/>
  <c r="D874" i="6"/>
  <c r="C874" i="6"/>
  <c r="F873" i="6"/>
  <c r="E873" i="6"/>
  <c r="D873" i="6"/>
  <c r="C873" i="6"/>
  <c r="F872" i="6"/>
  <c r="E872" i="6"/>
  <c r="D872" i="6"/>
  <c r="C872" i="6"/>
  <c r="F871" i="6"/>
  <c r="E871" i="6"/>
  <c r="D871" i="6"/>
  <c r="C871" i="6"/>
  <c r="F870" i="6"/>
  <c r="E870" i="6"/>
  <c r="D870" i="6"/>
  <c r="C870" i="6"/>
  <c r="F869" i="6"/>
  <c r="E869" i="6"/>
  <c r="D869" i="6"/>
  <c r="C869" i="6"/>
  <c r="F868" i="6"/>
  <c r="E868" i="6"/>
  <c r="D868" i="6"/>
  <c r="C868" i="6"/>
  <c r="F867" i="6"/>
  <c r="E867" i="6"/>
  <c r="D867" i="6"/>
  <c r="C867" i="6"/>
  <c r="F866" i="6"/>
  <c r="E866" i="6"/>
  <c r="D866" i="6"/>
  <c r="C866" i="6"/>
  <c r="F865" i="6"/>
  <c r="E865" i="6"/>
  <c r="D865" i="6"/>
  <c r="C865" i="6"/>
  <c r="F864" i="6"/>
  <c r="E864" i="6"/>
  <c r="D864" i="6"/>
  <c r="C864" i="6"/>
  <c r="F863" i="6"/>
  <c r="E863" i="6"/>
  <c r="D863" i="6"/>
  <c r="C863" i="6"/>
  <c r="F862" i="6"/>
  <c r="E862" i="6"/>
  <c r="D862" i="6"/>
  <c r="C862" i="6"/>
  <c r="F861" i="6"/>
  <c r="E861" i="6"/>
  <c r="D861" i="6"/>
  <c r="C861" i="6"/>
  <c r="F860" i="6"/>
  <c r="E860" i="6"/>
  <c r="D860" i="6"/>
  <c r="C860" i="6"/>
  <c r="F859" i="6"/>
  <c r="E859" i="6"/>
  <c r="D859" i="6"/>
  <c r="C859" i="6"/>
  <c r="F858" i="6"/>
  <c r="E858" i="6"/>
  <c r="D858" i="6"/>
  <c r="C858" i="6"/>
  <c r="F857" i="6"/>
  <c r="E857" i="6"/>
  <c r="D857" i="6"/>
  <c r="C857" i="6"/>
  <c r="F856" i="6"/>
  <c r="E856" i="6"/>
  <c r="D856" i="6"/>
  <c r="C856" i="6"/>
  <c r="F855" i="6"/>
  <c r="E855" i="6"/>
  <c r="D855" i="6"/>
  <c r="C855" i="6"/>
  <c r="F854" i="6"/>
  <c r="E854" i="6"/>
  <c r="D854" i="6"/>
  <c r="C854" i="6"/>
  <c r="F853" i="6"/>
  <c r="E853" i="6"/>
  <c r="D853" i="6"/>
  <c r="C853" i="6"/>
  <c r="F852" i="6"/>
  <c r="E852" i="6"/>
  <c r="D852" i="6"/>
  <c r="C852" i="6"/>
  <c r="B852" i="6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F832" i="6"/>
  <c r="E832" i="6"/>
  <c r="D832" i="6"/>
  <c r="C832" i="6"/>
  <c r="F831" i="6"/>
  <c r="E831" i="6"/>
  <c r="D831" i="6"/>
  <c r="C831" i="6"/>
  <c r="F830" i="6"/>
  <c r="E830" i="6"/>
  <c r="D830" i="6"/>
  <c r="C830" i="6"/>
  <c r="B830" i="6"/>
  <c r="B831" i="6" s="1"/>
  <c r="B832" i="6" s="1"/>
  <c r="F828" i="6"/>
  <c r="E828" i="6"/>
  <c r="D828" i="6"/>
  <c r="C828" i="6"/>
  <c r="F827" i="6"/>
  <c r="E827" i="6"/>
  <c r="D827" i="6"/>
  <c r="C827" i="6"/>
  <c r="F826" i="6"/>
  <c r="E826" i="6"/>
  <c r="D826" i="6"/>
  <c r="C826" i="6"/>
  <c r="F825" i="6"/>
  <c r="E825" i="6"/>
  <c r="D825" i="6"/>
  <c r="C825" i="6"/>
  <c r="F824" i="6"/>
  <c r="E824" i="6"/>
  <c r="D824" i="6"/>
  <c r="C824" i="6"/>
  <c r="F823" i="6"/>
  <c r="E823" i="6"/>
  <c r="D823" i="6"/>
  <c r="C823" i="6"/>
  <c r="F822" i="6"/>
  <c r="E822" i="6"/>
  <c r="D822" i="6"/>
  <c r="C822" i="6"/>
  <c r="F821" i="6"/>
  <c r="E821" i="6"/>
  <c r="D821" i="6"/>
  <c r="C821" i="6"/>
  <c r="F820" i="6"/>
  <c r="E820" i="6"/>
  <c r="D820" i="6"/>
  <c r="C820" i="6"/>
  <c r="F819" i="6"/>
  <c r="E819" i="6"/>
  <c r="D819" i="6"/>
  <c r="C819" i="6"/>
  <c r="F818" i="6"/>
  <c r="E818" i="6"/>
  <c r="D818" i="6"/>
  <c r="C818" i="6"/>
  <c r="F817" i="6"/>
  <c r="E817" i="6"/>
  <c r="D817" i="6"/>
  <c r="C817" i="6"/>
  <c r="F816" i="6"/>
  <c r="E816" i="6"/>
  <c r="D816" i="6"/>
  <c r="C816" i="6"/>
  <c r="F815" i="6"/>
  <c r="E815" i="6"/>
  <c r="D815" i="6"/>
  <c r="C815" i="6"/>
  <c r="F814" i="6"/>
  <c r="E814" i="6"/>
  <c r="D814" i="6"/>
  <c r="C814" i="6"/>
  <c r="F813" i="6"/>
  <c r="E813" i="6"/>
  <c r="D813" i="6"/>
  <c r="C813" i="6"/>
  <c r="F812" i="6"/>
  <c r="E812" i="6"/>
  <c r="D812" i="6"/>
  <c r="C812" i="6"/>
  <c r="F811" i="6"/>
  <c r="E811" i="6"/>
  <c r="D811" i="6"/>
  <c r="C811" i="6"/>
  <c r="F810" i="6"/>
  <c r="E810" i="6"/>
  <c r="D810" i="6"/>
  <c r="C810" i="6"/>
  <c r="F809" i="6"/>
  <c r="E809" i="6"/>
  <c r="D809" i="6"/>
  <c r="C809" i="6"/>
  <c r="F808" i="6"/>
  <c r="E808" i="6"/>
  <c r="D808" i="6"/>
  <c r="C808" i="6"/>
  <c r="F807" i="6"/>
  <c r="E807" i="6"/>
  <c r="D807" i="6"/>
  <c r="C807" i="6"/>
  <c r="F806" i="6"/>
  <c r="E806" i="6"/>
  <c r="D806" i="6"/>
  <c r="C806" i="6"/>
  <c r="F805" i="6"/>
  <c r="E805" i="6"/>
  <c r="D805" i="6"/>
  <c r="C805" i="6"/>
  <c r="F804" i="6"/>
  <c r="E804" i="6"/>
  <c r="D804" i="6"/>
  <c r="C804" i="6"/>
  <c r="F803" i="6"/>
  <c r="E803" i="6"/>
  <c r="D803" i="6"/>
  <c r="C803" i="6"/>
  <c r="F802" i="6"/>
  <c r="E802" i="6"/>
  <c r="D802" i="6"/>
  <c r="C802" i="6"/>
  <c r="F801" i="6"/>
  <c r="E801" i="6"/>
  <c r="D801" i="6"/>
  <c r="C801" i="6"/>
  <c r="F800" i="6"/>
  <c r="E800" i="6"/>
  <c r="D800" i="6"/>
  <c r="C800" i="6"/>
  <c r="F799" i="6"/>
  <c r="E799" i="6"/>
  <c r="D799" i="6"/>
  <c r="C799" i="6"/>
  <c r="F798" i="6"/>
  <c r="E798" i="6"/>
  <c r="D798" i="6"/>
  <c r="C798" i="6"/>
  <c r="B798" i="6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F776" i="6"/>
  <c r="E776" i="6"/>
  <c r="D776" i="6"/>
  <c r="C776" i="6"/>
  <c r="F775" i="6"/>
  <c r="E775" i="6"/>
  <c r="D775" i="6"/>
  <c r="C775" i="6"/>
  <c r="F774" i="6"/>
  <c r="E774" i="6"/>
  <c r="D774" i="6"/>
  <c r="C774" i="6"/>
  <c r="B774" i="6"/>
  <c r="B775" i="6" s="1"/>
  <c r="B776" i="6" s="1"/>
  <c r="F772" i="6"/>
  <c r="E772" i="6"/>
  <c r="D772" i="6"/>
  <c r="C772" i="6"/>
  <c r="F771" i="6"/>
  <c r="E771" i="6"/>
  <c r="D771" i="6"/>
  <c r="C771" i="6"/>
  <c r="F770" i="6"/>
  <c r="E770" i="6"/>
  <c r="D770" i="6"/>
  <c r="C770" i="6"/>
  <c r="F769" i="6"/>
  <c r="E769" i="6"/>
  <c r="D769" i="6"/>
  <c r="C769" i="6"/>
  <c r="F768" i="6"/>
  <c r="E768" i="6"/>
  <c r="D768" i="6"/>
  <c r="C768" i="6"/>
  <c r="F767" i="6"/>
  <c r="E767" i="6"/>
  <c r="D767" i="6"/>
  <c r="C767" i="6"/>
  <c r="F766" i="6"/>
  <c r="E766" i="6"/>
  <c r="D766" i="6"/>
  <c r="C766" i="6"/>
  <c r="F765" i="6"/>
  <c r="E765" i="6"/>
  <c r="D765" i="6"/>
  <c r="C765" i="6"/>
  <c r="F764" i="6"/>
  <c r="E764" i="6"/>
  <c r="D764" i="6"/>
  <c r="C764" i="6"/>
  <c r="F763" i="6"/>
  <c r="E763" i="6"/>
  <c r="D763" i="6"/>
  <c r="C763" i="6"/>
  <c r="F762" i="6"/>
  <c r="E762" i="6"/>
  <c r="D762" i="6"/>
  <c r="C762" i="6"/>
  <c r="F761" i="6"/>
  <c r="E761" i="6"/>
  <c r="D761" i="6"/>
  <c r="C761" i="6"/>
  <c r="F760" i="6"/>
  <c r="E760" i="6"/>
  <c r="D760" i="6"/>
  <c r="C760" i="6"/>
  <c r="F759" i="6"/>
  <c r="E759" i="6"/>
  <c r="D759" i="6"/>
  <c r="C759" i="6"/>
  <c r="F758" i="6"/>
  <c r="E758" i="6"/>
  <c r="D758" i="6"/>
  <c r="C758" i="6"/>
  <c r="F757" i="6"/>
  <c r="E757" i="6"/>
  <c r="D757" i="6"/>
  <c r="C757" i="6"/>
  <c r="F756" i="6"/>
  <c r="E756" i="6"/>
  <c r="D756" i="6"/>
  <c r="C756" i="6"/>
  <c r="F755" i="6"/>
  <c r="E755" i="6"/>
  <c r="D755" i="6"/>
  <c r="C755" i="6"/>
  <c r="F754" i="6"/>
  <c r="E754" i="6"/>
  <c r="D754" i="6"/>
  <c r="C754" i="6"/>
  <c r="F753" i="6"/>
  <c r="E753" i="6"/>
  <c r="D753" i="6"/>
  <c r="C753" i="6"/>
  <c r="F752" i="6"/>
  <c r="E752" i="6"/>
  <c r="D752" i="6"/>
  <c r="C752" i="6"/>
  <c r="F751" i="6"/>
  <c r="E751" i="6"/>
  <c r="D751" i="6"/>
  <c r="C751" i="6"/>
  <c r="F750" i="6"/>
  <c r="E750" i="6"/>
  <c r="D750" i="6"/>
  <c r="C750" i="6"/>
  <c r="F749" i="6"/>
  <c r="E749" i="6"/>
  <c r="D749" i="6"/>
  <c r="C749" i="6"/>
  <c r="F748" i="6"/>
  <c r="E748" i="6"/>
  <c r="D748" i="6"/>
  <c r="C748" i="6"/>
  <c r="F747" i="6"/>
  <c r="E747" i="6"/>
  <c r="D747" i="6"/>
  <c r="C747" i="6"/>
  <c r="F746" i="6"/>
  <c r="E746" i="6"/>
  <c r="D746" i="6"/>
  <c r="C746" i="6"/>
  <c r="F745" i="6"/>
  <c r="E745" i="6"/>
  <c r="D745" i="6"/>
  <c r="C745" i="6"/>
  <c r="F744" i="6"/>
  <c r="E744" i="6"/>
  <c r="D744" i="6"/>
  <c r="C744" i="6"/>
  <c r="F743" i="6"/>
  <c r="E743" i="6"/>
  <c r="D743" i="6"/>
  <c r="C743" i="6"/>
  <c r="F742" i="6"/>
  <c r="E742" i="6"/>
  <c r="D742" i="6"/>
  <c r="C742" i="6"/>
  <c r="F741" i="6"/>
  <c r="E741" i="6"/>
  <c r="D741" i="6"/>
  <c r="C741" i="6"/>
  <c r="B741" i="6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F722" i="6"/>
  <c r="E722" i="6"/>
  <c r="D722" i="6"/>
  <c r="C722" i="6"/>
  <c r="F721" i="6"/>
  <c r="E721" i="6"/>
  <c r="D721" i="6"/>
  <c r="C721" i="6"/>
  <c r="F720" i="6"/>
  <c r="E720" i="6"/>
  <c r="D720" i="6"/>
  <c r="C720" i="6"/>
  <c r="B720" i="6"/>
  <c r="B721" i="6" s="1"/>
  <c r="B722" i="6" s="1"/>
  <c r="F718" i="6"/>
  <c r="E718" i="6"/>
  <c r="D718" i="6"/>
  <c r="C718" i="6"/>
  <c r="F717" i="6"/>
  <c r="E717" i="6"/>
  <c r="D717" i="6"/>
  <c r="C717" i="6"/>
  <c r="F716" i="6"/>
  <c r="E716" i="6"/>
  <c r="D716" i="6"/>
  <c r="C716" i="6"/>
  <c r="F715" i="6"/>
  <c r="E715" i="6"/>
  <c r="D715" i="6"/>
  <c r="C715" i="6"/>
  <c r="F714" i="6"/>
  <c r="E714" i="6"/>
  <c r="D714" i="6"/>
  <c r="C714" i="6"/>
  <c r="F713" i="6"/>
  <c r="E713" i="6"/>
  <c r="D713" i="6"/>
  <c r="C713" i="6"/>
  <c r="F712" i="6"/>
  <c r="E712" i="6"/>
  <c r="D712" i="6"/>
  <c r="C712" i="6"/>
  <c r="F711" i="6"/>
  <c r="E711" i="6"/>
  <c r="D711" i="6"/>
  <c r="C711" i="6"/>
  <c r="F710" i="6"/>
  <c r="E710" i="6"/>
  <c r="D710" i="6"/>
  <c r="C710" i="6"/>
  <c r="F709" i="6"/>
  <c r="E709" i="6"/>
  <c r="D709" i="6"/>
  <c r="C709" i="6"/>
  <c r="F708" i="6"/>
  <c r="E708" i="6"/>
  <c r="D708" i="6"/>
  <c r="C708" i="6"/>
  <c r="F707" i="6"/>
  <c r="E707" i="6"/>
  <c r="D707" i="6"/>
  <c r="C707" i="6"/>
  <c r="F706" i="6"/>
  <c r="E706" i="6"/>
  <c r="D706" i="6"/>
  <c r="C706" i="6"/>
  <c r="F705" i="6"/>
  <c r="E705" i="6"/>
  <c r="D705" i="6"/>
  <c r="C705" i="6"/>
  <c r="F704" i="6"/>
  <c r="E704" i="6"/>
  <c r="D704" i="6"/>
  <c r="C704" i="6"/>
  <c r="F703" i="6"/>
  <c r="E703" i="6"/>
  <c r="D703" i="6"/>
  <c r="C703" i="6"/>
  <c r="F702" i="6"/>
  <c r="E702" i="6"/>
  <c r="D702" i="6"/>
  <c r="C702" i="6"/>
  <c r="F701" i="6"/>
  <c r="E701" i="6"/>
  <c r="D701" i="6"/>
  <c r="C701" i="6"/>
  <c r="F700" i="6"/>
  <c r="E700" i="6"/>
  <c r="D700" i="6"/>
  <c r="C700" i="6"/>
  <c r="F699" i="6"/>
  <c r="E699" i="6"/>
  <c r="D699" i="6"/>
  <c r="C699" i="6"/>
  <c r="F698" i="6"/>
  <c r="E698" i="6"/>
  <c r="D698" i="6"/>
  <c r="C698" i="6"/>
  <c r="F697" i="6"/>
  <c r="E697" i="6"/>
  <c r="D697" i="6"/>
  <c r="C697" i="6"/>
  <c r="F696" i="6"/>
  <c r="E696" i="6"/>
  <c r="D696" i="6"/>
  <c r="C696" i="6"/>
  <c r="F695" i="6"/>
  <c r="E695" i="6"/>
  <c r="D695" i="6"/>
  <c r="C695" i="6"/>
  <c r="F694" i="6"/>
  <c r="E694" i="6"/>
  <c r="D694" i="6"/>
  <c r="C694" i="6"/>
  <c r="F693" i="6"/>
  <c r="E693" i="6"/>
  <c r="D693" i="6"/>
  <c r="C693" i="6"/>
  <c r="F692" i="6"/>
  <c r="E692" i="6"/>
  <c r="D692" i="6"/>
  <c r="C692" i="6"/>
  <c r="F691" i="6"/>
  <c r="E691" i="6"/>
  <c r="D691" i="6"/>
  <c r="C691" i="6"/>
  <c r="F690" i="6"/>
  <c r="E690" i="6"/>
  <c r="D690" i="6"/>
  <c r="C690" i="6"/>
  <c r="F689" i="6"/>
  <c r="E689" i="6"/>
  <c r="D689" i="6"/>
  <c r="C689" i="6"/>
  <c r="F688" i="6"/>
  <c r="E688" i="6"/>
  <c r="D688" i="6"/>
  <c r="C688" i="6"/>
  <c r="F687" i="6"/>
  <c r="E687" i="6"/>
  <c r="D687" i="6"/>
  <c r="C687" i="6"/>
  <c r="B687" i="6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F666" i="6"/>
  <c r="E666" i="6"/>
  <c r="D666" i="6"/>
  <c r="C666" i="6"/>
  <c r="F665" i="6"/>
  <c r="E665" i="6"/>
  <c r="D665" i="6"/>
  <c r="C665" i="6"/>
  <c r="F664" i="6"/>
  <c r="E664" i="6"/>
  <c r="D664" i="6"/>
  <c r="C664" i="6"/>
  <c r="B664" i="6"/>
  <c r="B665" i="6" s="1"/>
  <c r="B666" i="6" s="1"/>
  <c r="F662" i="6"/>
  <c r="E662" i="6"/>
  <c r="D662" i="6"/>
  <c r="C662" i="6"/>
  <c r="F661" i="6"/>
  <c r="E661" i="6"/>
  <c r="D661" i="6"/>
  <c r="C661" i="6"/>
  <c r="F660" i="6"/>
  <c r="E660" i="6"/>
  <c r="D660" i="6"/>
  <c r="C660" i="6"/>
  <c r="F659" i="6"/>
  <c r="E659" i="6"/>
  <c r="D659" i="6"/>
  <c r="C659" i="6"/>
  <c r="F658" i="6"/>
  <c r="E658" i="6"/>
  <c r="D658" i="6"/>
  <c r="C658" i="6"/>
  <c r="F657" i="6"/>
  <c r="E657" i="6"/>
  <c r="D657" i="6"/>
  <c r="C657" i="6"/>
  <c r="F656" i="6"/>
  <c r="E656" i="6"/>
  <c r="D656" i="6"/>
  <c r="C656" i="6"/>
  <c r="F655" i="6"/>
  <c r="E655" i="6"/>
  <c r="D655" i="6"/>
  <c r="C655" i="6"/>
  <c r="F654" i="6"/>
  <c r="E654" i="6"/>
  <c r="D654" i="6"/>
  <c r="C654" i="6"/>
  <c r="F653" i="6"/>
  <c r="E653" i="6"/>
  <c r="D653" i="6"/>
  <c r="C653" i="6"/>
  <c r="F652" i="6"/>
  <c r="E652" i="6"/>
  <c r="D652" i="6"/>
  <c r="C652" i="6"/>
  <c r="F651" i="6"/>
  <c r="E651" i="6"/>
  <c r="D651" i="6"/>
  <c r="C651" i="6"/>
  <c r="F650" i="6"/>
  <c r="E650" i="6"/>
  <c r="D650" i="6"/>
  <c r="C650" i="6"/>
  <c r="F649" i="6"/>
  <c r="E649" i="6"/>
  <c r="D649" i="6"/>
  <c r="C649" i="6"/>
  <c r="F648" i="6"/>
  <c r="E648" i="6"/>
  <c r="D648" i="6"/>
  <c r="C648" i="6"/>
  <c r="F647" i="6"/>
  <c r="E647" i="6"/>
  <c r="D647" i="6"/>
  <c r="C647" i="6"/>
  <c r="F646" i="6"/>
  <c r="E646" i="6"/>
  <c r="D646" i="6"/>
  <c r="C646" i="6"/>
  <c r="F645" i="6"/>
  <c r="E645" i="6"/>
  <c r="D645" i="6"/>
  <c r="C645" i="6"/>
  <c r="F644" i="6"/>
  <c r="E644" i="6"/>
  <c r="D644" i="6"/>
  <c r="C644" i="6"/>
  <c r="F643" i="6"/>
  <c r="E643" i="6"/>
  <c r="D643" i="6"/>
  <c r="C643" i="6"/>
  <c r="F642" i="6"/>
  <c r="E642" i="6"/>
  <c r="D642" i="6"/>
  <c r="C642" i="6"/>
  <c r="F641" i="6"/>
  <c r="E641" i="6"/>
  <c r="D641" i="6"/>
  <c r="C641" i="6"/>
  <c r="F640" i="6"/>
  <c r="E640" i="6"/>
  <c r="D640" i="6"/>
  <c r="C640" i="6"/>
  <c r="F639" i="6"/>
  <c r="E639" i="6"/>
  <c r="D639" i="6"/>
  <c r="C639" i="6"/>
  <c r="F638" i="6"/>
  <c r="E638" i="6"/>
  <c r="D638" i="6"/>
  <c r="C638" i="6"/>
  <c r="F637" i="6"/>
  <c r="E637" i="6"/>
  <c r="D637" i="6"/>
  <c r="C637" i="6"/>
  <c r="F636" i="6"/>
  <c r="E636" i="6"/>
  <c r="D636" i="6"/>
  <c r="C636" i="6"/>
  <c r="F635" i="6"/>
  <c r="E635" i="6"/>
  <c r="D635" i="6"/>
  <c r="C635" i="6"/>
  <c r="F634" i="6"/>
  <c r="E634" i="6"/>
  <c r="D634" i="6"/>
  <c r="C634" i="6"/>
  <c r="F633" i="6"/>
  <c r="E633" i="6"/>
  <c r="D633" i="6"/>
  <c r="C633" i="6"/>
  <c r="F632" i="6"/>
  <c r="E632" i="6"/>
  <c r="D632" i="6"/>
  <c r="C632" i="6"/>
  <c r="F631" i="6"/>
  <c r="E631" i="6"/>
  <c r="D631" i="6"/>
  <c r="C631" i="6"/>
  <c r="F630" i="6"/>
  <c r="E630" i="6"/>
  <c r="D630" i="6"/>
  <c r="C630" i="6"/>
  <c r="B630" i="6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F611" i="6"/>
  <c r="E611" i="6"/>
  <c r="D611" i="6"/>
  <c r="C611" i="6"/>
  <c r="F610" i="6"/>
  <c r="E610" i="6"/>
  <c r="D610" i="6"/>
  <c r="C610" i="6"/>
  <c r="F609" i="6"/>
  <c r="E609" i="6"/>
  <c r="D609" i="6"/>
  <c r="C609" i="6"/>
  <c r="B609" i="6"/>
  <c r="B610" i="6" s="1"/>
  <c r="B611" i="6" s="1"/>
  <c r="F607" i="6"/>
  <c r="E607" i="6"/>
  <c r="D607" i="6"/>
  <c r="C607" i="6"/>
  <c r="F606" i="6"/>
  <c r="E606" i="6"/>
  <c r="D606" i="6"/>
  <c r="C606" i="6"/>
  <c r="F605" i="6"/>
  <c r="E605" i="6"/>
  <c r="D605" i="6"/>
  <c r="C605" i="6"/>
  <c r="F604" i="6"/>
  <c r="E604" i="6"/>
  <c r="D604" i="6"/>
  <c r="C604" i="6"/>
  <c r="F603" i="6"/>
  <c r="E603" i="6"/>
  <c r="D603" i="6"/>
  <c r="C603" i="6"/>
  <c r="F602" i="6"/>
  <c r="E602" i="6"/>
  <c r="D602" i="6"/>
  <c r="C602" i="6"/>
  <c r="F601" i="6"/>
  <c r="E601" i="6"/>
  <c r="D601" i="6"/>
  <c r="C601" i="6"/>
  <c r="F600" i="6"/>
  <c r="E600" i="6"/>
  <c r="D600" i="6"/>
  <c r="C600" i="6"/>
  <c r="F599" i="6"/>
  <c r="E599" i="6"/>
  <c r="D599" i="6"/>
  <c r="C599" i="6"/>
  <c r="F598" i="6"/>
  <c r="E598" i="6"/>
  <c r="D598" i="6"/>
  <c r="C598" i="6"/>
  <c r="F597" i="6"/>
  <c r="E597" i="6"/>
  <c r="D597" i="6"/>
  <c r="C597" i="6"/>
  <c r="F596" i="6"/>
  <c r="E596" i="6"/>
  <c r="D596" i="6"/>
  <c r="C596" i="6"/>
  <c r="F595" i="6"/>
  <c r="E595" i="6"/>
  <c r="D595" i="6"/>
  <c r="C595" i="6"/>
  <c r="F594" i="6"/>
  <c r="E594" i="6"/>
  <c r="D594" i="6"/>
  <c r="C594" i="6"/>
  <c r="F593" i="6"/>
  <c r="E593" i="6"/>
  <c r="D593" i="6"/>
  <c r="C593" i="6"/>
  <c r="F592" i="6"/>
  <c r="E592" i="6"/>
  <c r="D592" i="6"/>
  <c r="C592" i="6"/>
  <c r="F591" i="6"/>
  <c r="E591" i="6"/>
  <c r="D591" i="6"/>
  <c r="C591" i="6"/>
  <c r="F590" i="6"/>
  <c r="E590" i="6"/>
  <c r="D590" i="6"/>
  <c r="C590" i="6"/>
  <c r="F589" i="6"/>
  <c r="E589" i="6"/>
  <c r="D589" i="6"/>
  <c r="C589" i="6"/>
  <c r="F588" i="6"/>
  <c r="E588" i="6"/>
  <c r="D588" i="6"/>
  <c r="C588" i="6"/>
  <c r="F587" i="6"/>
  <c r="E587" i="6"/>
  <c r="D587" i="6"/>
  <c r="C587" i="6"/>
  <c r="F586" i="6"/>
  <c r="E586" i="6"/>
  <c r="D586" i="6"/>
  <c r="C586" i="6"/>
  <c r="F585" i="6"/>
  <c r="E585" i="6"/>
  <c r="D585" i="6"/>
  <c r="C585" i="6"/>
  <c r="F584" i="6"/>
  <c r="E584" i="6"/>
  <c r="D584" i="6"/>
  <c r="C584" i="6"/>
  <c r="F583" i="6"/>
  <c r="E583" i="6"/>
  <c r="D583" i="6"/>
  <c r="C583" i="6"/>
  <c r="F582" i="6"/>
  <c r="E582" i="6"/>
  <c r="D582" i="6"/>
  <c r="C582" i="6"/>
  <c r="F581" i="6"/>
  <c r="E581" i="6"/>
  <c r="D581" i="6"/>
  <c r="C581" i="6"/>
  <c r="F580" i="6"/>
  <c r="E580" i="6"/>
  <c r="D580" i="6"/>
  <c r="C580" i="6"/>
  <c r="F579" i="6"/>
  <c r="E579" i="6"/>
  <c r="D579" i="6"/>
  <c r="C579" i="6"/>
  <c r="F578" i="6"/>
  <c r="E578" i="6"/>
  <c r="D578" i="6"/>
  <c r="C578" i="6"/>
  <c r="F577" i="6"/>
  <c r="E577" i="6"/>
  <c r="D577" i="6"/>
  <c r="C577" i="6"/>
  <c r="F576" i="6"/>
  <c r="E576" i="6"/>
  <c r="D576" i="6"/>
  <c r="C576" i="6"/>
  <c r="F575" i="6"/>
  <c r="E575" i="6"/>
  <c r="D575" i="6"/>
  <c r="C575" i="6"/>
  <c r="F574" i="6"/>
  <c r="E574" i="6"/>
  <c r="D574" i="6"/>
  <c r="C574" i="6"/>
  <c r="F573" i="6"/>
  <c r="E573" i="6"/>
  <c r="D573" i="6"/>
  <c r="C573" i="6"/>
  <c r="F572" i="6"/>
  <c r="E572" i="6"/>
  <c r="D572" i="6"/>
  <c r="C572" i="6"/>
  <c r="B572" i="6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F553" i="6"/>
  <c r="E553" i="6"/>
  <c r="D553" i="6"/>
  <c r="C553" i="6"/>
  <c r="F552" i="6"/>
  <c r="E552" i="6"/>
  <c r="D552" i="6"/>
  <c r="C552" i="6"/>
  <c r="F551" i="6"/>
  <c r="E551" i="6"/>
  <c r="D551" i="6"/>
  <c r="C551" i="6"/>
  <c r="B551" i="6"/>
  <c r="B552" i="6" s="1"/>
  <c r="B553" i="6" s="1"/>
  <c r="F549" i="6"/>
  <c r="E549" i="6"/>
  <c r="D549" i="6"/>
  <c r="C549" i="6"/>
  <c r="F548" i="6"/>
  <c r="E548" i="6"/>
  <c r="D548" i="6"/>
  <c r="C548" i="6"/>
  <c r="F547" i="6"/>
  <c r="E547" i="6"/>
  <c r="D547" i="6"/>
  <c r="C547" i="6"/>
  <c r="F546" i="6"/>
  <c r="E546" i="6"/>
  <c r="D546" i="6"/>
  <c r="C546" i="6"/>
  <c r="F545" i="6"/>
  <c r="E545" i="6"/>
  <c r="D545" i="6"/>
  <c r="C545" i="6"/>
  <c r="F544" i="6"/>
  <c r="E544" i="6"/>
  <c r="D544" i="6"/>
  <c r="C544" i="6"/>
  <c r="F543" i="6"/>
  <c r="E543" i="6"/>
  <c r="D543" i="6"/>
  <c r="C543" i="6"/>
  <c r="F542" i="6"/>
  <c r="E542" i="6"/>
  <c r="D542" i="6"/>
  <c r="C542" i="6"/>
  <c r="F541" i="6"/>
  <c r="E541" i="6"/>
  <c r="D541" i="6"/>
  <c r="C541" i="6"/>
  <c r="F540" i="6"/>
  <c r="E540" i="6"/>
  <c r="D540" i="6"/>
  <c r="C540" i="6"/>
  <c r="F539" i="6"/>
  <c r="E539" i="6"/>
  <c r="D539" i="6"/>
  <c r="C539" i="6"/>
  <c r="F538" i="6"/>
  <c r="E538" i="6"/>
  <c r="D538" i="6"/>
  <c r="C538" i="6"/>
  <c r="F537" i="6"/>
  <c r="E537" i="6"/>
  <c r="D537" i="6"/>
  <c r="C537" i="6"/>
  <c r="F536" i="6"/>
  <c r="E536" i="6"/>
  <c r="D536" i="6"/>
  <c r="C536" i="6"/>
  <c r="F535" i="6"/>
  <c r="E535" i="6"/>
  <c r="D535" i="6"/>
  <c r="C535" i="6"/>
  <c r="F534" i="6"/>
  <c r="E534" i="6"/>
  <c r="D534" i="6"/>
  <c r="C534" i="6"/>
  <c r="F533" i="6"/>
  <c r="E533" i="6"/>
  <c r="D533" i="6"/>
  <c r="C533" i="6"/>
  <c r="F532" i="6"/>
  <c r="E532" i="6"/>
  <c r="D532" i="6"/>
  <c r="C532" i="6"/>
  <c r="F531" i="6"/>
  <c r="E531" i="6"/>
  <c r="D531" i="6"/>
  <c r="C531" i="6"/>
  <c r="F530" i="6"/>
  <c r="E530" i="6"/>
  <c r="D530" i="6"/>
  <c r="C530" i="6"/>
  <c r="F529" i="6"/>
  <c r="E529" i="6"/>
  <c r="D529" i="6"/>
  <c r="C529" i="6"/>
  <c r="F528" i="6"/>
  <c r="E528" i="6"/>
  <c r="D528" i="6"/>
  <c r="C528" i="6"/>
  <c r="F527" i="6"/>
  <c r="E527" i="6"/>
  <c r="D527" i="6"/>
  <c r="C527" i="6"/>
  <c r="F526" i="6"/>
  <c r="E526" i="6"/>
  <c r="D526" i="6"/>
  <c r="C526" i="6"/>
  <c r="F525" i="6"/>
  <c r="E525" i="6"/>
  <c r="D525" i="6"/>
  <c r="C525" i="6"/>
  <c r="F524" i="6"/>
  <c r="E524" i="6"/>
  <c r="D524" i="6"/>
  <c r="C524" i="6"/>
  <c r="F523" i="6"/>
  <c r="E523" i="6"/>
  <c r="D523" i="6"/>
  <c r="C523" i="6"/>
  <c r="F522" i="6"/>
  <c r="E522" i="6"/>
  <c r="D522" i="6"/>
  <c r="C522" i="6"/>
  <c r="F521" i="6"/>
  <c r="E521" i="6"/>
  <c r="D521" i="6"/>
  <c r="C521" i="6"/>
  <c r="F520" i="6"/>
  <c r="E520" i="6"/>
  <c r="D520" i="6"/>
  <c r="C520" i="6"/>
  <c r="F519" i="6"/>
  <c r="E519" i="6"/>
  <c r="D519" i="6"/>
  <c r="C519" i="6"/>
  <c r="F518" i="6"/>
  <c r="E518" i="6"/>
  <c r="D518" i="6"/>
  <c r="C518" i="6"/>
  <c r="F517" i="6"/>
  <c r="E517" i="6"/>
  <c r="D517" i="6"/>
  <c r="C517" i="6"/>
  <c r="F516" i="6"/>
  <c r="E516" i="6"/>
  <c r="D516" i="6"/>
  <c r="C516" i="6"/>
  <c r="F515" i="6"/>
  <c r="E515" i="6"/>
  <c r="D515" i="6"/>
  <c r="C515" i="6"/>
  <c r="F514" i="6"/>
  <c r="E514" i="6"/>
  <c r="D514" i="6"/>
  <c r="C514" i="6"/>
  <c r="B514" i="6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F491" i="6"/>
  <c r="E491" i="6"/>
  <c r="D491" i="6"/>
  <c r="C491" i="6"/>
  <c r="F490" i="6"/>
  <c r="E490" i="6"/>
  <c r="D490" i="6"/>
  <c r="C490" i="6"/>
  <c r="F489" i="6"/>
  <c r="E489" i="6"/>
  <c r="D489" i="6"/>
  <c r="C489" i="6"/>
  <c r="B489" i="6"/>
  <c r="B490" i="6" s="1"/>
  <c r="B491" i="6" s="1"/>
  <c r="F487" i="6"/>
  <c r="E487" i="6"/>
  <c r="D487" i="6"/>
  <c r="C487" i="6"/>
  <c r="F486" i="6"/>
  <c r="E486" i="6"/>
  <c r="D486" i="6"/>
  <c r="C486" i="6"/>
  <c r="F485" i="6"/>
  <c r="E485" i="6"/>
  <c r="D485" i="6"/>
  <c r="C485" i="6"/>
  <c r="F484" i="6"/>
  <c r="E484" i="6"/>
  <c r="D484" i="6"/>
  <c r="C484" i="6"/>
  <c r="F483" i="6"/>
  <c r="E483" i="6"/>
  <c r="D483" i="6"/>
  <c r="C483" i="6"/>
  <c r="F482" i="6"/>
  <c r="E482" i="6"/>
  <c r="D482" i="6"/>
  <c r="C482" i="6"/>
  <c r="F481" i="6"/>
  <c r="E481" i="6"/>
  <c r="D481" i="6"/>
  <c r="C481" i="6"/>
  <c r="F480" i="6"/>
  <c r="E480" i="6"/>
  <c r="D480" i="6"/>
  <c r="C480" i="6"/>
  <c r="F479" i="6"/>
  <c r="E479" i="6"/>
  <c r="D479" i="6"/>
  <c r="C479" i="6"/>
  <c r="F478" i="6"/>
  <c r="E478" i="6"/>
  <c r="D478" i="6"/>
  <c r="C478" i="6"/>
  <c r="F477" i="6"/>
  <c r="E477" i="6"/>
  <c r="D477" i="6"/>
  <c r="C477" i="6"/>
  <c r="F476" i="6"/>
  <c r="E476" i="6"/>
  <c r="D476" i="6"/>
  <c r="C476" i="6"/>
  <c r="F475" i="6"/>
  <c r="E475" i="6"/>
  <c r="D475" i="6"/>
  <c r="C475" i="6"/>
  <c r="F474" i="6"/>
  <c r="E474" i="6"/>
  <c r="D474" i="6"/>
  <c r="C474" i="6"/>
  <c r="B474" i="6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F453" i="6"/>
  <c r="E453" i="6"/>
  <c r="D453" i="6"/>
  <c r="C453" i="6"/>
  <c r="F452" i="6"/>
  <c r="E452" i="6"/>
  <c r="D452" i="6"/>
  <c r="C452" i="6"/>
  <c r="F451" i="6"/>
  <c r="E451" i="6"/>
  <c r="D451" i="6"/>
  <c r="C451" i="6"/>
  <c r="B451" i="6"/>
  <c r="B452" i="6" s="1"/>
  <c r="B453" i="6" s="1"/>
  <c r="F449" i="6"/>
  <c r="E449" i="6"/>
  <c r="D449" i="6"/>
  <c r="C449" i="6"/>
  <c r="F448" i="6"/>
  <c r="E448" i="6"/>
  <c r="D448" i="6"/>
  <c r="C448" i="6"/>
  <c r="F447" i="6"/>
  <c r="E447" i="6"/>
  <c r="D447" i="6"/>
  <c r="C447" i="6"/>
  <c r="F446" i="6"/>
  <c r="E446" i="6"/>
  <c r="D446" i="6"/>
  <c r="C446" i="6"/>
  <c r="F445" i="6"/>
  <c r="E445" i="6"/>
  <c r="D445" i="6"/>
  <c r="C445" i="6"/>
  <c r="F444" i="6"/>
  <c r="E444" i="6"/>
  <c r="D444" i="6"/>
  <c r="C444" i="6"/>
  <c r="F443" i="6"/>
  <c r="E443" i="6"/>
  <c r="D443" i="6"/>
  <c r="C443" i="6"/>
  <c r="F442" i="6"/>
  <c r="E442" i="6"/>
  <c r="D442" i="6"/>
  <c r="C442" i="6"/>
  <c r="F441" i="6"/>
  <c r="E441" i="6"/>
  <c r="D441" i="6"/>
  <c r="C441" i="6"/>
  <c r="F440" i="6"/>
  <c r="E440" i="6"/>
  <c r="D440" i="6"/>
  <c r="C440" i="6"/>
  <c r="F439" i="6"/>
  <c r="E439" i="6"/>
  <c r="D439" i="6"/>
  <c r="C439" i="6"/>
  <c r="F438" i="6"/>
  <c r="E438" i="6"/>
  <c r="D438" i="6"/>
  <c r="C438" i="6"/>
  <c r="F437" i="6"/>
  <c r="E437" i="6"/>
  <c r="D437" i="6"/>
  <c r="C437" i="6"/>
  <c r="F436" i="6"/>
  <c r="E436" i="6"/>
  <c r="D436" i="6"/>
  <c r="C436" i="6"/>
  <c r="F435" i="6"/>
  <c r="E435" i="6"/>
  <c r="D435" i="6"/>
  <c r="C435" i="6"/>
  <c r="F434" i="6"/>
  <c r="E434" i="6"/>
  <c r="D434" i="6"/>
  <c r="C434" i="6"/>
  <c r="F433" i="6"/>
  <c r="E433" i="6"/>
  <c r="D433" i="6"/>
  <c r="C433" i="6"/>
  <c r="F432" i="6"/>
  <c r="E432" i="6"/>
  <c r="D432" i="6"/>
  <c r="C432" i="6"/>
  <c r="F431" i="6"/>
  <c r="E431" i="6"/>
  <c r="D431" i="6"/>
  <c r="C431" i="6"/>
  <c r="F430" i="6"/>
  <c r="E430" i="6"/>
  <c r="D430" i="6"/>
  <c r="C430" i="6"/>
  <c r="F429" i="6"/>
  <c r="E429" i="6"/>
  <c r="D429" i="6"/>
  <c r="C429" i="6"/>
  <c r="F428" i="6"/>
  <c r="E428" i="6"/>
  <c r="D428" i="6"/>
  <c r="C428" i="6"/>
  <c r="F427" i="6"/>
  <c r="E427" i="6"/>
  <c r="D427" i="6"/>
  <c r="C427" i="6"/>
  <c r="F426" i="6"/>
  <c r="E426" i="6"/>
  <c r="D426" i="6"/>
  <c r="C426" i="6"/>
  <c r="F425" i="6"/>
  <c r="E425" i="6"/>
  <c r="D425" i="6"/>
  <c r="C425" i="6"/>
  <c r="F424" i="6"/>
  <c r="E424" i="6"/>
  <c r="D424" i="6"/>
  <c r="C424" i="6"/>
  <c r="F423" i="6"/>
  <c r="E423" i="6"/>
  <c r="D423" i="6"/>
  <c r="C423" i="6"/>
  <c r="F422" i="6"/>
  <c r="E422" i="6"/>
  <c r="D422" i="6"/>
  <c r="C422" i="6"/>
  <c r="F421" i="6"/>
  <c r="E421" i="6"/>
  <c r="D421" i="6"/>
  <c r="C421" i="6"/>
  <c r="F420" i="6"/>
  <c r="E420" i="6"/>
  <c r="D420" i="6"/>
  <c r="C420" i="6"/>
  <c r="F419" i="6"/>
  <c r="E419" i="6"/>
  <c r="D419" i="6"/>
  <c r="C419" i="6"/>
  <c r="F418" i="6"/>
  <c r="E418" i="6"/>
  <c r="D418" i="6"/>
  <c r="C418" i="6"/>
  <c r="F417" i="6"/>
  <c r="E417" i="6"/>
  <c r="D417" i="6"/>
  <c r="C417" i="6"/>
  <c r="F416" i="6"/>
  <c r="E416" i="6"/>
  <c r="D416" i="6"/>
  <c r="C416" i="6"/>
  <c r="F415" i="6"/>
  <c r="E415" i="6"/>
  <c r="D415" i="6"/>
  <c r="C415" i="6"/>
  <c r="F414" i="6"/>
  <c r="E414" i="6"/>
  <c r="D414" i="6"/>
  <c r="C414" i="6"/>
  <c r="B414" i="6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F393" i="6"/>
  <c r="E393" i="6"/>
  <c r="D393" i="6"/>
  <c r="C393" i="6"/>
  <c r="F392" i="6"/>
  <c r="E392" i="6"/>
  <c r="D392" i="6"/>
  <c r="C392" i="6"/>
  <c r="F391" i="6"/>
  <c r="E391" i="6"/>
  <c r="D391" i="6"/>
  <c r="C391" i="6"/>
  <c r="B391" i="6"/>
  <c r="B392" i="6" s="1"/>
  <c r="B393" i="6" s="1"/>
  <c r="F389" i="6"/>
  <c r="E389" i="6"/>
  <c r="D389" i="6"/>
  <c r="C389" i="6"/>
  <c r="F388" i="6"/>
  <c r="E388" i="6"/>
  <c r="D388" i="6"/>
  <c r="C388" i="6"/>
  <c r="F387" i="6"/>
  <c r="E387" i="6"/>
  <c r="D387" i="6"/>
  <c r="C387" i="6"/>
  <c r="F386" i="6"/>
  <c r="E386" i="6"/>
  <c r="D386" i="6"/>
  <c r="C386" i="6"/>
  <c r="F385" i="6"/>
  <c r="E385" i="6"/>
  <c r="D385" i="6"/>
  <c r="C385" i="6"/>
  <c r="F384" i="6"/>
  <c r="E384" i="6"/>
  <c r="D384" i="6"/>
  <c r="C384" i="6"/>
  <c r="F383" i="6"/>
  <c r="E383" i="6"/>
  <c r="D383" i="6"/>
  <c r="C383" i="6"/>
  <c r="F382" i="6"/>
  <c r="E382" i="6"/>
  <c r="D382" i="6"/>
  <c r="C382" i="6"/>
  <c r="F381" i="6"/>
  <c r="E381" i="6"/>
  <c r="D381" i="6"/>
  <c r="C381" i="6"/>
  <c r="F380" i="6"/>
  <c r="E380" i="6"/>
  <c r="D380" i="6"/>
  <c r="C380" i="6"/>
  <c r="F379" i="6"/>
  <c r="E379" i="6"/>
  <c r="D379" i="6"/>
  <c r="C379" i="6"/>
  <c r="F378" i="6"/>
  <c r="E378" i="6"/>
  <c r="D378" i="6"/>
  <c r="C378" i="6"/>
  <c r="F377" i="6"/>
  <c r="E377" i="6"/>
  <c r="D377" i="6"/>
  <c r="C377" i="6"/>
  <c r="F376" i="6"/>
  <c r="E376" i="6"/>
  <c r="D376" i="6"/>
  <c r="C376" i="6"/>
  <c r="F375" i="6"/>
  <c r="E375" i="6"/>
  <c r="D375" i="6"/>
  <c r="C375" i="6"/>
  <c r="F374" i="6"/>
  <c r="E374" i="6"/>
  <c r="D374" i="6"/>
  <c r="C374" i="6"/>
  <c r="F373" i="6"/>
  <c r="E373" i="6"/>
  <c r="D373" i="6"/>
  <c r="C373" i="6"/>
  <c r="F372" i="6"/>
  <c r="E372" i="6"/>
  <c r="D372" i="6"/>
  <c r="C372" i="6"/>
  <c r="F371" i="6"/>
  <c r="E371" i="6"/>
  <c r="D371" i="6"/>
  <c r="C371" i="6"/>
  <c r="F370" i="6"/>
  <c r="E370" i="6"/>
  <c r="D370" i="6"/>
  <c r="C370" i="6"/>
  <c r="F369" i="6"/>
  <c r="E369" i="6"/>
  <c r="D369" i="6"/>
  <c r="C369" i="6"/>
  <c r="F368" i="6"/>
  <c r="E368" i="6"/>
  <c r="D368" i="6"/>
  <c r="C368" i="6"/>
  <c r="F367" i="6"/>
  <c r="E367" i="6"/>
  <c r="D367" i="6"/>
  <c r="C367" i="6"/>
  <c r="F366" i="6"/>
  <c r="E366" i="6"/>
  <c r="D366" i="6"/>
  <c r="C366" i="6"/>
  <c r="F365" i="6"/>
  <c r="E365" i="6"/>
  <c r="D365" i="6"/>
  <c r="C365" i="6"/>
  <c r="F364" i="6"/>
  <c r="E364" i="6"/>
  <c r="D364" i="6"/>
  <c r="C364" i="6"/>
  <c r="F363" i="6"/>
  <c r="E363" i="6"/>
  <c r="D363" i="6"/>
  <c r="C363" i="6"/>
  <c r="F362" i="6"/>
  <c r="E362" i="6"/>
  <c r="D362" i="6"/>
  <c r="C362" i="6"/>
  <c r="F361" i="6"/>
  <c r="E361" i="6"/>
  <c r="D361" i="6"/>
  <c r="C361" i="6"/>
  <c r="F360" i="6"/>
  <c r="E360" i="6"/>
  <c r="D360" i="6"/>
  <c r="C360" i="6"/>
  <c r="F359" i="6"/>
  <c r="E359" i="6"/>
  <c r="D359" i="6"/>
  <c r="C359" i="6"/>
  <c r="F358" i="6"/>
  <c r="E358" i="6"/>
  <c r="D358" i="6"/>
  <c r="C358" i="6"/>
  <c r="F357" i="6"/>
  <c r="E357" i="6"/>
  <c r="D357" i="6"/>
  <c r="C357" i="6"/>
  <c r="F356" i="6"/>
  <c r="E356" i="6"/>
  <c r="D356" i="6"/>
  <c r="C356" i="6"/>
  <c r="F355" i="6"/>
  <c r="E355" i="6"/>
  <c r="D355" i="6"/>
  <c r="C355" i="6"/>
  <c r="B355" i="6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F335" i="6"/>
  <c r="E335" i="6"/>
  <c r="D335" i="6"/>
  <c r="C335" i="6"/>
  <c r="F334" i="6"/>
  <c r="E334" i="6"/>
  <c r="D334" i="6"/>
  <c r="C334" i="6"/>
  <c r="F333" i="6"/>
  <c r="E333" i="6"/>
  <c r="D333" i="6"/>
  <c r="C333" i="6"/>
  <c r="B333" i="6"/>
  <c r="B334" i="6" s="1"/>
  <c r="B335" i="6" s="1"/>
  <c r="F331" i="6"/>
  <c r="E331" i="6"/>
  <c r="D331" i="6"/>
  <c r="C331" i="6"/>
  <c r="F330" i="6"/>
  <c r="E330" i="6"/>
  <c r="D330" i="6"/>
  <c r="C330" i="6"/>
  <c r="F329" i="6"/>
  <c r="E329" i="6"/>
  <c r="D329" i="6"/>
  <c r="C329" i="6"/>
  <c r="F328" i="6"/>
  <c r="E328" i="6"/>
  <c r="D328" i="6"/>
  <c r="C328" i="6"/>
  <c r="F327" i="6"/>
  <c r="E327" i="6"/>
  <c r="D327" i="6"/>
  <c r="C327" i="6"/>
  <c r="F326" i="6"/>
  <c r="E326" i="6"/>
  <c r="D326" i="6"/>
  <c r="C326" i="6"/>
  <c r="F325" i="6"/>
  <c r="E325" i="6"/>
  <c r="D325" i="6"/>
  <c r="C325" i="6"/>
  <c r="F324" i="6"/>
  <c r="E324" i="6"/>
  <c r="D324" i="6"/>
  <c r="C324" i="6"/>
  <c r="F323" i="6"/>
  <c r="E323" i="6"/>
  <c r="D323" i="6"/>
  <c r="C323" i="6"/>
  <c r="F322" i="6"/>
  <c r="E322" i="6"/>
  <c r="D322" i="6"/>
  <c r="C322" i="6"/>
  <c r="F321" i="6"/>
  <c r="E321" i="6"/>
  <c r="D321" i="6"/>
  <c r="C321" i="6"/>
  <c r="F320" i="6"/>
  <c r="E320" i="6"/>
  <c r="D320" i="6"/>
  <c r="C320" i="6"/>
  <c r="F319" i="6"/>
  <c r="E319" i="6"/>
  <c r="D319" i="6"/>
  <c r="C319" i="6"/>
  <c r="F318" i="6"/>
  <c r="E318" i="6"/>
  <c r="D318" i="6"/>
  <c r="C318" i="6"/>
  <c r="F317" i="6"/>
  <c r="E317" i="6"/>
  <c r="D317" i="6"/>
  <c r="C317" i="6"/>
  <c r="F316" i="6"/>
  <c r="E316" i="6"/>
  <c r="D316" i="6"/>
  <c r="C316" i="6"/>
  <c r="F315" i="6"/>
  <c r="E315" i="6"/>
  <c r="D315" i="6"/>
  <c r="C315" i="6"/>
  <c r="F314" i="6"/>
  <c r="E314" i="6"/>
  <c r="D314" i="6"/>
  <c r="C314" i="6"/>
  <c r="F313" i="6"/>
  <c r="E313" i="6"/>
  <c r="D313" i="6"/>
  <c r="C313" i="6"/>
  <c r="F312" i="6"/>
  <c r="E312" i="6"/>
  <c r="D312" i="6"/>
  <c r="C312" i="6"/>
  <c r="F311" i="6"/>
  <c r="E311" i="6"/>
  <c r="D311" i="6"/>
  <c r="C311" i="6"/>
  <c r="F310" i="6"/>
  <c r="E310" i="6"/>
  <c r="D310" i="6"/>
  <c r="C310" i="6"/>
  <c r="F309" i="6"/>
  <c r="E309" i="6"/>
  <c r="D309" i="6"/>
  <c r="C309" i="6"/>
  <c r="F308" i="6"/>
  <c r="E308" i="6"/>
  <c r="D308" i="6"/>
  <c r="C308" i="6"/>
  <c r="F307" i="6"/>
  <c r="E307" i="6"/>
  <c r="D307" i="6"/>
  <c r="C307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98" i="6"/>
  <c r="E298" i="6"/>
  <c r="D298" i="6"/>
  <c r="C298" i="6"/>
  <c r="F297" i="6"/>
  <c r="E297" i="6"/>
  <c r="D297" i="6"/>
  <c r="C297" i="6"/>
  <c r="F296" i="6"/>
  <c r="E296" i="6"/>
  <c r="D296" i="6"/>
  <c r="C296" i="6"/>
  <c r="F295" i="6"/>
  <c r="E295" i="6"/>
  <c r="D295" i="6"/>
  <c r="C295" i="6"/>
  <c r="F294" i="6"/>
  <c r="E294" i="6"/>
  <c r="D294" i="6"/>
  <c r="C294" i="6"/>
  <c r="F293" i="6"/>
  <c r="E293" i="6"/>
  <c r="D293" i="6"/>
  <c r="C293" i="6"/>
  <c r="F292" i="6"/>
  <c r="E292" i="6"/>
  <c r="D292" i="6"/>
  <c r="C292" i="6"/>
  <c r="F291" i="6"/>
  <c r="E291" i="6"/>
  <c r="D291" i="6"/>
  <c r="C291" i="6"/>
  <c r="F290" i="6"/>
  <c r="E290" i="6"/>
  <c r="D290" i="6"/>
  <c r="C290" i="6"/>
  <c r="F289" i="6"/>
  <c r="E289" i="6"/>
  <c r="D289" i="6"/>
  <c r="C289" i="6"/>
  <c r="F288" i="6"/>
  <c r="E288" i="6"/>
  <c r="D288" i="6"/>
  <c r="C288" i="6"/>
  <c r="F287" i="6"/>
  <c r="E287" i="6"/>
  <c r="D287" i="6"/>
  <c r="C287" i="6"/>
  <c r="F286" i="6"/>
  <c r="E286" i="6"/>
  <c r="D286" i="6"/>
  <c r="C286" i="6"/>
  <c r="F285" i="6"/>
  <c r="E285" i="6"/>
  <c r="D285" i="6"/>
  <c r="C285" i="6"/>
  <c r="F284" i="6"/>
  <c r="E284" i="6"/>
  <c r="D284" i="6"/>
  <c r="C284" i="6"/>
  <c r="B284" i="6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F257" i="6"/>
  <c r="E257" i="6"/>
  <c r="D257" i="6"/>
  <c r="C257" i="6"/>
  <c r="F256" i="6"/>
  <c r="E256" i="6"/>
  <c r="D256" i="6"/>
  <c r="C256" i="6"/>
  <c r="F255" i="6"/>
  <c r="E255" i="6"/>
  <c r="D255" i="6"/>
  <c r="C255" i="6"/>
  <c r="B255" i="6"/>
  <c r="B256" i="6" s="1"/>
  <c r="B257" i="6" s="1"/>
  <c r="F253" i="6"/>
  <c r="E253" i="6"/>
  <c r="D253" i="6"/>
  <c r="C253" i="6"/>
  <c r="F252" i="6"/>
  <c r="E252" i="6"/>
  <c r="D252" i="6"/>
  <c r="C252" i="6"/>
  <c r="F251" i="6"/>
  <c r="E251" i="6"/>
  <c r="D251" i="6"/>
  <c r="C251" i="6"/>
  <c r="F250" i="6"/>
  <c r="E250" i="6"/>
  <c r="D250" i="6"/>
  <c r="C250" i="6"/>
  <c r="F249" i="6"/>
  <c r="E249" i="6"/>
  <c r="D249" i="6"/>
  <c r="C249" i="6"/>
  <c r="F248" i="6"/>
  <c r="E248" i="6"/>
  <c r="D248" i="6"/>
  <c r="C248" i="6"/>
  <c r="F247" i="6"/>
  <c r="E247" i="6"/>
  <c r="D247" i="6"/>
  <c r="C247" i="6"/>
  <c r="B247" i="6"/>
  <c r="B248" i="6" s="1"/>
  <c r="B249" i="6" s="1"/>
  <c r="B250" i="6" s="1"/>
  <c r="B251" i="6" s="1"/>
  <c r="B252" i="6" s="1"/>
  <c r="B253" i="6" s="1"/>
  <c r="F227" i="6"/>
  <c r="E227" i="6"/>
  <c r="D227" i="6"/>
  <c r="C227" i="6"/>
  <c r="F226" i="6"/>
  <c r="E226" i="6"/>
  <c r="D226" i="6"/>
  <c r="C226" i="6"/>
  <c r="F225" i="6"/>
  <c r="E225" i="6"/>
  <c r="D225" i="6"/>
  <c r="C225" i="6"/>
  <c r="B225" i="6"/>
  <c r="B226" i="6" s="1"/>
  <c r="B227" i="6" s="1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F218" i="6"/>
  <c r="E218" i="6"/>
  <c r="D218" i="6"/>
  <c r="C218" i="6"/>
  <c r="F217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B207" i="6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F185" i="6"/>
  <c r="E185" i="6"/>
  <c r="D185" i="6"/>
  <c r="C185" i="6"/>
  <c r="F184" i="6"/>
  <c r="E184" i="6"/>
  <c r="D184" i="6"/>
  <c r="C184" i="6"/>
  <c r="F183" i="6"/>
  <c r="E183" i="6"/>
  <c r="D183" i="6"/>
  <c r="C183" i="6"/>
  <c r="B183" i="6"/>
  <c r="B184" i="6" s="1"/>
  <c r="B185" i="6" s="1"/>
  <c r="F181" i="6"/>
  <c r="E181" i="6"/>
  <c r="D181" i="6"/>
  <c r="C181" i="6"/>
  <c r="F180" i="6"/>
  <c r="E180" i="6"/>
  <c r="D180" i="6"/>
  <c r="C180" i="6"/>
  <c r="F179" i="6"/>
  <c r="E179" i="6"/>
  <c r="D179" i="6"/>
  <c r="C179" i="6"/>
  <c r="F178" i="6"/>
  <c r="E178" i="6"/>
  <c r="D178" i="6"/>
  <c r="C178" i="6"/>
  <c r="F177" i="6"/>
  <c r="E177" i="6"/>
  <c r="D177" i="6"/>
  <c r="C177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F168" i="6"/>
  <c r="E168" i="6"/>
  <c r="D168" i="6"/>
  <c r="C168" i="6"/>
  <c r="F167" i="6"/>
  <c r="E167" i="6"/>
  <c r="D167" i="6"/>
  <c r="C167" i="6"/>
  <c r="F166" i="6"/>
  <c r="E166" i="6"/>
  <c r="D166" i="6"/>
  <c r="C166" i="6"/>
  <c r="F165" i="6"/>
  <c r="E165" i="6"/>
  <c r="D165" i="6"/>
  <c r="C165" i="6"/>
  <c r="F164" i="6"/>
  <c r="E164" i="6"/>
  <c r="D164" i="6"/>
  <c r="C164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B161" i="6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F142" i="6"/>
  <c r="E142" i="6"/>
  <c r="D142" i="6"/>
  <c r="C142" i="6"/>
  <c r="F141" i="6"/>
  <c r="E141" i="6"/>
  <c r="D141" i="6"/>
  <c r="C141" i="6"/>
  <c r="F140" i="6"/>
  <c r="E140" i="6"/>
  <c r="D140" i="6"/>
  <c r="C140" i="6"/>
  <c r="B140" i="6"/>
  <c r="B141" i="6" s="1"/>
  <c r="B142" i="6" s="1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B115" i="6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F95" i="6"/>
  <c r="E95" i="6"/>
  <c r="D95" i="6"/>
  <c r="C95" i="6"/>
  <c r="F94" i="6"/>
  <c r="E94" i="6"/>
  <c r="D94" i="6"/>
  <c r="C94" i="6"/>
  <c r="F93" i="6"/>
  <c r="E93" i="6"/>
  <c r="D93" i="6"/>
  <c r="C93" i="6"/>
  <c r="B93" i="6"/>
  <c r="B94" i="6" s="1"/>
  <c r="B95" i="6" s="1"/>
  <c r="F91" i="6"/>
  <c r="E91" i="6"/>
  <c r="D91" i="6"/>
  <c r="C91" i="6"/>
  <c r="F90" i="6"/>
  <c r="E90" i="6"/>
  <c r="D90" i="6"/>
  <c r="C90" i="6"/>
  <c r="F89" i="6"/>
  <c r="E89" i="6"/>
  <c r="D89" i="6"/>
  <c r="C89" i="6"/>
  <c r="F88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B68" i="6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F47" i="6"/>
  <c r="E47" i="6"/>
  <c r="D47" i="6"/>
  <c r="C47" i="6"/>
  <c r="F46" i="6"/>
  <c r="E46" i="6"/>
  <c r="D46" i="6"/>
  <c r="C46" i="6"/>
  <c r="F45" i="6"/>
  <c r="E45" i="6"/>
  <c r="D45" i="6"/>
  <c r="C45" i="6"/>
  <c r="B45" i="6"/>
  <c r="B46" i="6" s="1"/>
  <c r="B47" i="6" s="1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F1260" i="6"/>
  <c r="E1260" i="6"/>
  <c r="D1260" i="6"/>
  <c r="C1260" i="6"/>
  <c r="B1196" i="6"/>
  <c r="B1179" i="6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 s="1"/>
  <c r="B1178" i="6"/>
  <c r="B1176" i="6"/>
  <c r="B1103" i="6"/>
  <c r="B1102" i="6"/>
  <c r="B1083" i="6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082" i="6"/>
  <c r="B1078" i="6"/>
  <c r="B1069" i="6"/>
  <c r="B1068" i="6"/>
  <c r="B1052" i="6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51" i="6"/>
  <c r="B1047" i="6"/>
  <c r="B1036" i="6"/>
  <c r="B1035" i="6"/>
  <c r="B1019" i="6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18" i="6"/>
  <c r="B1014" i="6"/>
  <c r="B997" i="6"/>
  <c r="B996" i="6"/>
  <c r="B980" i="6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79" i="6"/>
  <c r="B975" i="6"/>
  <c r="B938" i="6"/>
  <c r="B937" i="6"/>
  <c r="B920" i="6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19" i="6"/>
  <c r="B915" i="6"/>
  <c r="B898" i="6"/>
  <c r="B897" i="6"/>
  <c r="B880" i="6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79" i="6"/>
  <c r="B875" i="6"/>
  <c r="B851" i="6"/>
  <c r="B850" i="6"/>
  <c r="B834" i="6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33" i="6"/>
  <c r="B829" i="6"/>
  <c r="B797" i="6"/>
  <c r="B796" i="6"/>
  <c r="B778" i="6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77" i="6"/>
  <c r="B773" i="6"/>
  <c r="B740" i="6"/>
  <c r="B739" i="6"/>
  <c r="B724" i="6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23" i="6"/>
  <c r="B719" i="6"/>
  <c r="B686" i="6"/>
  <c r="B685" i="6"/>
  <c r="B668" i="6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67" i="6"/>
  <c r="B663" i="6"/>
  <c r="B629" i="6"/>
  <c r="B628" i="6"/>
  <c r="B613" i="6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12" i="6"/>
  <c r="B608" i="6"/>
  <c r="B571" i="6"/>
  <c r="B570" i="6"/>
  <c r="B555" i="6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54" i="6"/>
  <c r="B550" i="6"/>
  <c r="B513" i="6"/>
  <c r="B512" i="6"/>
  <c r="B493" i="6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492" i="6"/>
  <c r="B488" i="6"/>
  <c r="B473" i="6"/>
  <c r="B472" i="6"/>
  <c r="B455" i="6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54" i="6"/>
  <c r="B450" i="6"/>
  <c r="B413" i="6"/>
  <c r="B412" i="6"/>
  <c r="B395" i="6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394" i="6"/>
  <c r="B390" i="6"/>
  <c r="B354" i="6"/>
  <c r="B353" i="6"/>
  <c r="B337" i="6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36" i="6"/>
  <c r="B332" i="6"/>
  <c r="B283" i="6"/>
  <c r="B282" i="6"/>
  <c r="B259" i="6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58" i="6"/>
  <c r="B254" i="6"/>
  <c r="B246" i="6"/>
  <c r="B245" i="6"/>
  <c r="B229" i="6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28" i="6"/>
  <c r="B224" i="6"/>
  <c r="B206" i="6"/>
  <c r="B205" i="6"/>
  <c r="B187" i="6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186" i="6"/>
  <c r="B182" i="6"/>
  <c r="B160" i="6"/>
  <c r="B159" i="6"/>
  <c r="B144" i="6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43" i="6"/>
  <c r="B139" i="6"/>
  <c r="B114" i="6"/>
  <c r="B113" i="6"/>
  <c r="B97" i="6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96" i="6"/>
  <c r="B92" i="6"/>
  <c r="B67" i="6"/>
  <c r="B66" i="6"/>
  <c r="B49" i="6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48" i="6"/>
  <c r="B44" i="6"/>
  <c r="B13" i="6"/>
  <c r="OA23" i="2" l="1"/>
  <c r="OA24" i="2"/>
  <c r="OW25" i="2"/>
  <c r="J415" i="6"/>
  <c r="J431" i="6"/>
  <c r="J447" i="6"/>
  <c r="J484" i="6"/>
  <c r="J523" i="6"/>
  <c r="J539" i="6"/>
  <c r="J574" i="6"/>
  <c r="J590" i="6"/>
  <c r="J606" i="6"/>
  <c r="J641" i="6"/>
  <c r="J657" i="6"/>
  <c r="J694" i="6"/>
  <c r="J710" i="6"/>
  <c r="J745" i="6"/>
  <c r="J761" i="6"/>
  <c r="J799" i="6"/>
  <c r="J815" i="6"/>
  <c r="J832" i="6"/>
  <c r="J867" i="6"/>
  <c r="J904" i="6"/>
  <c r="J941" i="6"/>
  <c r="J957" i="6"/>
  <c r="J973" i="6"/>
  <c r="J1009" i="6"/>
  <c r="J1074" i="6"/>
  <c r="J1129" i="6"/>
  <c r="J1161" i="6"/>
  <c r="J1214" i="6"/>
  <c r="J1246" i="6"/>
  <c r="J393" i="6"/>
  <c r="J429" i="6"/>
  <c r="J445" i="6"/>
  <c r="J482" i="6"/>
  <c r="J521" i="6"/>
  <c r="J537" i="6"/>
  <c r="J572" i="6"/>
  <c r="J588" i="6"/>
  <c r="J604" i="6"/>
  <c r="J639" i="6"/>
  <c r="J655" i="6"/>
  <c r="J692" i="6"/>
  <c r="J708" i="6"/>
  <c r="J743" i="6"/>
  <c r="J759" i="6"/>
  <c r="J776" i="6"/>
  <c r="J813" i="6"/>
  <c r="J830" i="6"/>
  <c r="J865" i="6"/>
  <c r="J902" i="6"/>
  <c r="J939" i="6"/>
  <c r="J955" i="6"/>
  <c r="J971" i="6"/>
  <c r="J1007" i="6"/>
  <c r="J1050" i="6"/>
  <c r="J1124" i="6"/>
  <c r="J1156" i="6"/>
  <c r="J1209" i="6"/>
  <c r="J1037" i="6"/>
  <c r="J1073" i="6"/>
  <c r="J1112" i="6"/>
  <c r="J1128" i="6"/>
  <c r="J1144" i="6"/>
  <c r="J1160" i="6"/>
  <c r="J1177" i="6"/>
  <c r="J1213" i="6"/>
  <c r="J1016" i="6"/>
  <c r="J1071" i="6"/>
  <c r="J1110" i="6"/>
  <c r="J1126" i="6"/>
  <c r="J1142" i="6"/>
  <c r="J1158" i="6"/>
  <c r="J1174" i="6"/>
  <c r="J1211" i="6"/>
  <c r="NR6" i="2"/>
  <c r="JQ5" i="2"/>
  <c r="JA5" i="2"/>
  <c r="NV19" i="2"/>
  <c r="NK13" i="2"/>
  <c r="JP29" i="2"/>
  <c r="JP28" i="2" s="1"/>
  <c r="JP26" i="2" s="1"/>
  <c r="JY5" i="2"/>
  <c r="NP9" i="2"/>
  <c r="ND17" i="2"/>
  <c r="KG5" i="2"/>
  <c r="KO5" i="2"/>
  <c r="KW5" i="2"/>
  <c r="LE5" i="2"/>
  <c r="LM5" i="2"/>
  <c r="LU5" i="2"/>
  <c r="MC5" i="2"/>
  <c r="MK5" i="2"/>
  <c r="MS5" i="2"/>
  <c r="NA5" i="2"/>
  <c r="NI5" i="2"/>
  <c r="NQ5" i="2"/>
  <c r="HC6" i="2"/>
  <c r="HL6" i="2"/>
  <c r="HV6" i="2"/>
  <c r="II6" i="2"/>
  <c r="IW6" i="2"/>
  <c r="JI6" i="2"/>
  <c r="JV6" i="2"/>
  <c r="KH6" i="2"/>
  <c r="KU6" i="2"/>
  <c r="LI6" i="2"/>
  <c r="LU6" i="2"/>
  <c r="MI6" i="2"/>
  <c r="MY6" i="2"/>
  <c r="NO6" i="2"/>
  <c r="HH8" i="2"/>
  <c r="HZ8" i="2"/>
  <c r="IV8" i="2"/>
  <c r="JS8" i="2"/>
  <c r="KL8" i="2"/>
  <c r="LH8" i="2"/>
  <c r="ME8" i="2"/>
  <c r="MX8" i="2"/>
  <c r="NT8" i="2"/>
  <c r="HT9" i="2"/>
  <c r="IM9" i="2"/>
  <c r="JI9" i="2"/>
  <c r="KF9" i="2"/>
  <c r="KY9" i="2"/>
  <c r="LU9" i="2"/>
  <c r="MR9" i="2"/>
  <c r="NK9" i="2"/>
  <c r="HJ11" i="2"/>
  <c r="IG11" i="2"/>
  <c r="IZ11" i="2"/>
  <c r="JY11" i="2"/>
  <c r="LP11" i="2"/>
  <c r="NB11" i="2"/>
  <c r="IA12" i="2"/>
  <c r="KL12" i="2"/>
  <c r="MI12" i="2"/>
  <c r="HV13" i="2"/>
  <c r="KD13" i="2"/>
  <c r="MU13" i="2"/>
  <c r="JO15" i="2"/>
  <c r="JJ16" i="2"/>
  <c r="KJ17" i="2"/>
  <c r="HF5" i="2"/>
  <c r="HN5" i="2"/>
  <c r="HV5" i="2"/>
  <c r="ID5" i="2"/>
  <c r="IL5" i="2"/>
  <c r="IT5" i="2"/>
  <c r="JB5" i="2"/>
  <c r="JJ5" i="2"/>
  <c r="JR5" i="2"/>
  <c r="JZ5" i="2"/>
  <c r="KH5" i="2"/>
  <c r="KP5" i="2"/>
  <c r="KX5" i="2"/>
  <c r="LF5" i="2"/>
  <c r="LN5" i="2"/>
  <c r="LV5" i="2"/>
  <c r="MD5" i="2"/>
  <c r="ML5" i="2"/>
  <c r="MT5" i="2"/>
  <c r="NB5" i="2"/>
  <c r="NJ5" i="2"/>
  <c r="NR5" i="2"/>
  <c r="HD6" i="2"/>
  <c r="HM6" i="2"/>
  <c r="HY6" i="2"/>
  <c r="IK6" i="2"/>
  <c r="IX6" i="2"/>
  <c r="JJ6" i="2"/>
  <c r="JW6" i="2"/>
  <c r="KK6" i="2"/>
  <c r="KW6" i="2"/>
  <c r="LJ6" i="2"/>
  <c r="LV6" i="2"/>
  <c r="MK6" i="2"/>
  <c r="NA6" i="2"/>
  <c r="NQ6" i="2"/>
  <c r="HJ8" i="2"/>
  <c r="IE8" i="2"/>
  <c r="IX8" i="2"/>
  <c r="JT8" i="2"/>
  <c r="KQ8" i="2"/>
  <c r="LJ8" i="2"/>
  <c r="MF8" i="2"/>
  <c r="NC8" i="2"/>
  <c r="NV8" i="2"/>
  <c r="HU9" i="2"/>
  <c r="IR9" i="2"/>
  <c r="JK9" i="2"/>
  <c r="KG9" i="2"/>
  <c r="LD9" i="2"/>
  <c r="LW9" i="2"/>
  <c r="MS9" i="2"/>
  <c r="HL11" i="2"/>
  <c r="IH11" i="2"/>
  <c r="JE11" i="2"/>
  <c r="KA11" i="2"/>
  <c r="LT11" i="2"/>
  <c r="NL11" i="2"/>
  <c r="IH12" i="2"/>
  <c r="KM12" i="2"/>
  <c r="MX12" i="2"/>
  <c r="HX13" i="2"/>
  <c r="KK13" i="2"/>
  <c r="KF15" i="2"/>
  <c r="JK16" i="2"/>
  <c r="KI27" i="2"/>
  <c r="NW13" i="2"/>
  <c r="NO13" i="2"/>
  <c r="NG13" i="2"/>
  <c r="MY13" i="2"/>
  <c r="MQ13" i="2"/>
  <c r="MI13" i="2"/>
  <c r="MA13" i="2"/>
  <c r="LS13" i="2"/>
  <c r="LK13" i="2"/>
  <c r="LC13" i="2"/>
  <c r="KM13" i="2"/>
  <c r="KE13" i="2"/>
  <c r="JW13" i="2"/>
  <c r="JO13" i="2"/>
  <c r="NU13" i="2"/>
  <c r="NM13" i="2"/>
  <c r="NE13" i="2"/>
  <c r="MW13" i="2"/>
  <c r="MO13" i="2"/>
  <c r="MG13" i="2"/>
  <c r="LY13" i="2"/>
  <c r="LQ13" i="2"/>
  <c r="LI13" i="2"/>
  <c r="NT13" i="2"/>
  <c r="NL13" i="2"/>
  <c r="ND13" i="2"/>
  <c r="MV13" i="2"/>
  <c r="MN13" i="2"/>
  <c r="NS13" i="2"/>
  <c r="NH13" i="2"/>
  <c r="MT13" i="2"/>
  <c r="MH13" i="2"/>
  <c r="LW13" i="2"/>
  <c r="LM13" i="2"/>
  <c r="LB13" i="2"/>
  <c r="KS13" i="2"/>
  <c r="KJ13" i="2"/>
  <c r="KA13" i="2"/>
  <c r="JR13" i="2"/>
  <c r="JI13" i="2"/>
  <c r="JA13" i="2"/>
  <c r="IS13" i="2"/>
  <c r="IK13" i="2"/>
  <c r="IC13" i="2"/>
  <c r="HU13" i="2"/>
  <c r="HM13" i="2"/>
  <c r="HE13" i="2"/>
  <c r="NT12" i="2"/>
  <c r="NL12" i="2"/>
  <c r="ND12" i="2"/>
  <c r="MV12" i="2"/>
  <c r="MN12" i="2"/>
  <c r="MF12" i="2"/>
  <c r="LX12" i="2"/>
  <c r="LP12" i="2"/>
  <c r="LH12" i="2"/>
  <c r="KZ12" i="2"/>
  <c r="KR12" i="2"/>
  <c r="KJ12" i="2"/>
  <c r="KB12" i="2"/>
  <c r="JT12" i="2"/>
  <c r="JL12" i="2"/>
  <c r="JD12" i="2"/>
  <c r="IV12" i="2"/>
  <c r="IN12" i="2"/>
  <c r="IF12" i="2"/>
  <c r="HX12" i="2"/>
  <c r="HP12" i="2"/>
  <c r="HH12" i="2"/>
  <c r="NW11" i="2"/>
  <c r="NO11" i="2"/>
  <c r="NG11" i="2"/>
  <c r="MY11" i="2"/>
  <c r="MQ11" i="2"/>
  <c r="MI11" i="2"/>
  <c r="MA11" i="2"/>
  <c r="LS11" i="2"/>
  <c r="LK11" i="2"/>
  <c r="LC11" i="2"/>
  <c r="KU11" i="2"/>
  <c r="KM11" i="2"/>
  <c r="KE11" i="2"/>
  <c r="JW11" i="2"/>
  <c r="NR13" i="2"/>
  <c r="NF13" i="2"/>
  <c r="MS13" i="2"/>
  <c r="MF13" i="2"/>
  <c r="LV13" i="2"/>
  <c r="LL13" i="2"/>
  <c r="LA13" i="2"/>
  <c r="KR13" i="2"/>
  <c r="KI13" i="2"/>
  <c r="JZ13" i="2"/>
  <c r="JQ13" i="2"/>
  <c r="JH13" i="2"/>
  <c r="IZ13" i="2"/>
  <c r="IR13" i="2"/>
  <c r="IJ13" i="2"/>
  <c r="IB13" i="2"/>
  <c r="HT13" i="2"/>
  <c r="HL13" i="2"/>
  <c r="HD13" i="2"/>
  <c r="NS12" i="2"/>
  <c r="NK12" i="2"/>
  <c r="NC12" i="2"/>
  <c r="MU12" i="2"/>
  <c r="MM12" i="2"/>
  <c r="ME12" i="2"/>
  <c r="LW12" i="2"/>
  <c r="LO12" i="2"/>
  <c r="LG12" i="2"/>
  <c r="KY12" i="2"/>
  <c r="KQ12" i="2"/>
  <c r="KI12" i="2"/>
  <c r="KA12" i="2"/>
  <c r="JS12" i="2"/>
  <c r="JK12" i="2"/>
  <c r="JC12" i="2"/>
  <c r="IU12" i="2"/>
  <c r="IM12" i="2"/>
  <c r="IE12" i="2"/>
  <c r="HW12" i="2"/>
  <c r="HO12" i="2"/>
  <c r="HG12" i="2"/>
  <c r="NV11" i="2"/>
  <c r="NN11" i="2"/>
  <c r="NF11" i="2"/>
  <c r="MX11" i="2"/>
  <c r="MP11" i="2"/>
  <c r="MH11" i="2"/>
  <c r="LZ11" i="2"/>
  <c r="LR11" i="2"/>
  <c r="LJ11" i="2"/>
  <c r="LB11" i="2"/>
  <c r="KT11" i="2"/>
  <c r="KL11" i="2"/>
  <c r="KD11" i="2"/>
  <c r="JV11" i="2"/>
  <c r="NQ13" i="2"/>
  <c r="NC13" i="2"/>
  <c r="MR13" i="2"/>
  <c r="ME13" i="2"/>
  <c r="LU13" i="2"/>
  <c r="LJ13" i="2"/>
  <c r="KZ13" i="2"/>
  <c r="KQ13" i="2"/>
  <c r="KH13" i="2"/>
  <c r="JY13" i="2"/>
  <c r="JP13" i="2"/>
  <c r="JG13" i="2"/>
  <c r="IY13" i="2"/>
  <c r="IQ13" i="2"/>
  <c r="II13" i="2"/>
  <c r="IA13" i="2"/>
  <c r="HS13" i="2"/>
  <c r="HK13" i="2"/>
  <c r="HC13" i="2"/>
  <c r="NR12" i="2"/>
  <c r="NJ12" i="2"/>
  <c r="NB12" i="2"/>
  <c r="MT12" i="2"/>
  <c r="ML12" i="2"/>
  <c r="MD12" i="2"/>
  <c r="LV12" i="2"/>
  <c r="LN12" i="2"/>
  <c r="LF12" i="2"/>
  <c r="KX12" i="2"/>
  <c r="KP12" i="2"/>
  <c r="KH12" i="2"/>
  <c r="JZ12" i="2"/>
  <c r="JR12" i="2"/>
  <c r="JJ12" i="2"/>
  <c r="JB12" i="2"/>
  <c r="IT12" i="2"/>
  <c r="IL12" i="2"/>
  <c r="ID12" i="2"/>
  <c r="HV12" i="2"/>
  <c r="HN12" i="2"/>
  <c r="HF12" i="2"/>
  <c r="NU11" i="2"/>
  <c r="NM11" i="2"/>
  <c r="NE11" i="2"/>
  <c r="MW11" i="2"/>
  <c r="MO11" i="2"/>
  <c r="MG11" i="2"/>
  <c r="LY11" i="2"/>
  <c r="LQ11" i="2"/>
  <c r="LI11" i="2"/>
  <c r="LA11" i="2"/>
  <c r="KS11" i="2"/>
  <c r="KK11" i="2"/>
  <c r="KC11" i="2"/>
  <c r="JU11" i="2"/>
  <c r="NP13" i="2"/>
  <c r="NB13" i="2"/>
  <c r="MP13" i="2"/>
  <c r="MD13" i="2"/>
  <c r="LT13" i="2"/>
  <c r="LH13" i="2"/>
  <c r="KY13" i="2"/>
  <c r="KP13" i="2"/>
  <c r="KG13" i="2"/>
  <c r="JX13" i="2"/>
  <c r="JN13" i="2"/>
  <c r="JF13" i="2"/>
  <c r="IX13" i="2"/>
  <c r="IP13" i="2"/>
  <c r="IH13" i="2"/>
  <c r="HZ13" i="2"/>
  <c r="HR13" i="2"/>
  <c r="HJ13" i="2"/>
  <c r="NY12" i="2"/>
  <c r="NQ12" i="2"/>
  <c r="NI12" i="2"/>
  <c r="NA12" i="2"/>
  <c r="MS12" i="2"/>
  <c r="MK12" i="2"/>
  <c r="MC12" i="2"/>
  <c r="LU12" i="2"/>
  <c r="LM12" i="2"/>
  <c r="LE12" i="2"/>
  <c r="KW12" i="2"/>
  <c r="KO12" i="2"/>
  <c r="KG12" i="2"/>
  <c r="JY12" i="2"/>
  <c r="JQ12" i="2"/>
  <c r="JI12" i="2"/>
  <c r="JA12" i="2"/>
  <c r="IS12" i="2"/>
  <c r="IK12" i="2"/>
  <c r="IC12" i="2"/>
  <c r="HU12" i="2"/>
  <c r="HM12" i="2"/>
  <c r="NN13" i="2"/>
  <c r="NA13" i="2"/>
  <c r="MM13" i="2"/>
  <c r="MC13" i="2"/>
  <c r="LR13" i="2"/>
  <c r="LG13" i="2"/>
  <c r="KX13" i="2"/>
  <c r="KO13" i="2"/>
  <c r="KF13" i="2"/>
  <c r="JV13" i="2"/>
  <c r="JM13" i="2"/>
  <c r="JE13" i="2"/>
  <c r="IW13" i="2"/>
  <c r="IO13" i="2"/>
  <c r="IG13" i="2"/>
  <c r="HY13" i="2"/>
  <c r="HQ13" i="2"/>
  <c r="HI13" i="2"/>
  <c r="NX12" i="2"/>
  <c r="NP12" i="2"/>
  <c r="NH12" i="2"/>
  <c r="MZ12" i="2"/>
  <c r="MR12" i="2"/>
  <c r="MJ12" i="2"/>
  <c r="MB12" i="2"/>
  <c r="LT12" i="2"/>
  <c r="LL12" i="2"/>
  <c r="LD12" i="2"/>
  <c r="KV12" i="2"/>
  <c r="KN12" i="2"/>
  <c r="KF12" i="2"/>
  <c r="JX12" i="2"/>
  <c r="JP12" i="2"/>
  <c r="JH12" i="2"/>
  <c r="IZ12" i="2"/>
  <c r="IR12" i="2"/>
  <c r="IJ12" i="2"/>
  <c r="IB12" i="2"/>
  <c r="HT12" i="2"/>
  <c r="HL12" i="2"/>
  <c r="HD12" i="2"/>
  <c r="NS11" i="2"/>
  <c r="NK11" i="2"/>
  <c r="NC11" i="2"/>
  <c r="MU11" i="2"/>
  <c r="MM11" i="2"/>
  <c r="ME11" i="2"/>
  <c r="LW11" i="2"/>
  <c r="LO11" i="2"/>
  <c r="LG11" i="2"/>
  <c r="KY11" i="2"/>
  <c r="KQ11" i="2"/>
  <c r="KI11" i="2"/>
  <c r="NJ13" i="2"/>
  <c r="MB13" i="2"/>
  <c r="LD13" i="2"/>
  <c r="KC13" i="2"/>
  <c r="JD13" i="2"/>
  <c r="IL13" i="2"/>
  <c r="HO13" i="2"/>
  <c r="NO12" i="2"/>
  <c r="MW12" i="2"/>
  <c r="LZ12" i="2"/>
  <c r="LC12" i="2"/>
  <c r="KK12" i="2"/>
  <c r="JN12" i="2"/>
  <c r="IQ12" i="2"/>
  <c r="HY12" i="2"/>
  <c r="HC12" i="2"/>
  <c r="NJ11" i="2"/>
  <c r="MT11" i="2"/>
  <c r="MD11" i="2"/>
  <c r="LN11" i="2"/>
  <c r="KX11" i="2"/>
  <c r="KH11" i="2"/>
  <c r="JT11" i="2"/>
  <c r="JL11" i="2"/>
  <c r="JD11" i="2"/>
  <c r="IV11" i="2"/>
  <c r="IN11" i="2"/>
  <c r="IF11" i="2"/>
  <c r="HX11" i="2"/>
  <c r="HP11" i="2"/>
  <c r="HH11" i="2"/>
  <c r="NI13" i="2"/>
  <c r="LZ13" i="2"/>
  <c r="KB13" i="2"/>
  <c r="JC13" i="2"/>
  <c r="IF13" i="2"/>
  <c r="HN13" i="2"/>
  <c r="NN12" i="2"/>
  <c r="MQ12" i="2"/>
  <c r="LY12" i="2"/>
  <c r="LB12" i="2"/>
  <c r="KE12" i="2"/>
  <c r="JM12" i="2"/>
  <c r="IP12" i="2"/>
  <c r="HS12" i="2"/>
  <c r="NY11" i="2"/>
  <c r="NI11" i="2"/>
  <c r="MS11" i="2"/>
  <c r="MC11" i="2"/>
  <c r="LM11" i="2"/>
  <c r="KW11" i="2"/>
  <c r="KG11" i="2"/>
  <c r="JS11" i="2"/>
  <c r="JK11" i="2"/>
  <c r="JC11" i="2"/>
  <c r="IU11" i="2"/>
  <c r="IM11" i="2"/>
  <c r="IE11" i="2"/>
  <c r="HW11" i="2"/>
  <c r="HO11" i="2"/>
  <c r="HG11" i="2"/>
  <c r="MZ13" i="2"/>
  <c r="LX13" i="2"/>
  <c r="KV13" i="2"/>
  <c r="JU13" i="2"/>
  <c r="JB13" i="2"/>
  <c r="IE13" i="2"/>
  <c r="HH13" i="2"/>
  <c r="NM12" i="2"/>
  <c r="MP12" i="2"/>
  <c r="LS12" i="2"/>
  <c r="LA12" i="2"/>
  <c r="KD12" i="2"/>
  <c r="JG12" i="2"/>
  <c r="IO12" i="2"/>
  <c r="HR12" i="2"/>
  <c r="NX11" i="2"/>
  <c r="NH11" i="2"/>
  <c r="MR11" i="2"/>
  <c r="MB11" i="2"/>
  <c r="LL11" i="2"/>
  <c r="KV11" i="2"/>
  <c r="KF11" i="2"/>
  <c r="JR11" i="2"/>
  <c r="JJ11" i="2"/>
  <c r="JB11" i="2"/>
  <c r="IT11" i="2"/>
  <c r="IL11" i="2"/>
  <c r="ID11" i="2"/>
  <c r="HV11" i="2"/>
  <c r="HN11" i="2"/>
  <c r="HF11" i="2"/>
  <c r="MX13" i="2"/>
  <c r="LP13" i="2"/>
  <c r="JT13" i="2"/>
  <c r="IV13" i="2"/>
  <c r="ID13" i="2"/>
  <c r="HG13" i="2"/>
  <c r="NG12" i="2"/>
  <c r="MO12" i="2"/>
  <c r="LR12" i="2"/>
  <c r="KU12" i="2"/>
  <c r="KC12" i="2"/>
  <c r="JF12" i="2"/>
  <c r="II12" i="2"/>
  <c r="HQ12" i="2"/>
  <c r="NT11" i="2"/>
  <c r="ND11" i="2"/>
  <c r="MN11" i="2"/>
  <c r="LX11" i="2"/>
  <c r="LH11" i="2"/>
  <c r="KR11" i="2"/>
  <c r="KB11" i="2"/>
  <c r="JQ11" i="2"/>
  <c r="JI11" i="2"/>
  <c r="JA11" i="2"/>
  <c r="IS11" i="2"/>
  <c r="IK11" i="2"/>
  <c r="IC11" i="2"/>
  <c r="HU11" i="2"/>
  <c r="HM11" i="2"/>
  <c r="HE11" i="2"/>
  <c r="NX13" i="2"/>
  <c r="ML13" i="2"/>
  <c r="LN13" i="2"/>
  <c r="KL13" i="2"/>
  <c r="JL13" i="2"/>
  <c r="IT13" i="2"/>
  <c r="HW13" i="2"/>
  <c r="NW12" i="2"/>
  <c r="NE12" i="2"/>
  <c r="MH12" i="2"/>
  <c r="LK12" i="2"/>
  <c r="KS12" i="2"/>
  <c r="JV12" i="2"/>
  <c r="IY12" i="2"/>
  <c r="IG12" i="2"/>
  <c r="HJ12" i="2"/>
  <c r="NQ11" i="2"/>
  <c r="NA11" i="2"/>
  <c r="MK11" i="2"/>
  <c r="LU11" i="2"/>
  <c r="LE11" i="2"/>
  <c r="KO11" i="2"/>
  <c r="JZ11" i="2"/>
  <c r="JO11" i="2"/>
  <c r="JG11" i="2"/>
  <c r="IY11" i="2"/>
  <c r="IQ11" i="2"/>
  <c r="II11" i="2"/>
  <c r="IA11" i="2"/>
  <c r="HS11" i="2"/>
  <c r="HK11" i="2"/>
  <c r="HC11" i="2"/>
  <c r="NW9" i="2"/>
  <c r="NO9" i="2"/>
  <c r="NG9" i="2"/>
  <c r="MY9" i="2"/>
  <c r="MQ9" i="2"/>
  <c r="MI9" i="2"/>
  <c r="MA9" i="2"/>
  <c r="LS9" i="2"/>
  <c r="LK9" i="2"/>
  <c r="LC9" i="2"/>
  <c r="KU9" i="2"/>
  <c r="KM9" i="2"/>
  <c r="JW9" i="2"/>
  <c r="JO9" i="2"/>
  <c r="JG9" i="2"/>
  <c r="IY9" i="2"/>
  <c r="IQ9" i="2"/>
  <c r="II9" i="2"/>
  <c r="IA9" i="2"/>
  <c r="HS9" i="2"/>
  <c r="HK9" i="2"/>
  <c r="HC9" i="2"/>
  <c r="NR8" i="2"/>
  <c r="NJ8" i="2"/>
  <c r="NB8" i="2"/>
  <c r="MT8" i="2"/>
  <c r="ML8" i="2"/>
  <c r="MD8" i="2"/>
  <c r="LV8" i="2"/>
  <c r="LN8" i="2"/>
  <c r="LF8" i="2"/>
  <c r="KX8" i="2"/>
  <c r="KP8" i="2"/>
  <c r="KH8" i="2"/>
  <c r="JZ8" i="2"/>
  <c r="JR8" i="2"/>
  <c r="JJ8" i="2"/>
  <c r="JB8" i="2"/>
  <c r="IT8" i="2"/>
  <c r="IL8" i="2"/>
  <c r="ID8" i="2"/>
  <c r="HV8" i="2"/>
  <c r="HN8" i="2"/>
  <c r="HF8" i="2"/>
  <c r="NV9" i="2"/>
  <c r="NN9" i="2"/>
  <c r="NF9" i="2"/>
  <c r="MX9" i="2"/>
  <c r="MP9" i="2"/>
  <c r="MH9" i="2"/>
  <c r="LZ9" i="2"/>
  <c r="LR9" i="2"/>
  <c r="LJ9" i="2"/>
  <c r="LB9" i="2"/>
  <c r="KT9" i="2"/>
  <c r="KL9" i="2"/>
  <c r="JV9" i="2"/>
  <c r="JN9" i="2"/>
  <c r="JF9" i="2"/>
  <c r="IX9" i="2"/>
  <c r="IP9" i="2"/>
  <c r="IH9" i="2"/>
  <c r="HZ9" i="2"/>
  <c r="HR9" i="2"/>
  <c r="HJ9" i="2"/>
  <c r="NY8" i="2"/>
  <c r="NQ8" i="2"/>
  <c r="NI8" i="2"/>
  <c r="NA8" i="2"/>
  <c r="MS8" i="2"/>
  <c r="MK8" i="2"/>
  <c r="MC8" i="2"/>
  <c r="LU8" i="2"/>
  <c r="LM8" i="2"/>
  <c r="LE8" i="2"/>
  <c r="KW8" i="2"/>
  <c r="KO8" i="2"/>
  <c r="KG8" i="2"/>
  <c r="JY8" i="2"/>
  <c r="JQ8" i="2"/>
  <c r="JI8" i="2"/>
  <c r="JA8" i="2"/>
  <c r="IS8" i="2"/>
  <c r="IK8" i="2"/>
  <c r="IC8" i="2"/>
  <c r="HU8" i="2"/>
  <c r="HM8" i="2"/>
  <c r="HE8" i="2"/>
  <c r="NU9" i="2"/>
  <c r="NM9" i="2"/>
  <c r="NE9" i="2"/>
  <c r="MW9" i="2"/>
  <c r="MO9" i="2"/>
  <c r="MG9" i="2"/>
  <c r="LY9" i="2"/>
  <c r="LQ9" i="2"/>
  <c r="LI9" i="2"/>
  <c r="LA9" i="2"/>
  <c r="KS9" i="2"/>
  <c r="KK9" i="2"/>
  <c r="JU9" i="2"/>
  <c r="JM9" i="2"/>
  <c r="JE9" i="2"/>
  <c r="IW9" i="2"/>
  <c r="IO9" i="2"/>
  <c r="IG9" i="2"/>
  <c r="HY9" i="2"/>
  <c r="HQ9" i="2"/>
  <c r="HI9" i="2"/>
  <c r="NX8" i="2"/>
  <c r="NP8" i="2"/>
  <c r="NH8" i="2"/>
  <c r="MZ8" i="2"/>
  <c r="MR8" i="2"/>
  <c r="MJ8" i="2"/>
  <c r="MB8" i="2"/>
  <c r="LT8" i="2"/>
  <c r="LL8" i="2"/>
  <c r="LD8" i="2"/>
  <c r="KV8" i="2"/>
  <c r="KN8" i="2"/>
  <c r="KF8" i="2"/>
  <c r="JX8" i="2"/>
  <c r="JP8" i="2"/>
  <c r="JH8" i="2"/>
  <c r="IZ8" i="2"/>
  <c r="IR8" i="2"/>
  <c r="IJ8" i="2"/>
  <c r="IB8" i="2"/>
  <c r="HT8" i="2"/>
  <c r="HL8" i="2"/>
  <c r="HD8" i="2"/>
  <c r="NT9" i="2"/>
  <c r="NL9" i="2"/>
  <c r="ND9" i="2"/>
  <c r="MV9" i="2"/>
  <c r="MN9" i="2"/>
  <c r="MF9" i="2"/>
  <c r="LX9" i="2"/>
  <c r="LP9" i="2"/>
  <c r="LH9" i="2"/>
  <c r="KZ9" i="2"/>
  <c r="KR9" i="2"/>
  <c r="KJ9" i="2"/>
  <c r="KB9" i="2"/>
  <c r="JT9" i="2"/>
  <c r="JL9" i="2"/>
  <c r="JD9" i="2"/>
  <c r="IV9" i="2"/>
  <c r="IN9" i="2"/>
  <c r="IF9" i="2"/>
  <c r="HX9" i="2"/>
  <c r="HP9" i="2"/>
  <c r="HH9" i="2"/>
  <c r="NW8" i="2"/>
  <c r="NO8" i="2"/>
  <c r="NG8" i="2"/>
  <c r="MY8" i="2"/>
  <c r="MQ8" i="2"/>
  <c r="MI8" i="2"/>
  <c r="MA8" i="2"/>
  <c r="LS8" i="2"/>
  <c r="LK8" i="2"/>
  <c r="LC8" i="2"/>
  <c r="KU8" i="2"/>
  <c r="KM8" i="2"/>
  <c r="KE8" i="2"/>
  <c r="JW8" i="2"/>
  <c r="JO8" i="2"/>
  <c r="JG8" i="2"/>
  <c r="IY8" i="2"/>
  <c r="IQ8" i="2"/>
  <c r="II8" i="2"/>
  <c r="IA8" i="2"/>
  <c r="HS8" i="2"/>
  <c r="NR9" i="2"/>
  <c r="NJ9" i="2"/>
  <c r="NB9" i="2"/>
  <c r="MT9" i="2"/>
  <c r="ML9" i="2"/>
  <c r="MD9" i="2"/>
  <c r="LV9" i="2"/>
  <c r="LN9" i="2"/>
  <c r="LF9" i="2"/>
  <c r="KX9" i="2"/>
  <c r="KP9" i="2"/>
  <c r="KH9" i="2"/>
  <c r="JZ9" i="2"/>
  <c r="JR9" i="2"/>
  <c r="JJ9" i="2"/>
  <c r="JB9" i="2"/>
  <c r="IT9" i="2"/>
  <c r="IL9" i="2"/>
  <c r="ID9" i="2"/>
  <c r="HV9" i="2"/>
  <c r="HN9" i="2"/>
  <c r="HF9" i="2"/>
  <c r="NU8" i="2"/>
  <c r="NM8" i="2"/>
  <c r="NE8" i="2"/>
  <c r="MW8" i="2"/>
  <c r="MO8" i="2"/>
  <c r="MG8" i="2"/>
  <c r="LY8" i="2"/>
  <c r="LQ8" i="2"/>
  <c r="LI8" i="2"/>
  <c r="LA8" i="2"/>
  <c r="KS8" i="2"/>
  <c r="KK8" i="2"/>
  <c r="KC8" i="2"/>
  <c r="JU8" i="2"/>
  <c r="JM8" i="2"/>
  <c r="JE8" i="2"/>
  <c r="IW8" i="2"/>
  <c r="IO8" i="2"/>
  <c r="IG8" i="2"/>
  <c r="HY8" i="2"/>
  <c r="HQ8" i="2"/>
  <c r="HI8" i="2"/>
  <c r="NX17" i="2"/>
  <c r="NP17" i="2"/>
  <c r="NH17" i="2"/>
  <c r="MZ17" i="2"/>
  <c r="MR17" i="2"/>
  <c r="MJ17" i="2"/>
  <c r="MB17" i="2"/>
  <c r="LT17" i="2"/>
  <c r="LL17" i="2"/>
  <c r="LD17" i="2"/>
  <c r="KV17" i="2"/>
  <c r="NU17" i="2"/>
  <c r="NL17" i="2"/>
  <c r="NC17" i="2"/>
  <c r="MT17" i="2"/>
  <c r="MK17" i="2"/>
  <c r="MA17" i="2"/>
  <c r="LR17" i="2"/>
  <c r="LI17" i="2"/>
  <c r="KZ17" i="2"/>
  <c r="KQ17" i="2"/>
  <c r="KI17" i="2"/>
  <c r="KA17" i="2"/>
  <c r="JS17" i="2"/>
  <c r="JK17" i="2"/>
  <c r="JC17" i="2"/>
  <c r="IU17" i="2"/>
  <c r="IM17" i="2"/>
  <c r="IE17" i="2"/>
  <c r="HW17" i="2"/>
  <c r="HO17" i="2"/>
  <c r="HG17" i="2"/>
  <c r="NV16" i="2"/>
  <c r="NN16" i="2"/>
  <c r="NF16" i="2"/>
  <c r="MX16" i="2"/>
  <c r="MP16" i="2"/>
  <c r="MH16" i="2"/>
  <c r="LZ16" i="2"/>
  <c r="LR16" i="2"/>
  <c r="LJ16" i="2"/>
  <c r="LB16" i="2"/>
  <c r="KT16" i="2"/>
  <c r="KL16" i="2"/>
  <c r="KD16" i="2"/>
  <c r="JV16" i="2"/>
  <c r="JN16" i="2"/>
  <c r="JF16" i="2"/>
  <c r="IX16" i="2"/>
  <c r="IP16" i="2"/>
  <c r="IH16" i="2"/>
  <c r="HZ16" i="2"/>
  <c r="NT17" i="2"/>
  <c r="NK17" i="2"/>
  <c r="NB17" i="2"/>
  <c r="MS17" i="2"/>
  <c r="MI17" i="2"/>
  <c r="LZ17" i="2"/>
  <c r="LQ17" i="2"/>
  <c r="LH17" i="2"/>
  <c r="KY17" i="2"/>
  <c r="KP17" i="2"/>
  <c r="KH17" i="2"/>
  <c r="JZ17" i="2"/>
  <c r="JR17" i="2"/>
  <c r="JJ17" i="2"/>
  <c r="JB17" i="2"/>
  <c r="IT17" i="2"/>
  <c r="IL17" i="2"/>
  <c r="ID17" i="2"/>
  <c r="HV17" i="2"/>
  <c r="HN17" i="2"/>
  <c r="HF17" i="2"/>
  <c r="NU16" i="2"/>
  <c r="NM16" i="2"/>
  <c r="NE16" i="2"/>
  <c r="MW16" i="2"/>
  <c r="MO16" i="2"/>
  <c r="MG16" i="2"/>
  <c r="LY16" i="2"/>
  <c r="LQ16" i="2"/>
  <c r="LI16" i="2"/>
  <c r="LA16" i="2"/>
  <c r="KS16" i="2"/>
  <c r="KK16" i="2"/>
  <c r="KC16" i="2"/>
  <c r="NS17" i="2"/>
  <c r="NJ17" i="2"/>
  <c r="NA17" i="2"/>
  <c r="MQ17" i="2"/>
  <c r="MH17" i="2"/>
  <c r="LY17" i="2"/>
  <c r="LP17" i="2"/>
  <c r="LG17" i="2"/>
  <c r="KX17" i="2"/>
  <c r="KO17" i="2"/>
  <c r="KG17" i="2"/>
  <c r="JY17" i="2"/>
  <c r="JQ17" i="2"/>
  <c r="JI17" i="2"/>
  <c r="JA17" i="2"/>
  <c r="IS17" i="2"/>
  <c r="IK17" i="2"/>
  <c r="IC17" i="2"/>
  <c r="HU17" i="2"/>
  <c r="HM17" i="2"/>
  <c r="HE17" i="2"/>
  <c r="NT16" i="2"/>
  <c r="NL16" i="2"/>
  <c r="ND16" i="2"/>
  <c r="MV16" i="2"/>
  <c r="MN16" i="2"/>
  <c r="MF16" i="2"/>
  <c r="LX16" i="2"/>
  <c r="LP16" i="2"/>
  <c r="LH16" i="2"/>
  <c r="KZ16" i="2"/>
  <c r="KR16" i="2"/>
  <c r="KJ16" i="2"/>
  <c r="KB16" i="2"/>
  <c r="JT16" i="2"/>
  <c r="JL16" i="2"/>
  <c r="JD16" i="2"/>
  <c r="NN17" i="2"/>
  <c r="MX17" i="2"/>
  <c r="ML17" i="2"/>
  <c r="LV17" i="2"/>
  <c r="LF17" i="2"/>
  <c r="KE17" i="2"/>
  <c r="JT17" i="2"/>
  <c r="JF17" i="2"/>
  <c r="IR17" i="2"/>
  <c r="IG17" i="2"/>
  <c r="HS17" i="2"/>
  <c r="HH17" i="2"/>
  <c r="NQ16" i="2"/>
  <c r="NC16" i="2"/>
  <c r="MR16" i="2"/>
  <c r="MD16" i="2"/>
  <c r="LS16" i="2"/>
  <c r="LE16" i="2"/>
  <c r="KQ16" i="2"/>
  <c r="KF16" i="2"/>
  <c r="JS16" i="2"/>
  <c r="JI16" i="2"/>
  <c r="IY16" i="2"/>
  <c r="IO16" i="2"/>
  <c r="IF16" i="2"/>
  <c r="HW16" i="2"/>
  <c r="HO16" i="2"/>
  <c r="HG16" i="2"/>
  <c r="NV15" i="2"/>
  <c r="NN15" i="2"/>
  <c r="NF15" i="2"/>
  <c r="MX15" i="2"/>
  <c r="MP15" i="2"/>
  <c r="MH15" i="2"/>
  <c r="LZ15" i="2"/>
  <c r="LR15" i="2"/>
  <c r="LJ15" i="2"/>
  <c r="LB15" i="2"/>
  <c r="KT15" i="2"/>
  <c r="KL15" i="2"/>
  <c r="KD15" i="2"/>
  <c r="JV15" i="2"/>
  <c r="NM17" i="2"/>
  <c r="MW17" i="2"/>
  <c r="MG17" i="2"/>
  <c r="LU17" i="2"/>
  <c r="LE17" i="2"/>
  <c r="KR17" i="2"/>
  <c r="KD17" i="2"/>
  <c r="JP17" i="2"/>
  <c r="JE17" i="2"/>
  <c r="IQ17" i="2"/>
  <c r="IF17" i="2"/>
  <c r="HR17" i="2"/>
  <c r="HD17" i="2"/>
  <c r="NP16" i="2"/>
  <c r="NB16" i="2"/>
  <c r="MQ16" i="2"/>
  <c r="MC16" i="2"/>
  <c r="LO16" i="2"/>
  <c r="LD16" i="2"/>
  <c r="KP16" i="2"/>
  <c r="KE16" i="2"/>
  <c r="JR16" i="2"/>
  <c r="JH16" i="2"/>
  <c r="IW16" i="2"/>
  <c r="IN16" i="2"/>
  <c r="IE16" i="2"/>
  <c r="HV16" i="2"/>
  <c r="HN16" i="2"/>
  <c r="HF16" i="2"/>
  <c r="NU15" i="2"/>
  <c r="NM15" i="2"/>
  <c r="NE15" i="2"/>
  <c r="MW15" i="2"/>
  <c r="MO15" i="2"/>
  <c r="MG15" i="2"/>
  <c r="LY15" i="2"/>
  <c r="LQ15" i="2"/>
  <c r="LI15" i="2"/>
  <c r="LA15" i="2"/>
  <c r="KS15" i="2"/>
  <c r="KK15" i="2"/>
  <c r="KC15" i="2"/>
  <c r="JU15" i="2"/>
  <c r="JM15" i="2"/>
  <c r="JE15" i="2"/>
  <c r="NY17" i="2"/>
  <c r="NI17" i="2"/>
  <c r="MV17" i="2"/>
  <c r="MF17" i="2"/>
  <c r="LS17" i="2"/>
  <c r="LC17" i="2"/>
  <c r="KN17" i="2"/>
  <c r="KC17" i="2"/>
  <c r="JO17" i="2"/>
  <c r="JD17" i="2"/>
  <c r="IP17" i="2"/>
  <c r="IB17" i="2"/>
  <c r="HQ17" i="2"/>
  <c r="HC17" i="2"/>
  <c r="NO16" i="2"/>
  <c r="NA16" i="2"/>
  <c r="MM16" i="2"/>
  <c r="MB16" i="2"/>
  <c r="LN16" i="2"/>
  <c r="LC16" i="2"/>
  <c r="KO16" i="2"/>
  <c r="KA16" i="2"/>
  <c r="JQ16" i="2"/>
  <c r="JG16" i="2"/>
  <c r="IV16" i="2"/>
  <c r="IM16" i="2"/>
  <c r="ID16" i="2"/>
  <c r="HU16" i="2"/>
  <c r="HM16" i="2"/>
  <c r="HE16" i="2"/>
  <c r="NT15" i="2"/>
  <c r="NL15" i="2"/>
  <c r="ND15" i="2"/>
  <c r="MV15" i="2"/>
  <c r="MN15" i="2"/>
  <c r="MF15" i="2"/>
  <c r="LX15" i="2"/>
  <c r="LP15" i="2"/>
  <c r="LH15" i="2"/>
  <c r="KZ15" i="2"/>
  <c r="KR15" i="2"/>
  <c r="KJ15" i="2"/>
  <c r="KB15" i="2"/>
  <c r="JT15" i="2"/>
  <c r="JL15" i="2"/>
  <c r="JD15" i="2"/>
  <c r="IV15" i="2"/>
  <c r="IN15" i="2"/>
  <c r="IF15" i="2"/>
  <c r="HX15" i="2"/>
  <c r="HP15" i="2"/>
  <c r="HH15" i="2"/>
  <c r="NV17" i="2"/>
  <c r="NF17" i="2"/>
  <c r="MP17" i="2"/>
  <c r="MD17" i="2"/>
  <c r="LN17" i="2"/>
  <c r="LA17" i="2"/>
  <c r="KL17" i="2"/>
  <c r="JX17" i="2"/>
  <c r="JM17" i="2"/>
  <c r="IY17" i="2"/>
  <c r="IN17" i="2"/>
  <c r="HZ17" i="2"/>
  <c r="HL17" i="2"/>
  <c r="NX16" i="2"/>
  <c r="NJ16" i="2"/>
  <c r="MY16" i="2"/>
  <c r="MK16" i="2"/>
  <c r="LW16" i="2"/>
  <c r="LL16" i="2"/>
  <c r="KX16" i="2"/>
  <c r="KM16" i="2"/>
  <c r="JY16" i="2"/>
  <c r="JO16" i="2"/>
  <c r="JC16" i="2"/>
  <c r="IT16" i="2"/>
  <c r="IK16" i="2"/>
  <c r="IB16" i="2"/>
  <c r="HS16" i="2"/>
  <c r="HK16" i="2"/>
  <c r="HC16" i="2"/>
  <c r="NR15" i="2"/>
  <c r="NJ15" i="2"/>
  <c r="NB15" i="2"/>
  <c r="MT15" i="2"/>
  <c r="ML15" i="2"/>
  <c r="MD15" i="2"/>
  <c r="LV15" i="2"/>
  <c r="LN15" i="2"/>
  <c r="LF15" i="2"/>
  <c r="KX15" i="2"/>
  <c r="KP15" i="2"/>
  <c r="KH15" i="2"/>
  <c r="JZ15" i="2"/>
  <c r="JR15" i="2"/>
  <c r="JJ15" i="2"/>
  <c r="JB15" i="2"/>
  <c r="IT15" i="2"/>
  <c r="IL15" i="2"/>
  <c r="ID15" i="2"/>
  <c r="HV15" i="2"/>
  <c r="HN15" i="2"/>
  <c r="HF15" i="2"/>
  <c r="NR17" i="2"/>
  <c r="NE17" i="2"/>
  <c r="MO17" i="2"/>
  <c r="MC17" i="2"/>
  <c r="LM17" i="2"/>
  <c r="KW17" i="2"/>
  <c r="KK17" i="2"/>
  <c r="JW17" i="2"/>
  <c r="JL17" i="2"/>
  <c r="IX17" i="2"/>
  <c r="IJ17" i="2"/>
  <c r="HY17" i="2"/>
  <c r="HK17" i="2"/>
  <c r="NW16" i="2"/>
  <c r="NI16" i="2"/>
  <c r="MU16" i="2"/>
  <c r="MJ16" i="2"/>
  <c r="LV16" i="2"/>
  <c r="LK16" i="2"/>
  <c r="KW16" i="2"/>
  <c r="KI16" i="2"/>
  <c r="JX16" i="2"/>
  <c r="JM16" i="2"/>
  <c r="JB16" i="2"/>
  <c r="IS16" i="2"/>
  <c r="IJ16" i="2"/>
  <c r="IA16" i="2"/>
  <c r="HR16" i="2"/>
  <c r="HJ16" i="2"/>
  <c r="NY15" i="2"/>
  <c r="NQ15" i="2"/>
  <c r="NI15" i="2"/>
  <c r="NA15" i="2"/>
  <c r="MS15" i="2"/>
  <c r="MK15" i="2"/>
  <c r="MC15" i="2"/>
  <c r="LU15" i="2"/>
  <c r="LM15" i="2"/>
  <c r="LE15" i="2"/>
  <c r="KW15" i="2"/>
  <c r="KO15" i="2"/>
  <c r="KG15" i="2"/>
  <c r="JY15" i="2"/>
  <c r="JQ15" i="2"/>
  <c r="JI15" i="2"/>
  <c r="JA15" i="2"/>
  <c r="IS15" i="2"/>
  <c r="IK15" i="2"/>
  <c r="IC15" i="2"/>
  <c r="HU15" i="2"/>
  <c r="HM15" i="2"/>
  <c r="HE15" i="2"/>
  <c r="MY17" i="2"/>
  <c r="LK17" i="2"/>
  <c r="KB17" i="2"/>
  <c r="IV17" i="2"/>
  <c r="HJ17" i="2"/>
  <c r="MZ16" i="2"/>
  <c r="LT16" i="2"/>
  <c r="KH16" i="2"/>
  <c r="JE16" i="2"/>
  <c r="IG16" i="2"/>
  <c r="HI16" i="2"/>
  <c r="NK15" i="2"/>
  <c r="MQ15" i="2"/>
  <c r="LT15" i="2"/>
  <c r="KY15" i="2"/>
  <c r="KE15" i="2"/>
  <c r="JK15" i="2"/>
  <c r="IW15" i="2"/>
  <c r="II15" i="2"/>
  <c r="HW15" i="2"/>
  <c r="HJ15" i="2"/>
  <c r="MU17" i="2"/>
  <c r="LJ17" i="2"/>
  <c r="JV17" i="2"/>
  <c r="IO17" i="2"/>
  <c r="HI17" i="2"/>
  <c r="MT16" i="2"/>
  <c r="LM16" i="2"/>
  <c r="KG16" i="2"/>
  <c r="JA16" i="2"/>
  <c r="IC16" i="2"/>
  <c r="HH16" i="2"/>
  <c r="NH15" i="2"/>
  <c r="MM15" i="2"/>
  <c r="LS15" i="2"/>
  <c r="KV15" i="2"/>
  <c r="KA15" i="2"/>
  <c r="JH15" i="2"/>
  <c r="IU15" i="2"/>
  <c r="IH15" i="2"/>
  <c r="HT15" i="2"/>
  <c r="HI15" i="2"/>
  <c r="MN17" i="2"/>
  <c r="LB17" i="2"/>
  <c r="JU17" i="2"/>
  <c r="II17" i="2"/>
  <c r="NY16" i="2"/>
  <c r="MS16" i="2"/>
  <c r="LG16" i="2"/>
  <c r="JZ16" i="2"/>
  <c r="IZ16" i="2"/>
  <c r="HY16" i="2"/>
  <c r="HD16" i="2"/>
  <c r="NG15" i="2"/>
  <c r="MJ15" i="2"/>
  <c r="LO15" i="2"/>
  <c r="KU15" i="2"/>
  <c r="JX15" i="2"/>
  <c r="JG15" i="2"/>
  <c r="IR15" i="2"/>
  <c r="IG15" i="2"/>
  <c r="HS15" i="2"/>
  <c r="HG15" i="2"/>
  <c r="NW17" i="2"/>
  <c r="MM17" i="2"/>
  <c r="JN17" i="2"/>
  <c r="IH17" i="2"/>
  <c r="NS16" i="2"/>
  <c r="ML16" i="2"/>
  <c r="LF16" i="2"/>
  <c r="JW16" i="2"/>
  <c r="IU16" i="2"/>
  <c r="HX16" i="2"/>
  <c r="NX15" i="2"/>
  <c r="NC15" i="2"/>
  <c r="MI15" i="2"/>
  <c r="LL15" i="2"/>
  <c r="KQ15" i="2"/>
  <c r="JW15" i="2"/>
  <c r="JF15" i="2"/>
  <c r="IQ15" i="2"/>
  <c r="IE15" i="2"/>
  <c r="HR15" i="2"/>
  <c r="HD15" i="2"/>
  <c r="NQ17" i="2"/>
  <c r="ME17" i="2"/>
  <c r="JH17" i="2"/>
  <c r="IA17" i="2"/>
  <c r="NR16" i="2"/>
  <c r="MI16" i="2"/>
  <c r="KY16" i="2"/>
  <c r="JU16" i="2"/>
  <c r="IR16" i="2"/>
  <c r="HT16" i="2"/>
  <c r="NW15" i="2"/>
  <c r="MZ15" i="2"/>
  <c r="ME15" i="2"/>
  <c r="LK15" i="2"/>
  <c r="KN15" i="2"/>
  <c r="JS15" i="2"/>
  <c r="JC15" i="2"/>
  <c r="IP15" i="2"/>
  <c r="IB15" i="2"/>
  <c r="HQ15" i="2"/>
  <c r="HC15" i="2"/>
  <c r="LX17" i="2"/>
  <c r="IW17" i="2"/>
  <c r="MA16" i="2"/>
  <c r="IQ16" i="2"/>
  <c r="NO15" i="2"/>
  <c r="LD15" i="2"/>
  <c r="IZ15" i="2"/>
  <c r="HY15" i="2"/>
  <c r="LW17" i="2"/>
  <c r="HX17" i="2"/>
  <c r="LU16" i="2"/>
  <c r="IL16" i="2"/>
  <c r="MY15" i="2"/>
  <c r="LC15" i="2"/>
  <c r="IY15" i="2"/>
  <c r="HO15" i="2"/>
  <c r="LO17" i="2"/>
  <c r="HT17" i="2"/>
  <c r="KV16" i="2"/>
  <c r="II16" i="2"/>
  <c r="MU15" i="2"/>
  <c r="KM15" i="2"/>
  <c r="IX15" i="2"/>
  <c r="HL15" i="2"/>
  <c r="KM17" i="2"/>
  <c r="HP17" i="2"/>
  <c r="KU16" i="2"/>
  <c r="HQ16" i="2"/>
  <c r="MR15" i="2"/>
  <c r="KI15" i="2"/>
  <c r="IO15" i="2"/>
  <c r="HK15" i="2"/>
  <c r="NO17" i="2"/>
  <c r="KF17" i="2"/>
  <c r="NH16" i="2"/>
  <c r="JP16" i="2"/>
  <c r="HL16" i="2"/>
  <c r="MA15" i="2"/>
  <c r="JP15" i="2"/>
  <c r="IJ15" i="2"/>
  <c r="HG5" i="2"/>
  <c r="HO5" i="2"/>
  <c r="HW5" i="2"/>
  <c r="IE5" i="2"/>
  <c r="IM5" i="2"/>
  <c r="IU5" i="2"/>
  <c r="JC5" i="2"/>
  <c r="JK5" i="2"/>
  <c r="JS5" i="2"/>
  <c r="KA5" i="2"/>
  <c r="KI5" i="2"/>
  <c r="KQ5" i="2"/>
  <c r="KY5" i="2"/>
  <c r="LG5" i="2"/>
  <c r="LO5" i="2"/>
  <c r="LW5" i="2"/>
  <c r="ME5" i="2"/>
  <c r="MM5" i="2"/>
  <c r="MU5" i="2"/>
  <c r="NC5" i="2"/>
  <c r="NK5" i="2"/>
  <c r="NS5" i="2"/>
  <c r="HE6" i="2"/>
  <c r="HN6" i="2"/>
  <c r="HZ6" i="2"/>
  <c r="IL6" i="2"/>
  <c r="IY6" i="2"/>
  <c r="JM6" i="2"/>
  <c r="JY6" i="2"/>
  <c r="KL6" i="2"/>
  <c r="KX6" i="2"/>
  <c r="LK6" i="2"/>
  <c r="LY6" i="2"/>
  <c r="ML6" i="2"/>
  <c r="NB6" i="2"/>
  <c r="HK8" i="2"/>
  <c r="IF8" i="2"/>
  <c r="JC8" i="2"/>
  <c r="JV8" i="2"/>
  <c r="KR8" i="2"/>
  <c r="LO8" i="2"/>
  <c r="MH8" i="2"/>
  <c r="ND8" i="2"/>
  <c r="HD9" i="2"/>
  <c r="HW9" i="2"/>
  <c r="IS9" i="2"/>
  <c r="JP9" i="2"/>
  <c r="KI9" i="2"/>
  <c r="LE9" i="2"/>
  <c r="MB9" i="2"/>
  <c r="MU9" i="2"/>
  <c r="NQ9" i="2"/>
  <c r="HQ11" i="2"/>
  <c r="IJ11" i="2"/>
  <c r="JF11" i="2"/>
  <c r="KJ11" i="2"/>
  <c r="LV11" i="2"/>
  <c r="NP11" i="2"/>
  <c r="IW12" i="2"/>
  <c r="KT12" i="2"/>
  <c r="MY12" i="2"/>
  <c r="IM13" i="2"/>
  <c r="KN13" i="2"/>
  <c r="NV13" i="2"/>
  <c r="LG15" i="2"/>
  <c r="KN16" i="2"/>
  <c r="NG17" i="2"/>
  <c r="IP29" i="2"/>
  <c r="IP28" i="2" s="1"/>
  <c r="IP26" i="2" s="1"/>
  <c r="IK5" i="2"/>
  <c r="NU6" i="2"/>
  <c r="NM6" i="2"/>
  <c r="NE6" i="2"/>
  <c r="MW6" i="2"/>
  <c r="MO6" i="2"/>
  <c r="MG6" i="2"/>
  <c r="NT6" i="2"/>
  <c r="NL6" i="2"/>
  <c r="ND6" i="2"/>
  <c r="MV6" i="2"/>
  <c r="MN6" i="2"/>
  <c r="MF6" i="2"/>
  <c r="LX6" i="2"/>
  <c r="LP6" i="2"/>
  <c r="LH6" i="2"/>
  <c r="KZ6" i="2"/>
  <c r="KR6" i="2"/>
  <c r="KJ6" i="2"/>
  <c r="KB6" i="2"/>
  <c r="JT6" i="2"/>
  <c r="JL6" i="2"/>
  <c r="JD6" i="2"/>
  <c r="IV6" i="2"/>
  <c r="IN6" i="2"/>
  <c r="IF6" i="2"/>
  <c r="HX6" i="2"/>
  <c r="HP6" i="2"/>
  <c r="HH6" i="2"/>
  <c r="NW5" i="2"/>
  <c r="NS6" i="2"/>
  <c r="NK6" i="2"/>
  <c r="NC6" i="2"/>
  <c r="MU6" i="2"/>
  <c r="MM6" i="2"/>
  <c r="ME6" i="2"/>
  <c r="LW6" i="2"/>
  <c r="LO6" i="2"/>
  <c r="LG6" i="2"/>
  <c r="KY6" i="2"/>
  <c r="KQ6" i="2"/>
  <c r="KI6" i="2"/>
  <c r="KA6" i="2"/>
  <c r="JS6" i="2"/>
  <c r="JK6" i="2"/>
  <c r="JC6" i="2"/>
  <c r="IU6" i="2"/>
  <c r="IM6" i="2"/>
  <c r="IE6" i="2"/>
  <c r="HW6" i="2"/>
  <c r="HO6" i="2"/>
  <c r="NX6" i="2"/>
  <c r="NP6" i="2"/>
  <c r="NH6" i="2"/>
  <c r="MZ6" i="2"/>
  <c r="MR6" i="2"/>
  <c r="MJ6" i="2"/>
  <c r="MB6" i="2"/>
  <c r="LT6" i="2"/>
  <c r="LL6" i="2"/>
  <c r="LD6" i="2"/>
  <c r="KV6" i="2"/>
  <c r="KN6" i="2"/>
  <c r="KF6" i="2"/>
  <c r="JX6" i="2"/>
  <c r="JP6" i="2"/>
  <c r="JH6" i="2"/>
  <c r="IZ6" i="2"/>
  <c r="IR6" i="2"/>
  <c r="IJ6" i="2"/>
  <c r="IB6" i="2"/>
  <c r="HH5" i="2"/>
  <c r="HP5" i="2"/>
  <c r="HX5" i="2"/>
  <c r="IF5" i="2"/>
  <c r="IN5" i="2"/>
  <c r="IV5" i="2"/>
  <c r="JD5" i="2"/>
  <c r="JL5" i="2"/>
  <c r="JT5" i="2"/>
  <c r="KB5" i="2"/>
  <c r="KJ5" i="2"/>
  <c r="KR5" i="2"/>
  <c r="KZ5" i="2"/>
  <c r="LH5" i="2"/>
  <c r="LP5" i="2"/>
  <c r="LX5" i="2"/>
  <c r="MF5" i="2"/>
  <c r="MN5" i="2"/>
  <c r="MV5" i="2"/>
  <c r="ND5" i="2"/>
  <c r="NL5" i="2"/>
  <c r="NT5" i="2"/>
  <c r="HF6" i="2"/>
  <c r="HQ6" i="2"/>
  <c r="IA6" i="2"/>
  <c r="IO6" i="2"/>
  <c r="JA6" i="2"/>
  <c r="JN6" i="2"/>
  <c r="JZ6" i="2"/>
  <c r="KM6" i="2"/>
  <c r="LA6" i="2"/>
  <c r="LM6" i="2"/>
  <c r="LZ6" i="2"/>
  <c r="MP6" i="2"/>
  <c r="NF6" i="2"/>
  <c r="NV6" i="2"/>
  <c r="HO8" i="2"/>
  <c r="IH8" i="2"/>
  <c r="JD8" i="2"/>
  <c r="KA8" i="2"/>
  <c r="KT8" i="2"/>
  <c r="LP8" i="2"/>
  <c r="MM8" i="2"/>
  <c r="NF8" i="2"/>
  <c r="HE9" i="2"/>
  <c r="IB9" i="2"/>
  <c r="IU9" i="2"/>
  <c r="JQ9" i="2"/>
  <c r="KN9" i="2"/>
  <c r="LG9" i="2"/>
  <c r="MC9" i="2"/>
  <c r="MZ9" i="2"/>
  <c r="NS9" i="2"/>
  <c r="HR11" i="2"/>
  <c r="IO11" i="2"/>
  <c r="JH11" i="2"/>
  <c r="KN11" i="2"/>
  <c r="MF11" i="2"/>
  <c r="NR11" i="2"/>
  <c r="IX12" i="2"/>
  <c r="LI12" i="2"/>
  <c r="NF12" i="2"/>
  <c r="IN13" i="2"/>
  <c r="LE13" i="2"/>
  <c r="NY13" i="2"/>
  <c r="LW15" i="2"/>
  <c r="ME16" i="2"/>
  <c r="HU19" i="2"/>
  <c r="IC5" i="2"/>
  <c r="HI5" i="2"/>
  <c r="HQ5" i="2"/>
  <c r="HY5" i="2"/>
  <c r="IG5" i="2"/>
  <c r="IO5" i="2"/>
  <c r="IW5" i="2"/>
  <c r="JE5" i="2"/>
  <c r="JM5" i="2"/>
  <c r="JU5" i="2"/>
  <c r="KC5" i="2"/>
  <c r="KK5" i="2"/>
  <c r="KS5" i="2"/>
  <c r="LA5" i="2"/>
  <c r="LI5" i="2"/>
  <c r="LQ5" i="2"/>
  <c r="LY5" i="2"/>
  <c r="MG5" i="2"/>
  <c r="MO5" i="2"/>
  <c r="MW5" i="2"/>
  <c r="NE5" i="2"/>
  <c r="NM5" i="2"/>
  <c r="NU5" i="2"/>
  <c r="HG6" i="2"/>
  <c r="HR6" i="2"/>
  <c r="IC6" i="2"/>
  <c r="IP6" i="2"/>
  <c r="JB6" i="2"/>
  <c r="JO6" i="2"/>
  <c r="KC6" i="2"/>
  <c r="KO6" i="2"/>
  <c r="LB6" i="2"/>
  <c r="LN6" i="2"/>
  <c r="MA6" i="2"/>
  <c r="MQ6" i="2"/>
  <c r="NG6" i="2"/>
  <c r="NW6" i="2"/>
  <c r="HP8" i="2"/>
  <c r="IM8" i="2"/>
  <c r="JF8" i="2"/>
  <c r="KB8" i="2"/>
  <c r="KY8" i="2"/>
  <c r="LR8" i="2"/>
  <c r="MN8" i="2"/>
  <c r="NK8" i="2"/>
  <c r="HG9" i="2"/>
  <c r="IC9" i="2"/>
  <c r="IZ9" i="2"/>
  <c r="JS9" i="2"/>
  <c r="KO9" i="2"/>
  <c r="LL9" i="2"/>
  <c r="ME9" i="2"/>
  <c r="NA9" i="2"/>
  <c r="NX9" i="2"/>
  <c r="HT11" i="2"/>
  <c r="IP11" i="2"/>
  <c r="JM11" i="2"/>
  <c r="KP11" i="2"/>
  <c r="MJ11" i="2"/>
  <c r="HE12" i="2"/>
  <c r="JE12" i="2"/>
  <c r="LJ12" i="2"/>
  <c r="NU12" i="2"/>
  <c r="IU13" i="2"/>
  <c r="LF13" i="2"/>
  <c r="HZ15" i="2"/>
  <c r="MB15" i="2"/>
  <c r="NG16" i="2"/>
  <c r="JO19" i="2"/>
  <c r="HU5" i="2"/>
  <c r="IS5" i="2"/>
  <c r="HJ5" i="2"/>
  <c r="HR5" i="2"/>
  <c r="HZ5" i="2"/>
  <c r="IH5" i="2"/>
  <c r="IP5" i="2"/>
  <c r="IX5" i="2"/>
  <c r="JF5" i="2"/>
  <c r="JN5" i="2"/>
  <c r="JV5" i="2"/>
  <c r="KD5" i="2"/>
  <c r="KL5" i="2"/>
  <c r="KT5" i="2"/>
  <c r="LB5" i="2"/>
  <c r="LJ5" i="2"/>
  <c r="LR5" i="2"/>
  <c r="LZ5" i="2"/>
  <c r="MH5" i="2"/>
  <c r="MP5" i="2"/>
  <c r="MX5" i="2"/>
  <c r="NF5" i="2"/>
  <c r="NN5" i="2"/>
  <c r="NV5" i="2"/>
  <c r="HI6" i="2"/>
  <c r="HS6" i="2"/>
  <c r="ID6" i="2"/>
  <c r="IQ6" i="2"/>
  <c r="JE6" i="2"/>
  <c r="JQ6" i="2"/>
  <c r="KD6" i="2"/>
  <c r="KP6" i="2"/>
  <c r="LC6" i="2"/>
  <c r="LQ6" i="2"/>
  <c r="MC6" i="2"/>
  <c r="MS6" i="2"/>
  <c r="NI6" i="2"/>
  <c r="NY6" i="2"/>
  <c r="HR8" i="2"/>
  <c r="IN8" i="2"/>
  <c r="JK8" i="2"/>
  <c r="KD8" i="2"/>
  <c r="KZ8" i="2"/>
  <c r="LW8" i="2"/>
  <c r="MP8" i="2"/>
  <c r="NL8" i="2"/>
  <c r="HL9" i="2"/>
  <c r="IE9" i="2"/>
  <c r="JA9" i="2"/>
  <c r="JX9" i="2"/>
  <c r="KQ9" i="2"/>
  <c r="LM9" i="2"/>
  <c r="MJ9" i="2"/>
  <c r="NC9" i="2"/>
  <c r="NY9" i="2"/>
  <c r="HY11" i="2"/>
  <c r="IR11" i="2"/>
  <c r="JN11" i="2"/>
  <c r="KZ11" i="2"/>
  <c r="ML11" i="2"/>
  <c r="HI12" i="2"/>
  <c r="JO12" i="2"/>
  <c r="LQ12" i="2"/>
  <c r="NV12" i="2"/>
  <c r="JJ13" i="2"/>
  <c r="LO13" i="2"/>
  <c r="IA15" i="2"/>
  <c r="NP15" i="2"/>
  <c r="NK16" i="2"/>
  <c r="NU20" i="2"/>
  <c r="NM20" i="2"/>
  <c r="ND20" i="2"/>
  <c r="MV20" i="2"/>
  <c r="MN20" i="2"/>
  <c r="MF20" i="2"/>
  <c r="LX20" i="2"/>
  <c r="LP20" i="2"/>
  <c r="LH20" i="2"/>
  <c r="KZ20" i="2"/>
  <c r="KR20" i="2"/>
  <c r="KH20" i="2"/>
  <c r="JZ20" i="2"/>
  <c r="NS20" i="2"/>
  <c r="NK20" i="2"/>
  <c r="NB20" i="2"/>
  <c r="MT20" i="2"/>
  <c r="ML20" i="2"/>
  <c r="MD20" i="2"/>
  <c r="LV20" i="2"/>
  <c r="LN20" i="2"/>
  <c r="LF20" i="2"/>
  <c r="KX20" i="2"/>
  <c r="KP20" i="2"/>
  <c r="KN20" i="2"/>
  <c r="KF20" i="2"/>
  <c r="JX20" i="2"/>
  <c r="JP20" i="2"/>
  <c r="JH20" i="2"/>
  <c r="IZ20" i="2"/>
  <c r="IR20" i="2"/>
  <c r="NR20" i="2"/>
  <c r="NJ20" i="2"/>
  <c r="NA20" i="2"/>
  <c r="MS20" i="2"/>
  <c r="MK20" i="2"/>
  <c r="MC20" i="2"/>
  <c r="LU20" i="2"/>
  <c r="LM20" i="2"/>
  <c r="LE20" i="2"/>
  <c r="KW20" i="2"/>
  <c r="KO20" i="2"/>
  <c r="NV20" i="2"/>
  <c r="NG20" i="2"/>
  <c r="MU20" i="2"/>
  <c r="MH20" i="2"/>
  <c r="LT20" i="2"/>
  <c r="LI20" i="2"/>
  <c r="KU20" i="2"/>
  <c r="KG20" i="2"/>
  <c r="JV20" i="2"/>
  <c r="JM20" i="2"/>
  <c r="JD20" i="2"/>
  <c r="IU20" i="2"/>
  <c r="IL20" i="2"/>
  <c r="ID20" i="2"/>
  <c r="HV20" i="2"/>
  <c r="HN20" i="2"/>
  <c r="HF20" i="2"/>
  <c r="NU19" i="2"/>
  <c r="NM19" i="2"/>
  <c r="KK19" i="2"/>
  <c r="KC19" i="2"/>
  <c r="JU19" i="2"/>
  <c r="JM19" i="2"/>
  <c r="JE19" i="2"/>
  <c r="IW19" i="2"/>
  <c r="IO19" i="2"/>
  <c r="IG19" i="2"/>
  <c r="HY19" i="2"/>
  <c r="HQ19" i="2"/>
  <c r="HI19" i="2"/>
  <c r="NT20" i="2"/>
  <c r="NF20" i="2"/>
  <c r="MR20" i="2"/>
  <c r="MG20" i="2"/>
  <c r="NQ20" i="2"/>
  <c r="NE20" i="2"/>
  <c r="MQ20" i="2"/>
  <c r="ME20" i="2"/>
  <c r="LR20" i="2"/>
  <c r="LD20" i="2"/>
  <c r="KS20" i="2"/>
  <c r="NY20" i="2"/>
  <c r="KD20" i="2"/>
  <c r="JT20" i="2"/>
  <c r="JK20" i="2"/>
  <c r="JB20" i="2"/>
  <c r="IS20" i="2"/>
  <c r="IJ20" i="2"/>
  <c r="IB20" i="2"/>
  <c r="HT20" i="2"/>
  <c r="HL20" i="2"/>
  <c r="HD20" i="2"/>
  <c r="NS19" i="2"/>
  <c r="NK19" i="2"/>
  <c r="KI19" i="2"/>
  <c r="KA19" i="2"/>
  <c r="NP20" i="2"/>
  <c r="NC20" i="2"/>
  <c r="MP20" i="2"/>
  <c r="MB20" i="2"/>
  <c r="LQ20" i="2"/>
  <c r="LC20" i="2"/>
  <c r="KQ20" i="2"/>
  <c r="KM20" i="2"/>
  <c r="KC20" i="2"/>
  <c r="JS20" i="2"/>
  <c r="JJ20" i="2"/>
  <c r="JA20" i="2"/>
  <c r="IQ20" i="2"/>
  <c r="II20" i="2"/>
  <c r="IA20" i="2"/>
  <c r="HS20" i="2"/>
  <c r="HK20" i="2"/>
  <c r="HC20" i="2"/>
  <c r="NR19" i="2"/>
  <c r="NJ19" i="2"/>
  <c r="KH19" i="2"/>
  <c r="JZ19" i="2"/>
  <c r="JR19" i="2"/>
  <c r="MZ20" i="2"/>
  <c r="MA20" i="2"/>
  <c r="LJ20" i="2"/>
  <c r="KJ20" i="2"/>
  <c r="JR20" i="2"/>
  <c r="JE20" i="2"/>
  <c r="IO20" i="2"/>
  <c r="IC20" i="2"/>
  <c r="HP20" i="2"/>
  <c r="NY19" i="2"/>
  <c r="NN19" i="2"/>
  <c r="KF19" i="2"/>
  <c r="JT19" i="2"/>
  <c r="JJ19" i="2"/>
  <c r="JA19" i="2"/>
  <c r="IR19" i="2"/>
  <c r="II19" i="2"/>
  <c r="HZ19" i="2"/>
  <c r="HP19" i="2"/>
  <c r="HG19" i="2"/>
  <c r="MY20" i="2"/>
  <c r="LZ20" i="2"/>
  <c r="LG20" i="2"/>
  <c r="KI20" i="2"/>
  <c r="JQ20" i="2"/>
  <c r="JC20" i="2"/>
  <c r="IN20" i="2"/>
  <c r="HZ20" i="2"/>
  <c r="HO20" i="2"/>
  <c r="NX19" i="2"/>
  <c r="NL19" i="2"/>
  <c r="KE19" i="2"/>
  <c r="JS19" i="2"/>
  <c r="JI19" i="2"/>
  <c r="IZ19" i="2"/>
  <c r="IQ19" i="2"/>
  <c r="IH19" i="2"/>
  <c r="HX19" i="2"/>
  <c r="HO19" i="2"/>
  <c r="HF19" i="2"/>
  <c r="NX20" i="2"/>
  <c r="MX20" i="2"/>
  <c r="LY20" i="2"/>
  <c r="LB20" i="2"/>
  <c r="KE20" i="2"/>
  <c r="JO20" i="2"/>
  <c r="IY20" i="2"/>
  <c r="IM20" i="2"/>
  <c r="HY20" i="2"/>
  <c r="HM20" i="2"/>
  <c r="NW19" i="2"/>
  <c r="NI19" i="2"/>
  <c r="KD19" i="2"/>
  <c r="JQ19" i="2"/>
  <c r="JH19" i="2"/>
  <c r="IY19" i="2"/>
  <c r="IP19" i="2"/>
  <c r="IF19" i="2"/>
  <c r="HW19" i="2"/>
  <c r="HN19" i="2"/>
  <c r="HE19" i="2"/>
  <c r="NW20" i="2"/>
  <c r="MW20" i="2"/>
  <c r="LW20" i="2"/>
  <c r="LA20" i="2"/>
  <c r="NL20" i="2"/>
  <c r="MJ20" i="2"/>
  <c r="LL20" i="2"/>
  <c r="KT20" i="2"/>
  <c r="KL20" i="2"/>
  <c r="JW20" i="2"/>
  <c r="JG20" i="2"/>
  <c r="LS20" i="2"/>
  <c r="JI20" i="2"/>
  <c r="IH20" i="2"/>
  <c r="HQ20" i="2"/>
  <c r="NQ19" i="2"/>
  <c r="KB19" i="2"/>
  <c r="JL19" i="2"/>
  <c r="IV19" i="2"/>
  <c r="IJ19" i="2"/>
  <c r="HT19" i="2"/>
  <c r="HD19" i="2"/>
  <c r="LO20" i="2"/>
  <c r="KK20" i="2"/>
  <c r="JF20" i="2"/>
  <c r="IG20" i="2"/>
  <c r="HJ20" i="2"/>
  <c r="NP19" i="2"/>
  <c r="JY19" i="2"/>
  <c r="JK19" i="2"/>
  <c r="IU19" i="2"/>
  <c r="IE19" i="2"/>
  <c r="HS19" i="2"/>
  <c r="HC19" i="2"/>
  <c r="NO20" i="2"/>
  <c r="LK20" i="2"/>
  <c r="KB20" i="2"/>
  <c r="IX20" i="2"/>
  <c r="IF20" i="2"/>
  <c r="HI20" i="2"/>
  <c r="NO19" i="2"/>
  <c r="JX19" i="2"/>
  <c r="JG19" i="2"/>
  <c r="IT19" i="2"/>
  <c r="ID19" i="2"/>
  <c r="HR19" i="2"/>
  <c r="KV20" i="2"/>
  <c r="JY20" i="2"/>
  <c r="IV20" i="2"/>
  <c r="HX20" i="2"/>
  <c r="HG20" i="2"/>
  <c r="KM19" i="2"/>
  <c r="JV19" i="2"/>
  <c r="JD19" i="2"/>
  <c r="IN19" i="2"/>
  <c r="IB19" i="2"/>
  <c r="HL19" i="2"/>
  <c r="MO20" i="2"/>
  <c r="JU20" i="2"/>
  <c r="IT20" i="2"/>
  <c r="HW20" i="2"/>
  <c r="HE20" i="2"/>
  <c r="KL19" i="2"/>
  <c r="JP19" i="2"/>
  <c r="JC19" i="2"/>
  <c r="IM19" i="2"/>
  <c r="IA19" i="2"/>
  <c r="HK19" i="2"/>
  <c r="IW20" i="2"/>
  <c r="NT19" i="2"/>
  <c r="JB19" i="2"/>
  <c r="HM19" i="2"/>
  <c r="IP20" i="2"/>
  <c r="KN19" i="2"/>
  <c r="IX19" i="2"/>
  <c r="HJ19" i="2"/>
  <c r="NN20" i="2"/>
  <c r="IK20" i="2"/>
  <c r="KJ19" i="2"/>
  <c r="IS19" i="2"/>
  <c r="HH19" i="2"/>
  <c r="MM20" i="2"/>
  <c r="IE20" i="2"/>
  <c r="KG19" i="2"/>
  <c r="IL19" i="2"/>
  <c r="MI20" i="2"/>
  <c r="HU20" i="2"/>
  <c r="JW19" i="2"/>
  <c r="IK19" i="2"/>
  <c r="JN19" i="2"/>
  <c r="KA20" i="2"/>
  <c r="JF19" i="2"/>
  <c r="KY20" i="2"/>
  <c r="JN20" i="2"/>
  <c r="IC19" i="2"/>
  <c r="JL20" i="2"/>
  <c r="HV19" i="2"/>
  <c r="HH20" i="2"/>
  <c r="HM5" i="2"/>
  <c r="JI5" i="2"/>
  <c r="HC5" i="2"/>
  <c r="HK5" i="2"/>
  <c r="HS5" i="2"/>
  <c r="IA5" i="2"/>
  <c r="II5" i="2"/>
  <c r="IQ5" i="2"/>
  <c r="IY5" i="2"/>
  <c r="JG5" i="2"/>
  <c r="JO5" i="2"/>
  <c r="JW5" i="2"/>
  <c r="KE5" i="2"/>
  <c r="KM5" i="2"/>
  <c r="KU5" i="2"/>
  <c r="LC5" i="2"/>
  <c r="LK5" i="2"/>
  <c r="LS5" i="2"/>
  <c r="MA5" i="2"/>
  <c r="MI5" i="2"/>
  <c r="MQ5" i="2"/>
  <c r="MY5" i="2"/>
  <c r="NG5" i="2"/>
  <c r="NO5" i="2"/>
  <c r="NX5" i="2"/>
  <c r="HJ6" i="2"/>
  <c r="HT6" i="2"/>
  <c r="IG6" i="2"/>
  <c r="IS6" i="2"/>
  <c r="JF6" i="2"/>
  <c r="JR6" i="2"/>
  <c r="KE6" i="2"/>
  <c r="KS6" i="2"/>
  <c r="LE6" i="2"/>
  <c r="LR6" i="2"/>
  <c r="MD6" i="2"/>
  <c r="MT6" i="2"/>
  <c r="NJ6" i="2"/>
  <c r="HC8" i="2"/>
  <c r="HW8" i="2"/>
  <c r="IP8" i="2"/>
  <c r="JL8" i="2"/>
  <c r="KI8" i="2"/>
  <c r="LB8" i="2"/>
  <c r="LX8" i="2"/>
  <c r="MU8" i="2"/>
  <c r="NN8" i="2"/>
  <c r="HM9" i="2"/>
  <c r="IJ9" i="2"/>
  <c r="JC9" i="2"/>
  <c r="JY9" i="2"/>
  <c r="KV9" i="2"/>
  <c r="LO9" i="2"/>
  <c r="MK9" i="2"/>
  <c r="NH9" i="2"/>
  <c r="HD11" i="2"/>
  <c r="HZ11" i="2"/>
  <c r="IW11" i="2"/>
  <c r="JP11" i="2"/>
  <c r="LD11" i="2"/>
  <c r="MV11" i="2"/>
  <c r="HK12" i="2"/>
  <c r="JU12" i="2"/>
  <c r="MA12" i="2"/>
  <c r="HF13" i="2"/>
  <c r="JK13" i="2"/>
  <c r="MJ13" i="2"/>
  <c r="IM15" i="2"/>
  <c r="NS15" i="2"/>
  <c r="IZ17" i="2"/>
  <c r="HR20" i="2"/>
  <c r="HE5" i="2"/>
  <c r="NW29" i="2"/>
  <c r="NW28" i="2" s="1"/>
  <c r="NW26" i="2" s="1"/>
  <c r="NO29" i="2"/>
  <c r="NO28" i="2" s="1"/>
  <c r="NO26" i="2" s="1"/>
  <c r="NG29" i="2"/>
  <c r="NG28" i="2" s="1"/>
  <c r="NG26" i="2" s="1"/>
  <c r="MY29" i="2"/>
  <c r="MY28" i="2" s="1"/>
  <c r="MY26" i="2" s="1"/>
  <c r="MQ29" i="2"/>
  <c r="MQ28" i="2" s="1"/>
  <c r="MQ26" i="2" s="1"/>
  <c r="MI29" i="2"/>
  <c r="MI28" i="2" s="1"/>
  <c r="MI26" i="2" s="1"/>
  <c r="MA29" i="2"/>
  <c r="MA28" i="2" s="1"/>
  <c r="MA26" i="2" s="1"/>
  <c r="LS29" i="2"/>
  <c r="LS28" i="2" s="1"/>
  <c r="LK29" i="2"/>
  <c r="LK28" i="2" s="1"/>
  <c r="LC29" i="2"/>
  <c r="LC28" i="2" s="1"/>
  <c r="KU29" i="2"/>
  <c r="KU28" i="2" s="1"/>
  <c r="KM29" i="2"/>
  <c r="KM28" i="2" s="1"/>
  <c r="KE29" i="2"/>
  <c r="KE28" i="2" s="1"/>
  <c r="KE26" i="2" s="1"/>
  <c r="JW29" i="2"/>
  <c r="JW28" i="2" s="1"/>
  <c r="JW26" i="2" s="1"/>
  <c r="JO29" i="2"/>
  <c r="JO28" i="2" s="1"/>
  <c r="JO26" i="2" s="1"/>
  <c r="JG29" i="2"/>
  <c r="JG28" i="2" s="1"/>
  <c r="JG26" i="2" s="1"/>
  <c r="IY29" i="2"/>
  <c r="IY28" i="2" s="1"/>
  <c r="IY26" i="2" s="1"/>
  <c r="IQ29" i="2"/>
  <c r="IQ28" i="2" s="1"/>
  <c r="IQ26" i="2" s="1"/>
  <c r="II29" i="2"/>
  <c r="II28" i="2" s="1"/>
  <c r="II26" i="2" s="1"/>
  <c r="IA29" i="2"/>
  <c r="IA28" i="2" s="1"/>
  <c r="IA26" i="2" s="1"/>
  <c r="HS29" i="2"/>
  <c r="HS28" i="2" s="1"/>
  <c r="HS26" i="2" s="1"/>
  <c r="HK29" i="2"/>
  <c r="HK28" i="2" s="1"/>
  <c r="HK26" i="2" s="1"/>
  <c r="HC29" i="2"/>
  <c r="HC28" i="2" s="1"/>
  <c r="HC26" i="2" s="1"/>
  <c r="NW27" i="2"/>
  <c r="NO27" i="2"/>
  <c r="NG27" i="2"/>
  <c r="MY27" i="2"/>
  <c r="MQ27" i="2"/>
  <c r="MI27" i="2"/>
  <c r="MA27" i="2"/>
  <c r="LS27" i="2"/>
  <c r="LK27" i="2"/>
  <c r="LC27" i="2"/>
  <c r="KU27" i="2"/>
  <c r="KM27" i="2"/>
  <c r="KE27" i="2"/>
  <c r="JW27" i="2"/>
  <c r="JO27" i="2"/>
  <c r="JG27" i="2"/>
  <c r="IY27" i="2"/>
  <c r="IQ27" i="2"/>
  <c r="II27" i="2"/>
  <c r="IA27" i="2"/>
  <c r="HS27" i="2"/>
  <c r="HK27" i="2"/>
  <c r="HC27" i="2"/>
  <c r="NU29" i="2"/>
  <c r="NU28" i="2" s="1"/>
  <c r="NU26" i="2" s="1"/>
  <c r="NM29" i="2"/>
  <c r="NM28" i="2" s="1"/>
  <c r="NM26" i="2" s="1"/>
  <c r="NE29" i="2"/>
  <c r="NE28" i="2" s="1"/>
  <c r="NE26" i="2" s="1"/>
  <c r="MW29" i="2"/>
  <c r="MW28" i="2" s="1"/>
  <c r="MW26" i="2" s="1"/>
  <c r="MO29" i="2"/>
  <c r="MO28" i="2" s="1"/>
  <c r="MO26" i="2" s="1"/>
  <c r="MG29" i="2"/>
  <c r="MG28" i="2" s="1"/>
  <c r="MG26" i="2" s="1"/>
  <c r="LY29" i="2"/>
  <c r="LY28" i="2" s="1"/>
  <c r="LY26" i="2" s="1"/>
  <c r="LQ29" i="2"/>
  <c r="LQ28" i="2" s="1"/>
  <c r="LI29" i="2"/>
  <c r="LI28" i="2" s="1"/>
  <c r="LA29" i="2"/>
  <c r="LA28" i="2" s="1"/>
  <c r="KS29" i="2"/>
  <c r="KS28" i="2" s="1"/>
  <c r="KK29" i="2"/>
  <c r="KK28" i="2" s="1"/>
  <c r="KK26" i="2" s="1"/>
  <c r="KC29" i="2"/>
  <c r="KC28" i="2" s="1"/>
  <c r="KC26" i="2" s="1"/>
  <c r="JU29" i="2"/>
  <c r="JU28" i="2" s="1"/>
  <c r="JU26" i="2" s="1"/>
  <c r="JM29" i="2"/>
  <c r="JM28" i="2" s="1"/>
  <c r="JM26" i="2" s="1"/>
  <c r="JE29" i="2"/>
  <c r="JE28" i="2" s="1"/>
  <c r="JE26" i="2" s="1"/>
  <c r="IW29" i="2"/>
  <c r="IW28" i="2" s="1"/>
  <c r="IW26" i="2" s="1"/>
  <c r="IO29" i="2"/>
  <c r="IO28" i="2" s="1"/>
  <c r="IO26" i="2" s="1"/>
  <c r="IG29" i="2"/>
  <c r="IG28" i="2" s="1"/>
  <c r="IG26" i="2" s="1"/>
  <c r="HY29" i="2"/>
  <c r="HY28" i="2" s="1"/>
  <c r="HY26" i="2" s="1"/>
  <c r="HQ29" i="2"/>
  <c r="HQ28" i="2" s="1"/>
  <c r="HQ26" i="2" s="1"/>
  <c r="HI29" i="2"/>
  <c r="HI28" i="2" s="1"/>
  <c r="HI26" i="2" s="1"/>
  <c r="NU27" i="2"/>
  <c r="NM27" i="2"/>
  <c r="NE27" i="2"/>
  <c r="MW27" i="2"/>
  <c r="MO27" i="2"/>
  <c r="MG27" i="2"/>
  <c r="LY27" i="2"/>
  <c r="LQ27" i="2"/>
  <c r="LI27" i="2"/>
  <c r="LA27" i="2"/>
  <c r="KS27" i="2"/>
  <c r="KK27" i="2"/>
  <c r="KC27" i="2"/>
  <c r="JU27" i="2"/>
  <c r="JM27" i="2"/>
  <c r="JE27" i="2"/>
  <c r="IW27" i="2"/>
  <c r="IO27" i="2"/>
  <c r="IG27" i="2"/>
  <c r="HY27" i="2"/>
  <c r="HQ27" i="2"/>
  <c r="HI27" i="2"/>
  <c r="NT29" i="2"/>
  <c r="NT28" i="2" s="1"/>
  <c r="NT26" i="2" s="1"/>
  <c r="NL29" i="2"/>
  <c r="NL28" i="2" s="1"/>
  <c r="NL26" i="2" s="1"/>
  <c r="ND29" i="2"/>
  <c r="ND28" i="2" s="1"/>
  <c r="ND26" i="2" s="1"/>
  <c r="MV29" i="2"/>
  <c r="MV28" i="2" s="1"/>
  <c r="MV26" i="2" s="1"/>
  <c r="MN29" i="2"/>
  <c r="MN28" i="2" s="1"/>
  <c r="MN26" i="2" s="1"/>
  <c r="MF29" i="2"/>
  <c r="MF28" i="2" s="1"/>
  <c r="MF26" i="2" s="1"/>
  <c r="LX29" i="2"/>
  <c r="LX28" i="2" s="1"/>
  <c r="LX26" i="2" s="1"/>
  <c r="LP29" i="2"/>
  <c r="LP28" i="2" s="1"/>
  <c r="LH29" i="2"/>
  <c r="LH28" i="2" s="1"/>
  <c r="KZ29" i="2"/>
  <c r="KZ28" i="2" s="1"/>
  <c r="KR29" i="2"/>
  <c r="KR28" i="2" s="1"/>
  <c r="KJ29" i="2"/>
  <c r="KJ28" i="2" s="1"/>
  <c r="KJ26" i="2" s="1"/>
  <c r="KB29" i="2"/>
  <c r="KB28" i="2" s="1"/>
  <c r="KB26" i="2" s="1"/>
  <c r="JT29" i="2"/>
  <c r="JT28" i="2" s="1"/>
  <c r="JT26" i="2" s="1"/>
  <c r="JL29" i="2"/>
  <c r="JL28" i="2" s="1"/>
  <c r="JL26" i="2" s="1"/>
  <c r="JD29" i="2"/>
  <c r="JD28" i="2" s="1"/>
  <c r="JD26" i="2" s="1"/>
  <c r="IV29" i="2"/>
  <c r="IV28" i="2" s="1"/>
  <c r="IV26" i="2" s="1"/>
  <c r="IN29" i="2"/>
  <c r="IN28" i="2" s="1"/>
  <c r="IN26" i="2" s="1"/>
  <c r="IF29" i="2"/>
  <c r="IF28" i="2" s="1"/>
  <c r="IF26" i="2" s="1"/>
  <c r="HX29" i="2"/>
  <c r="HX28" i="2" s="1"/>
  <c r="HX26" i="2" s="1"/>
  <c r="HP29" i="2"/>
  <c r="HP28" i="2" s="1"/>
  <c r="HP26" i="2" s="1"/>
  <c r="HH29" i="2"/>
  <c r="HH28" i="2" s="1"/>
  <c r="HH26" i="2" s="1"/>
  <c r="NT27" i="2"/>
  <c r="NL27" i="2"/>
  <c r="ND27" i="2"/>
  <c r="MV27" i="2"/>
  <c r="MN27" i="2"/>
  <c r="MF27" i="2"/>
  <c r="LX27" i="2"/>
  <c r="LP27" i="2"/>
  <c r="LH27" i="2"/>
  <c r="KZ27" i="2"/>
  <c r="KR27" i="2"/>
  <c r="KJ27" i="2"/>
  <c r="KB27" i="2"/>
  <c r="JT27" i="2"/>
  <c r="JL27" i="2"/>
  <c r="JD27" i="2"/>
  <c r="IV27" i="2"/>
  <c r="IN27" i="2"/>
  <c r="IF27" i="2"/>
  <c r="NV29" i="2"/>
  <c r="NV28" i="2" s="1"/>
  <c r="NV26" i="2" s="1"/>
  <c r="NI29" i="2"/>
  <c r="NI28" i="2" s="1"/>
  <c r="NI26" i="2" s="1"/>
  <c r="MU29" i="2"/>
  <c r="MU28" i="2" s="1"/>
  <c r="MU26" i="2" s="1"/>
  <c r="MJ29" i="2"/>
  <c r="MJ28" i="2" s="1"/>
  <c r="MJ26" i="2" s="1"/>
  <c r="LV29" i="2"/>
  <c r="LV28" i="2" s="1"/>
  <c r="LJ29" i="2"/>
  <c r="LJ28" i="2" s="1"/>
  <c r="KW29" i="2"/>
  <c r="KW28" i="2" s="1"/>
  <c r="KI29" i="2"/>
  <c r="KI28" i="2" s="1"/>
  <c r="KI26" i="2" s="1"/>
  <c r="JX29" i="2"/>
  <c r="JX28" i="2" s="1"/>
  <c r="JX26" i="2" s="1"/>
  <c r="JJ29" i="2"/>
  <c r="JJ28" i="2" s="1"/>
  <c r="JJ26" i="2" s="1"/>
  <c r="IX29" i="2"/>
  <c r="IX28" i="2" s="1"/>
  <c r="IX26" i="2" s="1"/>
  <c r="IK29" i="2"/>
  <c r="IK28" i="2" s="1"/>
  <c r="IK26" i="2" s="1"/>
  <c r="HW29" i="2"/>
  <c r="HW28" i="2" s="1"/>
  <c r="HW26" i="2" s="1"/>
  <c r="HL29" i="2"/>
  <c r="HL28" i="2" s="1"/>
  <c r="HL26" i="2" s="1"/>
  <c r="NQ27" i="2"/>
  <c r="NC27" i="2"/>
  <c r="MR27" i="2"/>
  <c r="MD27" i="2"/>
  <c r="LR27" i="2"/>
  <c r="LE27" i="2"/>
  <c r="KQ27" i="2"/>
  <c r="KF27" i="2"/>
  <c r="JR27" i="2"/>
  <c r="JF27" i="2"/>
  <c r="IS27" i="2"/>
  <c r="IE27" i="2"/>
  <c r="HU27" i="2"/>
  <c r="HJ27" i="2"/>
  <c r="NR29" i="2"/>
  <c r="NR28" i="2" s="1"/>
  <c r="NR26" i="2" s="1"/>
  <c r="NF29" i="2"/>
  <c r="NF28" i="2" s="1"/>
  <c r="NF26" i="2" s="1"/>
  <c r="MS29" i="2"/>
  <c r="MS28" i="2" s="1"/>
  <c r="MS26" i="2" s="1"/>
  <c r="ME29" i="2"/>
  <c r="ME28" i="2" s="1"/>
  <c r="ME26" i="2" s="1"/>
  <c r="LT29" i="2"/>
  <c r="LT28" i="2" s="1"/>
  <c r="LF29" i="2"/>
  <c r="LF28" i="2" s="1"/>
  <c r="KT29" i="2"/>
  <c r="KT28" i="2" s="1"/>
  <c r="KG29" i="2"/>
  <c r="KG28" i="2" s="1"/>
  <c r="KG26" i="2" s="1"/>
  <c r="JS29" i="2"/>
  <c r="JS28" i="2" s="1"/>
  <c r="JS26" i="2" s="1"/>
  <c r="JH29" i="2"/>
  <c r="JH28" i="2" s="1"/>
  <c r="JH26" i="2" s="1"/>
  <c r="IT29" i="2"/>
  <c r="IT28" i="2" s="1"/>
  <c r="IT26" i="2" s="1"/>
  <c r="IH29" i="2"/>
  <c r="IH28" i="2" s="1"/>
  <c r="IH26" i="2" s="1"/>
  <c r="HU29" i="2"/>
  <c r="HU28" i="2" s="1"/>
  <c r="HU26" i="2" s="1"/>
  <c r="HG29" i="2"/>
  <c r="HG28" i="2" s="1"/>
  <c r="HG26" i="2" s="1"/>
  <c r="NN27" i="2"/>
  <c r="NA27" i="2"/>
  <c r="MM27" i="2"/>
  <c r="MB27" i="2"/>
  <c r="LN27" i="2"/>
  <c r="LB27" i="2"/>
  <c r="KO27" i="2"/>
  <c r="KA27" i="2"/>
  <c r="JP27" i="2"/>
  <c r="JB27" i="2"/>
  <c r="IP27" i="2"/>
  <c r="IC27" i="2"/>
  <c r="HR27" i="2"/>
  <c r="HG27" i="2"/>
  <c r="NQ29" i="2"/>
  <c r="NQ28" i="2" s="1"/>
  <c r="NQ26" i="2" s="1"/>
  <c r="NC29" i="2"/>
  <c r="NC28" i="2" s="1"/>
  <c r="NC26" i="2" s="1"/>
  <c r="MR29" i="2"/>
  <c r="MR28" i="2" s="1"/>
  <c r="MR26" i="2" s="1"/>
  <c r="MD29" i="2"/>
  <c r="MD28" i="2" s="1"/>
  <c r="MD26" i="2" s="1"/>
  <c r="LR29" i="2"/>
  <c r="LR28" i="2" s="1"/>
  <c r="LE29" i="2"/>
  <c r="LE28" i="2" s="1"/>
  <c r="KQ29" i="2"/>
  <c r="KQ28" i="2" s="1"/>
  <c r="KF29" i="2"/>
  <c r="KF28" i="2" s="1"/>
  <c r="KF26" i="2" s="1"/>
  <c r="JR29" i="2"/>
  <c r="JR28" i="2" s="1"/>
  <c r="JR26" i="2" s="1"/>
  <c r="JF29" i="2"/>
  <c r="JF28" i="2" s="1"/>
  <c r="JF26" i="2" s="1"/>
  <c r="IS29" i="2"/>
  <c r="IS28" i="2" s="1"/>
  <c r="IS26" i="2" s="1"/>
  <c r="IE29" i="2"/>
  <c r="IE28" i="2" s="1"/>
  <c r="IE26" i="2" s="1"/>
  <c r="HT29" i="2"/>
  <c r="HT28" i="2" s="1"/>
  <c r="HT26" i="2" s="1"/>
  <c r="HF29" i="2"/>
  <c r="HF28" i="2" s="1"/>
  <c r="HF26" i="2" s="1"/>
  <c r="NY27" i="2"/>
  <c r="NK27" i="2"/>
  <c r="MZ27" i="2"/>
  <c r="ML27" i="2"/>
  <c r="LZ27" i="2"/>
  <c r="LM27" i="2"/>
  <c r="KY27" i="2"/>
  <c r="KN27" i="2"/>
  <c r="JZ27" i="2"/>
  <c r="JN27" i="2"/>
  <c r="JA27" i="2"/>
  <c r="IM27" i="2"/>
  <c r="IB27" i="2"/>
  <c r="HP27" i="2"/>
  <c r="HF27" i="2"/>
  <c r="NH29" i="2"/>
  <c r="NH28" i="2" s="1"/>
  <c r="NH26" i="2" s="1"/>
  <c r="ML29" i="2"/>
  <c r="ML28" i="2" s="1"/>
  <c r="ML26" i="2" s="1"/>
  <c r="LO29" i="2"/>
  <c r="LO28" i="2" s="1"/>
  <c r="KX29" i="2"/>
  <c r="KX28" i="2" s="1"/>
  <c r="KA29" i="2"/>
  <c r="KA28" i="2" s="1"/>
  <c r="KA26" i="2" s="1"/>
  <c r="JI29" i="2"/>
  <c r="JI28" i="2" s="1"/>
  <c r="JI26" i="2" s="1"/>
  <c r="IM29" i="2"/>
  <c r="IM28" i="2" s="1"/>
  <c r="IM26" i="2" s="1"/>
  <c r="HR29" i="2"/>
  <c r="HR28" i="2" s="1"/>
  <c r="HR26" i="2" s="1"/>
  <c r="NX27" i="2"/>
  <c r="NF27" i="2"/>
  <c r="MJ27" i="2"/>
  <c r="LO27" i="2"/>
  <c r="KV27" i="2"/>
  <c r="JY27" i="2"/>
  <c r="JH27" i="2"/>
  <c r="IK27" i="2"/>
  <c r="HT27" i="2"/>
  <c r="NY29" i="2"/>
  <c r="NY28" i="2" s="1"/>
  <c r="NY26" i="2" s="1"/>
  <c r="NB29" i="2"/>
  <c r="NB28" i="2" s="1"/>
  <c r="NB26" i="2" s="1"/>
  <c r="MK29" i="2"/>
  <c r="MK28" i="2" s="1"/>
  <c r="MK26" i="2" s="1"/>
  <c r="LN29" i="2"/>
  <c r="LN28" i="2" s="1"/>
  <c r="KV29" i="2"/>
  <c r="KV28" i="2" s="1"/>
  <c r="JZ29" i="2"/>
  <c r="JZ28" i="2" s="1"/>
  <c r="JZ26" i="2" s="1"/>
  <c r="JC29" i="2"/>
  <c r="JC28" i="2" s="1"/>
  <c r="JC26" i="2" s="1"/>
  <c r="IL29" i="2"/>
  <c r="IL28" i="2" s="1"/>
  <c r="IL26" i="2" s="1"/>
  <c r="HO29" i="2"/>
  <c r="HO28" i="2" s="1"/>
  <c r="HO26" i="2" s="1"/>
  <c r="NV27" i="2"/>
  <c r="NB27" i="2"/>
  <c r="MH27" i="2"/>
  <c r="LL27" i="2"/>
  <c r="KT27" i="2"/>
  <c r="JX27" i="2"/>
  <c r="JC27" i="2"/>
  <c r="IJ27" i="2"/>
  <c r="HO27" i="2"/>
  <c r="NX29" i="2"/>
  <c r="NX28" i="2" s="1"/>
  <c r="NX26" i="2" s="1"/>
  <c r="NA29" i="2"/>
  <c r="NA28" i="2" s="1"/>
  <c r="NA26" i="2" s="1"/>
  <c r="MH29" i="2"/>
  <c r="MH28" i="2" s="1"/>
  <c r="MH26" i="2" s="1"/>
  <c r="LM29" i="2"/>
  <c r="LM28" i="2" s="1"/>
  <c r="KP29" i="2"/>
  <c r="KP28" i="2" s="1"/>
  <c r="JY29" i="2"/>
  <c r="JY28" i="2" s="1"/>
  <c r="JY26" i="2" s="1"/>
  <c r="JB29" i="2"/>
  <c r="JB28" i="2" s="1"/>
  <c r="JB26" i="2" s="1"/>
  <c r="IJ29" i="2"/>
  <c r="IJ28" i="2" s="1"/>
  <c r="IJ26" i="2" s="1"/>
  <c r="HN29" i="2"/>
  <c r="HN28" i="2" s="1"/>
  <c r="HN26" i="2" s="1"/>
  <c r="NS27" i="2"/>
  <c r="MX27" i="2"/>
  <c r="ME27" i="2"/>
  <c r="LJ27" i="2"/>
  <c r="KP27" i="2"/>
  <c r="JV27" i="2"/>
  <c r="IZ27" i="2"/>
  <c r="IH27" i="2"/>
  <c r="HN27" i="2"/>
  <c r="NS29" i="2"/>
  <c r="NS28" i="2" s="1"/>
  <c r="NS26" i="2" s="1"/>
  <c r="MZ29" i="2"/>
  <c r="MZ28" i="2" s="1"/>
  <c r="MZ26" i="2" s="1"/>
  <c r="MC29" i="2"/>
  <c r="MC28" i="2" s="1"/>
  <c r="MC26" i="2" s="1"/>
  <c r="LL29" i="2"/>
  <c r="LL28" i="2" s="1"/>
  <c r="KO29" i="2"/>
  <c r="KO28" i="2" s="1"/>
  <c r="JV29" i="2"/>
  <c r="JV28" i="2" s="1"/>
  <c r="JV26" i="2" s="1"/>
  <c r="JA29" i="2"/>
  <c r="JA28" i="2" s="1"/>
  <c r="JA26" i="2" s="1"/>
  <c r="ID29" i="2"/>
  <c r="ID28" i="2" s="1"/>
  <c r="ID26" i="2" s="1"/>
  <c r="HM29" i="2"/>
  <c r="HM28" i="2" s="1"/>
  <c r="HM26" i="2" s="1"/>
  <c r="NK29" i="2"/>
  <c r="NK28" i="2" s="1"/>
  <c r="NK26" i="2" s="1"/>
  <c r="MP29" i="2"/>
  <c r="MP28" i="2" s="1"/>
  <c r="MP26" i="2" s="1"/>
  <c r="LW29" i="2"/>
  <c r="LW28" i="2" s="1"/>
  <c r="LW26" i="2" s="1"/>
  <c r="LB29" i="2"/>
  <c r="LB28" i="2" s="1"/>
  <c r="KH29" i="2"/>
  <c r="KH28" i="2" s="1"/>
  <c r="KH26" i="2" s="1"/>
  <c r="JN29" i="2"/>
  <c r="JN28" i="2" s="1"/>
  <c r="JN26" i="2" s="1"/>
  <c r="IR29" i="2"/>
  <c r="IR28" i="2" s="1"/>
  <c r="IR26" i="2" s="1"/>
  <c r="HZ29" i="2"/>
  <c r="HZ28" i="2" s="1"/>
  <c r="HZ26" i="2" s="1"/>
  <c r="HD29" i="2"/>
  <c r="HD28" i="2" s="1"/>
  <c r="HD26" i="2" s="1"/>
  <c r="NI27" i="2"/>
  <c r="MP27" i="2"/>
  <c r="LU27" i="2"/>
  <c r="KX27" i="2"/>
  <c r="KG27" i="2"/>
  <c r="JJ27" i="2"/>
  <c r="IR27" i="2"/>
  <c r="HW27" i="2"/>
  <c r="HE27" i="2"/>
  <c r="NN29" i="2"/>
  <c r="NN28" i="2" s="1"/>
  <c r="NN26" i="2" s="1"/>
  <c r="LG29" i="2"/>
  <c r="LG28" i="2" s="1"/>
  <c r="JK29" i="2"/>
  <c r="JK28" i="2" s="1"/>
  <c r="JK26" i="2" s="1"/>
  <c r="HE29" i="2"/>
  <c r="HE28" i="2" s="1"/>
  <c r="HE26" i="2" s="1"/>
  <c r="MS27" i="2"/>
  <c r="LD27" i="2"/>
  <c r="JK27" i="2"/>
  <c r="HX27" i="2"/>
  <c r="NJ29" i="2"/>
  <c r="NJ28" i="2" s="1"/>
  <c r="NJ26" i="2" s="1"/>
  <c r="LD29" i="2"/>
  <c r="LD28" i="2" s="1"/>
  <c r="IZ29" i="2"/>
  <c r="IZ28" i="2" s="1"/>
  <c r="IZ26" i="2" s="1"/>
  <c r="MK27" i="2"/>
  <c r="KW27" i="2"/>
  <c r="JI27" i="2"/>
  <c r="HV27" i="2"/>
  <c r="MX29" i="2"/>
  <c r="MX28" i="2" s="1"/>
  <c r="MX26" i="2" s="1"/>
  <c r="KY29" i="2"/>
  <c r="KY28" i="2" s="1"/>
  <c r="IU29" i="2"/>
  <c r="IU28" i="2" s="1"/>
  <c r="IU26" i="2" s="1"/>
  <c r="NR27" i="2"/>
  <c r="MC27" i="2"/>
  <c r="KL27" i="2"/>
  <c r="IX27" i="2"/>
  <c r="HM27" i="2"/>
  <c r="MM29" i="2"/>
  <c r="MM28" i="2" s="1"/>
  <c r="MM26" i="2" s="1"/>
  <c r="KL29" i="2"/>
  <c r="KL28" i="2" s="1"/>
  <c r="IC29" i="2"/>
  <c r="IC28" i="2" s="1"/>
  <c r="IC26" i="2" s="1"/>
  <c r="NJ27" i="2"/>
  <c r="LV27" i="2"/>
  <c r="KH27" i="2"/>
  <c r="IT27" i="2"/>
  <c r="HH27" i="2"/>
  <c r="MB29" i="2"/>
  <c r="MB28" i="2" s="1"/>
  <c r="MB26" i="2" s="1"/>
  <c r="KD29" i="2"/>
  <c r="KD28" i="2" s="1"/>
  <c r="KD26" i="2" s="1"/>
  <c r="IB29" i="2"/>
  <c r="IB28" i="2" s="1"/>
  <c r="IB26" i="2" s="1"/>
  <c r="NH27" i="2"/>
  <c r="LT27" i="2"/>
  <c r="KD27" i="2"/>
  <c r="IL27" i="2"/>
  <c r="HD27" i="2"/>
  <c r="NP29" i="2"/>
  <c r="NP28" i="2" s="1"/>
  <c r="NP26" i="2" s="1"/>
  <c r="HV29" i="2"/>
  <c r="HV28" i="2" s="1"/>
  <c r="HV26" i="2" s="1"/>
  <c r="NP27" i="2"/>
  <c r="JQ27" i="2"/>
  <c r="MT29" i="2"/>
  <c r="MT28" i="2" s="1"/>
  <c r="MT26" i="2" s="1"/>
  <c r="HJ29" i="2"/>
  <c r="HJ28" i="2" s="1"/>
  <c r="HJ26" i="2" s="1"/>
  <c r="MU27" i="2"/>
  <c r="IU27" i="2"/>
  <c r="LZ29" i="2"/>
  <c r="LZ28" i="2" s="1"/>
  <c r="LZ26" i="2" s="1"/>
  <c r="MT27" i="2"/>
  <c r="ID27" i="2"/>
  <c r="LU29" i="2"/>
  <c r="LU28" i="2" s="1"/>
  <c r="HZ27" i="2"/>
  <c r="KN29" i="2"/>
  <c r="KN28" i="2" s="1"/>
  <c r="LG27" i="2"/>
  <c r="HL27" i="2"/>
  <c r="LF27" i="2"/>
  <c r="JQ29" i="2"/>
  <c r="JQ28" i="2" s="1"/>
  <c r="JQ26" i="2" s="1"/>
  <c r="JS27" i="2"/>
  <c r="HD5" i="2"/>
  <c r="HL5" i="2"/>
  <c r="HT5" i="2"/>
  <c r="IB5" i="2"/>
  <c r="IJ5" i="2"/>
  <c r="IR5" i="2"/>
  <c r="IZ5" i="2"/>
  <c r="JH5" i="2"/>
  <c r="JP5" i="2"/>
  <c r="JX5" i="2"/>
  <c r="KF5" i="2"/>
  <c r="KN5" i="2"/>
  <c r="KV5" i="2"/>
  <c r="LD5" i="2"/>
  <c r="LL5" i="2"/>
  <c r="LT5" i="2"/>
  <c r="MB5" i="2"/>
  <c r="MJ5" i="2"/>
  <c r="MR5" i="2"/>
  <c r="MZ5" i="2"/>
  <c r="NH5" i="2"/>
  <c r="NP5" i="2"/>
  <c r="NY5" i="2"/>
  <c r="HK6" i="2"/>
  <c r="HU6" i="2"/>
  <c r="IH6" i="2"/>
  <c r="IT6" i="2"/>
  <c r="JG6" i="2"/>
  <c r="JU6" i="2"/>
  <c r="KG6" i="2"/>
  <c r="KT6" i="2"/>
  <c r="LF6" i="2"/>
  <c r="LS6" i="2"/>
  <c r="MH6" i="2"/>
  <c r="MX6" i="2"/>
  <c r="NN6" i="2"/>
  <c r="HG8" i="2"/>
  <c r="HX8" i="2"/>
  <c r="IU8" i="2"/>
  <c r="JN8" i="2"/>
  <c r="KJ8" i="2"/>
  <c r="LG8" i="2"/>
  <c r="LZ8" i="2"/>
  <c r="MV8" i="2"/>
  <c r="NS8" i="2"/>
  <c r="HO9" i="2"/>
  <c r="IK9" i="2"/>
  <c r="JH9" i="2"/>
  <c r="KA9" i="2"/>
  <c r="KW9" i="2"/>
  <c r="LT9" i="2"/>
  <c r="MM9" i="2"/>
  <c r="NI9" i="2"/>
  <c r="HI11" i="2"/>
  <c r="IB11" i="2"/>
  <c r="IX11" i="2"/>
  <c r="JX11" i="2"/>
  <c r="LF11" i="2"/>
  <c r="MZ11" i="2"/>
  <c r="HZ12" i="2"/>
  <c r="JW12" i="2"/>
  <c r="MG12" i="2"/>
  <c r="HP13" i="2"/>
  <c r="JS13" i="2"/>
  <c r="MK13" i="2"/>
  <c r="JN15" i="2"/>
  <c r="HP16" i="2"/>
  <c r="JG17" i="2"/>
  <c r="OW21" i="2"/>
  <c r="GK20" i="2"/>
  <c r="AC19" i="2"/>
  <c r="AF19" i="2"/>
  <c r="AJ19" i="2"/>
  <c r="AN19" i="2"/>
  <c r="AR19" i="2"/>
  <c r="AV19" i="2"/>
  <c r="BB19" i="2"/>
  <c r="BG19" i="2"/>
  <c r="BL19" i="2"/>
  <c r="BR19" i="2"/>
  <c r="BW19" i="2"/>
  <c r="CB19" i="2"/>
  <c r="CH19" i="2"/>
  <c r="CM19" i="2"/>
  <c r="CR19" i="2"/>
  <c r="CX19" i="2"/>
  <c r="DC19" i="2"/>
  <c r="DH19" i="2"/>
  <c r="DN19" i="2"/>
  <c r="DT19" i="2"/>
  <c r="EB19" i="2"/>
  <c r="EJ19" i="2"/>
  <c r="ER19" i="2"/>
  <c r="EZ19" i="2"/>
  <c r="FH19" i="2"/>
  <c r="FP19" i="2"/>
  <c r="FX19" i="2"/>
  <c r="GF19" i="2"/>
  <c r="GN19" i="2"/>
  <c r="GV19" i="2"/>
  <c r="AG20" i="2"/>
  <c r="AO20" i="2"/>
  <c r="AW20" i="2"/>
  <c r="BE20" i="2"/>
  <c r="BM20" i="2"/>
  <c r="BU20" i="2"/>
  <c r="CC20" i="2"/>
  <c r="CK20" i="2"/>
  <c r="DA20" i="2"/>
  <c r="DQ20" i="2"/>
  <c r="EG20" i="2"/>
  <c r="EW20" i="2"/>
  <c r="FM20" i="2"/>
  <c r="GC20" i="2"/>
  <c r="AC20" i="2"/>
  <c r="AG19" i="2"/>
  <c r="AK19" i="2"/>
  <c r="AO19" i="2"/>
  <c r="AS19" i="2"/>
  <c r="AX19" i="2"/>
  <c r="BC19" i="2"/>
  <c r="BH19" i="2"/>
  <c r="BN19" i="2"/>
  <c r="BS19" i="2"/>
  <c r="BX19" i="2"/>
  <c r="CD19" i="2"/>
  <c r="CI19" i="2"/>
  <c r="CN19" i="2"/>
  <c r="CT19" i="2"/>
  <c r="CY19" i="2"/>
  <c r="DD19" i="2"/>
  <c r="DJ19" i="2"/>
  <c r="DO19" i="2"/>
  <c r="DV19" i="2"/>
  <c r="ED19" i="2"/>
  <c r="EL19" i="2"/>
  <c r="ET19" i="2"/>
  <c r="FB19" i="2"/>
  <c r="FJ19" i="2"/>
  <c r="FR19" i="2"/>
  <c r="FZ19" i="2"/>
  <c r="GH19" i="2"/>
  <c r="GP19" i="2"/>
  <c r="GX19" i="2"/>
  <c r="AI20" i="2"/>
  <c r="AQ20" i="2"/>
  <c r="AY20" i="2"/>
  <c r="BG20" i="2"/>
  <c r="BO20" i="2"/>
  <c r="BW20" i="2"/>
  <c r="CE20" i="2"/>
  <c r="CO20" i="2"/>
  <c r="DE20" i="2"/>
  <c r="DU20" i="2"/>
  <c r="EK20" i="2"/>
  <c r="FA20" i="2"/>
  <c r="FQ20" i="2"/>
  <c r="GG20" i="2"/>
  <c r="AD19" i="2"/>
  <c r="AH19" i="2"/>
  <c r="AL19" i="2"/>
  <c r="AP19" i="2"/>
  <c r="AT19" i="2"/>
  <c r="AY19" i="2"/>
  <c r="BD19" i="2"/>
  <c r="BJ19" i="2"/>
  <c r="BO19" i="2"/>
  <c r="BT19" i="2"/>
  <c r="BZ19" i="2"/>
  <c r="CE19" i="2"/>
  <c r="CJ19" i="2"/>
  <c r="CP19" i="2"/>
  <c r="CU19" i="2"/>
  <c r="CZ19" i="2"/>
  <c r="DF19" i="2"/>
  <c r="DK19" i="2"/>
  <c r="DP19" i="2"/>
  <c r="DX19" i="2"/>
  <c r="EF19" i="2"/>
  <c r="EN19" i="2"/>
  <c r="EV19" i="2"/>
  <c r="FD19" i="2"/>
  <c r="FL19" i="2"/>
  <c r="FT19" i="2"/>
  <c r="GB19" i="2"/>
  <c r="GJ19" i="2"/>
  <c r="GR19" i="2"/>
  <c r="GZ19" i="2"/>
  <c r="AK20" i="2"/>
  <c r="AS20" i="2"/>
  <c r="BA20" i="2"/>
  <c r="BI20" i="2"/>
  <c r="BQ20" i="2"/>
  <c r="BY20" i="2"/>
  <c r="CG20" i="2"/>
  <c r="CS20" i="2"/>
  <c r="DI20" i="2"/>
  <c r="DY20" i="2"/>
  <c r="EO20" i="2"/>
  <c r="FE20" i="2"/>
  <c r="FU20" i="2"/>
  <c r="GZ20" i="2"/>
  <c r="GV20" i="2"/>
  <c r="GR20" i="2"/>
  <c r="GN20" i="2"/>
  <c r="GF20" i="2"/>
  <c r="GB20" i="2"/>
  <c r="FX20" i="2"/>
  <c r="FT20" i="2"/>
  <c r="FP20" i="2"/>
  <c r="FL20" i="2"/>
  <c r="FH20" i="2"/>
  <c r="FD20" i="2"/>
  <c r="EZ20" i="2"/>
  <c r="EV20" i="2"/>
  <c r="ER20" i="2"/>
  <c r="EN20" i="2"/>
  <c r="EJ20" i="2"/>
  <c r="EF20" i="2"/>
  <c r="EB20" i="2"/>
  <c r="DX20" i="2"/>
  <c r="DT20" i="2"/>
  <c r="DP20" i="2"/>
  <c r="DL20" i="2"/>
  <c r="DH20" i="2"/>
  <c r="DD20" i="2"/>
  <c r="CZ20" i="2"/>
  <c r="CV20" i="2"/>
  <c r="CR20" i="2"/>
  <c r="CN20" i="2"/>
  <c r="CJ20" i="2"/>
  <c r="CF20" i="2"/>
  <c r="CB20" i="2"/>
  <c r="BX20" i="2"/>
  <c r="BT20" i="2"/>
  <c r="BP20" i="2"/>
  <c r="BL20" i="2"/>
  <c r="BH20" i="2"/>
  <c r="BD20" i="2"/>
  <c r="AZ20" i="2"/>
  <c r="AV20" i="2"/>
  <c r="AR20" i="2"/>
  <c r="AN20" i="2"/>
  <c r="AJ20" i="2"/>
  <c r="AF20" i="2"/>
  <c r="GY19" i="2"/>
  <c r="GU19" i="2"/>
  <c r="GQ19" i="2"/>
  <c r="GM19" i="2"/>
  <c r="GI19" i="2"/>
  <c r="GE19" i="2"/>
  <c r="GA19" i="2"/>
  <c r="FW19" i="2"/>
  <c r="FS19" i="2"/>
  <c r="FO19" i="2"/>
  <c r="FK19" i="2"/>
  <c r="FG19" i="2"/>
  <c r="FC19" i="2"/>
  <c r="EY19" i="2"/>
  <c r="EU19" i="2"/>
  <c r="EQ19" i="2"/>
  <c r="EM19" i="2"/>
  <c r="EI19" i="2"/>
  <c r="EE19" i="2"/>
  <c r="EA19" i="2"/>
  <c r="DW19" i="2"/>
  <c r="DS19" i="2"/>
  <c r="GY20" i="2"/>
  <c r="GU20" i="2"/>
  <c r="GQ20" i="2"/>
  <c r="GM20" i="2"/>
  <c r="GI20" i="2"/>
  <c r="GE20" i="2"/>
  <c r="GA20" i="2"/>
  <c r="FW20" i="2"/>
  <c r="FS20" i="2"/>
  <c r="FO20" i="2"/>
  <c r="FK20" i="2"/>
  <c r="FG20" i="2"/>
  <c r="FC20" i="2"/>
  <c r="EY20" i="2"/>
  <c r="EU20" i="2"/>
  <c r="EQ20" i="2"/>
  <c r="EM20" i="2"/>
  <c r="EI20" i="2"/>
  <c r="EE20" i="2"/>
  <c r="EA20" i="2"/>
  <c r="DW20" i="2"/>
  <c r="DS20" i="2"/>
  <c r="DO20" i="2"/>
  <c r="DK20" i="2"/>
  <c r="DG20" i="2"/>
  <c r="DC20" i="2"/>
  <c r="CY20" i="2"/>
  <c r="CU20" i="2"/>
  <c r="CQ20" i="2"/>
  <c r="CM20" i="2"/>
  <c r="GX20" i="2"/>
  <c r="GT20" i="2"/>
  <c r="GP20" i="2"/>
  <c r="GL20" i="2"/>
  <c r="GH20" i="2"/>
  <c r="GD20" i="2"/>
  <c r="FZ20" i="2"/>
  <c r="FV20" i="2"/>
  <c r="FR20" i="2"/>
  <c r="FN20" i="2"/>
  <c r="FJ20" i="2"/>
  <c r="FF20" i="2"/>
  <c r="FB20" i="2"/>
  <c r="EX20" i="2"/>
  <c r="ET20" i="2"/>
  <c r="EP20" i="2"/>
  <c r="EL20" i="2"/>
  <c r="EH20" i="2"/>
  <c r="ED20" i="2"/>
  <c r="DZ20" i="2"/>
  <c r="DV20" i="2"/>
  <c r="DR20" i="2"/>
  <c r="DN20" i="2"/>
  <c r="DJ20" i="2"/>
  <c r="DF20" i="2"/>
  <c r="DB20" i="2"/>
  <c r="CX20" i="2"/>
  <c r="CT20" i="2"/>
  <c r="CP20" i="2"/>
  <c r="CL20" i="2"/>
  <c r="CH20" i="2"/>
  <c r="CD20" i="2"/>
  <c r="BZ20" i="2"/>
  <c r="BV20" i="2"/>
  <c r="BR20" i="2"/>
  <c r="BN20" i="2"/>
  <c r="BJ20" i="2"/>
  <c r="BF20" i="2"/>
  <c r="BB20" i="2"/>
  <c r="AX20" i="2"/>
  <c r="AT20" i="2"/>
  <c r="AP20" i="2"/>
  <c r="AL20" i="2"/>
  <c r="AH20" i="2"/>
  <c r="AD20" i="2"/>
  <c r="GW19" i="2"/>
  <c r="GS19" i="2"/>
  <c r="GO19" i="2"/>
  <c r="GK19" i="2"/>
  <c r="GG19" i="2"/>
  <c r="GC19" i="2"/>
  <c r="FY19" i="2"/>
  <c r="FU19" i="2"/>
  <c r="FQ19" i="2"/>
  <c r="FM19" i="2"/>
  <c r="FI19" i="2"/>
  <c r="FE19" i="2"/>
  <c r="FA19" i="2"/>
  <c r="EW19" i="2"/>
  <c r="ES19" i="2"/>
  <c r="EO19" i="2"/>
  <c r="EK19" i="2"/>
  <c r="EG19" i="2"/>
  <c r="EC19" i="2"/>
  <c r="DY19" i="2"/>
  <c r="DU19" i="2"/>
  <c r="DQ19" i="2"/>
  <c r="DM19" i="2"/>
  <c r="DI19" i="2"/>
  <c r="DE19" i="2"/>
  <c r="DA19" i="2"/>
  <c r="CW19" i="2"/>
  <c r="CS19" i="2"/>
  <c r="CO19" i="2"/>
  <c r="CK19" i="2"/>
  <c r="CG19" i="2"/>
  <c r="CC19" i="2"/>
  <c r="BY19" i="2"/>
  <c r="BU19" i="2"/>
  <c r="BQ19" i="2"/>
  <c r="BM19" i="2"/>
  <c r="BI19" i="2"/>
  <c r="BE19" i="2"/>
  <c r="BA19" i="2"/>
  <c r="AW19" i="2"/>
  <c r="GW20" i="2"/>
  <c r="GS20" i="2"/>
  <c r="AE19" i="2"/>
  <c r="AI19" i="2"/>
  <c r="AM19" i="2"/>
  <c r="AQ19" i="2"/>
  <c r="AU19" i="2"/>
  <c r="AZ19" i="2"/>
  <c r="BF19" i="2"/>
  <c r="BK19" i="2"/>
  <c r="BP19" i="2"/>
  <c r="BV19" i="2"/>
  <c r="CA19" i="2"/>
  <c r="CF19" i="2"/>
  <c r="CL19" i="2"/>
  <c r="CQ19" i="2"/>
  <c r="CV19" i="2"/>
  <c r="DB19" i="2"/>
  <c r="DG19" i="2"/>
  <c r="DL19" i="2"/>
  <c r="DR19" i="2"/>
  <c r="DZ19" i="2"/>
  <c r="EH19" i="2"/>
  <c r="EP19" i="2"/>
  <c r="EX19" i="2"/>
  <c r="FF19" i="2"/>
  <c r="FN19" i="2"/>
  <c r="FV19" i="2"/>
  <c r="GD19" i="2"/>
  <c r="GL19" i="2"/>
  <c r="GT19" i="2"/>
  <c r="AE20" i="2"/>
  <c r="AM20" i="2"/>
  <c r="AU20" i="2"/>
  <c r="BC20" i="2"/>
  <c r="BK20" i="2"/>
  <c r="BS20" i="2"/>
  <c r="CA20" i="2"/>
  <c r="CI20" i="2"/>
  <c r="CW20" i="2"/>
  <c r="DM20" i="2"/>
  <c r="EC20" i="2"/>
  <c r="ES20" i="2"/>
  <c r="FI20" i="2"/>
  <c r="FY20" i="2"/>
  <c r="GO20" i="2"/>
  <c r="GI6" i="2"/>
  <c r="FW5" i="2"/>
  <c r="EY13" i="2"/>
  <c r="DW6" i="2"/>
  <c r="ES8" i="2"/>
  <c r="EK11" i="2"/>
  <c r="CH17" i="2"/>
  <c r="GZ9" i="2"/>
  <c r="GT15" i="2"/>
  <c r="CA5" i="2"/>
  <c r="EK5" i="2"/>
  <c r="BJ6" i="2"/>
  <c r="BA5" i="2"/>
  <c r="CO5" i="2"/>
  <c r="EM5" i="2"/>
  <c r="GO5" i="2"/>
  <c r="CU8" i="2"/>
  <c r="DX9" i="2"/>
  <c r="GP12" i="2"/>
  <c r="AE5" i="2"/>
  <c r="AN5" i="2"/>
  <c r="AX5" i="2"/>
  <c r="BG5" i="2"/>
  <c r="BP5" i="2"/>
  <c r="BZ5" i="2"/>
  <c r="CJ5" i="2"/>
  <c r="CW5" i="2"/>
  <c r="DJ5" i="2"/>
  <c r="DV5" i="2"/>
  <c r="EI5" i="2"/>
  <c r="EU5" i="2"/>
  <c r="FI5" i="2"/>
  <c r="FV5" i="2"/>
  <c r="GH5" i="2"/>
  <c r="AD6" i="2"/>
  <c r="BI6" i="2"/>
  <c r="CM6" i="2"/>
  <c r="EV6" i="2"/>
  <c r="GU6" i="2"/>
  <c r="BX8" i="2"/>
  <c r="DW8" i="2"/>
  <c r="FW8" i="2"/>
  <c r="AX9" i="2"/>
  <c r="CW9" i="2"/>
  <c r="FH9" i="2"/>
  <c r="AW11" i="2"/>
  <c r="DI11" i="2"/>
  <c r="GK11" i="2"/>
  <c r="EL12" i="2"/>
  <c r="CM13" i="2"/>
  <c r="BA15" i="2"/>
  <c r="CY16" i="2"/>
  <c r="AF5" i="2"/>
  <c r="CL5" i="2"/>
  <c r="EX5" i="2"/>
  <c r="CO6" i="2"/>
  <c r="DS6" i="2"/>
  <c r="FF6" i="2"/>
  <c r="AI8" i="2"/>
  <c r="CG8" i="2"/>
  <c r="EF8" i="2"/>
  <c r="GF8" i="2"/>
  <c r="BH9" i="2"/>
  <c r="DH9" i="2"/>
  <c r="FT9" i="2"/>
  <c r="BI11" i="2"/>
  <c r="DU11" i="2"/>
  <c r="AL12" i="2"/>
  <c r="FJ12" i="2"/>
  <c r="DK13" i="2"/>
  <c r="CN15" i="2"/>
  <c r="EU16" i="2"/>
  <c r="AH5" i="2"/>
  <c r="AQ5" i="2"/>
  <c r="AZ5" i="2"/>
  <c r="BI5" i="2"/>
  <c r="BR5" i="2"/>
  <c r="CB5" i="2"/>
  <c r="CM5" i="2"/>
  <c r="CY5" i="2"/>
  <c r="DM5" i="2"/>
  <c r="DZ5" i="2"/>
  <c r="EL5" i="2"/>
  <c r="EY5" i="2"/>
  <c r="FK5" i="2"/>
  <c r="FY5" i="2"/>
  <c r="GL5" i="2"/>
  <c r="AM6" i="2"/>
  <c r="BR6" i="2"/>
  <c r="CP6" i="2"/>
  <c r="DV6" i="2"/>
  <c r="FJ6" i="2"/>
  <c r="AK8" i="2"/>
  <c r="CJ8" i="2"/>
  <c r="EJ8" i="2"/>
  <c r="GI8" i="2"/>
  <c r="BL9" i="2"/>
  <c r="DL9" i="2"/>
  <c r="FX9" i="2"/>
  <c r="BM11" i="2"/>
  <c r="DY11" i="2"/>
  <c r="AT12" i="2"/>
  <c r="FR12" i="2"/>
  <c r="DS13" i="2"/>
  <c r="DB15" i="2"/>
  <c r="FL16" i="2"/>
  <c r="AY5" i="2"/>
  <c r="DK5" i="2"/>
  <c r="GI5" i="2"/>
  <c r="AR5" i="2"/>
  <c r="CD5" i="2"/>
  <c r="FA5" i="2"/>
  <c r="BS6" i="2"/>
  <c r="AU8" i="2"/>
  <c r="BU9" i="2"/>
  <c r="GJ9" i="2"/>
  <c r="EQ13" i="2"/>
  <c r="EO15" i="2"/>
  <c r="AJ5" i="2"/>
  <c r="AS5" i="2"/>
  <c r="BB5" i="2"/>
  <c r="BK5" i="2"/>
  <c r="BT5" i="2"/>
  <c r="CE5" i="2"/>
  <c r="CP5" i="2"/>
  <c r="DC5" i="2"/>
  <c r="DO5" i="2"/>
  <c r="EC5" i="2"/>
  <c r="EP5" i="2"/>
  <c r="FB5" i="2"/>
  <c r="FO5" i="2"/>
  <c r="GA5" i="2"/>
  <c r="GP5" i="2"/>
  <c r="AV6" i="2"/>
  <c r="BT6" i="2"/>
  <c r="CY6" i="2"/>
  <c r="EF6" i="2"/>
  <c r="FV6" i="2"/>
  <c r="AY8" i="2"/>
  <c r="CW8" i="2"/>
  <c r="EV8" i="2"/>
  <c r="GV8" i="2"/>
  <c r="BX9" i="2"/>
  <c r="EB9" i="2"/>
  <c r="GN9" i="2"/>
  <c r="CC11" i="2"/>
  <c r="EO11" i="2"/>
  <c r="BZ12" i="2"/>
  <c r="GX12" i="2"/>
  <c r="EZ15" i="2"/>
  <c r="DY17" i="2"/>
  <c r="BH5" i="2"/>
  <c r="FJ5" i="2"/>
  <c r="DB5" i="2"/>
  <c r="AN6" i="2"/>
  <c r="CX6" i="2"/>
  <c r="BY11" i="2"/>
  <c r="GT13" i="2"/>
  <c r="GL13" i="2"/>
  <c r="GD13" i="2"/>
  <c r="FV13" i="2"/>
  <c r="GS13" i="2"/>
  <c r="GK13" i="2"/>
  <c r="GC13" i="2"/>
  <c r="GQ13" i="2"/>
  <c r="GG13" i="2"/>
  <c r="FW13" i="2"/>
  <c r="FN13" i="2"/>
  <c r="FF13" i="2"/>
  <c r="EX13" i="2"/>
  <c r="EP13" i="2"/>
  <c r="EH13" i="2"/>
  <c r="DZ13" i="2"/>
  <c r="DR13" i="2"/>
  <c r="DJ13" i="2"/>
  <c r="DB13" i="2"/>
  <c r="CT13" i="2"/>
  <c r="CL13" i="2"/>
  <c r="CD13" i="2"/>
  <c r="BV13" i="2"/>
  <c r="BN13" i="2"/>
  <c r="BF13" i="2"/>
  <c r="AX13" i="2"/>
  <c r="AP13" i="2"/>
  <c r="AH13" i="2"/>
  <c r="GW12" i="2"/>
  <c r="GO12" i="2"/>
  <c r="GG12" i="2"/>
  <c r="FY12" i="2"/>
  <c r="FQ12" i="2"/>
  <c r="FI12" i="2"/>
  <c r="FA12" i="2"/>
  <c r="ES12" i="2"/>
  <c r="EK12" i="2"/>
  <c r="EC12" i="2"/>
  <c r="DU12" i="2"/>
  <c r="DM12" i="2"/>
  <c r="DE12" i="2"/>
  <c r="CW12" i="2"/>
  <c r="CO12" i="2"/>
  <c r="CG12" i="2"/>
  <c r="BY12" i="2"/>
  <c r="BQ12" i="2"/>
  <c r="BI12" i="2"/>
  <c r="BA12" i="2"/>
  <c r="AS12" i="2"/>
  <c r="AK12" i="2"/>
  <c r="GZ11" i="2"/>
  <c r="GR11" i="2"/>
  <c r="GJ11" i="2"/>
  <c r="GB11" i="2"/>
  <c r="FT11" i="2"/>
  <c r="FL11" i="2"/>
  <c r="FD11" i="2"/>
  <c r="EV11" i="2"/>
  <c r="EN11" i="2"/>
  <c r="EF11" i="2"/>
  <c r="DX11" i="2"/>
  <c r="DP11" i="2"/>
  <c r="DH11" i="2"/>
  <c r="CZ11" i="2"/>
  <c r="CR11" i="2"/>
  <c r="CJ11" i="2"/>
  <c r="CB11" i="2"/>
  <c r="BT11" i="2"/>
  <c r="BL11" i="2"/>
  <c r="BD11" i="2"/>
  <c r="AV11" i="2"/>
  <c r="AN11" i="2"/>
  <c r="AF11" i="2"/>
  <c r="GZ13" i="2"/>
  <c r="GP13" i="2"/>
  <c r="GF13" i="2"/>
  <c r="FU13" i="2"/>
  <c r="FM13" i="2"/>
  <c r="FE13" i="2"/>
  <c r="EW13" i="2"/>
  <c r="EO13" i="2"/>
  <c r="EG13" i="2"/>
  <c r="DY13" i="2"/>
  <c r="DQ13" i="2"/>
  <c r="DI13" i="2"/>
  <c r="DA13" i="2"/>
  <c r="CS13" i="2"/>
  <c r="CK13" i="2"/>
  <c r="CC13" i="2"/>
  <c r="BU13" i="2"/>
  <c r="BM13" i="2"/>
  <c r="BE13" i="2"/>
  <c r="AW13" i="2"/>
  <c r="AO13" i="2"/>
  <c r="AG13" i="2"/>
  <c r="GV12" i="2"/>
  <c r="GN12" i="2"/>
  <c r="GF12" i="2"/>
  <c r="FX12" i="2"/>
  <c r="FP12" i="2"/>
  <c r="FH12" i="2"/>
  <c r="EZ12" i="2"/>
  <c r="ER12" i="2"/>
  <c r="EJ12" i="2"/>
  <c r="EB12" i="2"/>
  <c r="DT12" i="2"/>
  <c r="DL12" i="2"/>
  <c r="DD12" i="2"/>
  <c r="CV12" i="2"/>
  <c r="CN12" i="2"/>
  <c r="CF12" i="2"/>
  <c r="BX12" i="2"/>
  <c r="BP12" i="2"/>
  <c r="BH12" i="2"/>
  <c r="AZ12" i="2"/>
  <c r="AR12" i="2"/>
  <c r="AJ12" i="2"/>
  <c r="GY11" i="2"/>
  <c r="GQ11" i="2"/>
  <c r="GI11" i="2"/>
  <c r="GA11" i="2"/>
  <c r="FS11" i="2"/>
  <c r="GY13" i="2"/>
  <c r="GO13" i="2"/>
  <c r="GE13" i="2"/>
  <c r="FT13" i="2"/>
  <c r="FL13" i="2"/>
  <c r="FD13" i="2"/>
  <c r="EV13" i="2"/>
  <c r="EN13" i="2"/>
  <c r="EF13" i="2"/>
  <c r="DX13" i="2"/>
  <c r="DP13" i="2"/>
  <c r="DH13" i="2"/>
  <c r="CZ13" i="2"/>
  <c r="CR13" i="2"/>
  <c r="CJ13" i="2"/>
  <c r="CB13" i="2"/>
  <c r="BT13" i="2"/>
  <c r="BL13" i="2"/>
  <c r="BD13" i="2"/>
  <c r="AV13" i="2"/>
  <c r="AN13" i="2"/>
  <c r="AF13" i="2"/>
  <c r="GU12" i="2"/>
  <c r="GM12" i="2"/>
  <c r="GE12" i="2"/>
  <c r="FW12" i="2"/>
  <c r="FO12" i="2"/>
  <c r="FG12" i="2"/>
  <c r="EY12" i="2"/>
  <c r="EQ12" i="2"/>
  <c r="EI12" i="2"/>
  <c r="EA12" i="2"/>
  <c r="DS12" i="2"/>
  <c r="DK12" i="2"/>
  <c r="DC12" i="2"/>
  <c r="CU12" i="2"/>
  <c r="CM12" i="2"/>
  <c r="CE12" i="2"/>
  <c r="BW12" i="2"/>
  <c r="BO12" i="2"/>
  <c r="BG12" i="2"/>
  <c r="AY12" i="2"/>
  <c r="AQ12" i="2"/>
  <c r="AI12" i="2"/>
  <c r="GX11" i="2"/>
  <c r="GP11" i="2"/>
  <c r="GH11" i="2"/>
  <c r="FZ11" i="2"/>
  <c r="FR11" i="2"/>
  <c r="FJ11" i="2"/>
  <c r="FB11" i="2"/>
  <c r="ET11" i="2"/>
  <c r="EL11" i="2"/>
  <c r="ED11" i="2"/>
  <c r="DV11" i="2"/>
  <c r="DN11" i="2"/>
  <c r="DF11" i="2"/>
  <c r="CX11" i="2"/>
  <c r="CP11" i="2"/>
  <c r="CH11" i="2"/>
  <c r="BZ11" i="2"/>
  <c r="BR11" i="2"/>
  <c r="BJ11" i="2"/>
  <c r="BB11" i="2"/>
  <c r="AT11" i="2"/>
  <c r="AL11" i="2"/>
  <c r="AD11" i="2"/>
  <c r="GX13" i="2"/>
  <c r="GN13" i="2"/>
  <c r="GB13" i="2"/>
  <c r="FS13" i="2"/>
  <c r="FK13" i="2"/>
  <c r="FC13" i="2"/>
  <c r="EU13" i="2"/>
  <c r="EM13" i="2"/>
  <c r="EE13" i="2"/>
  <c r="DW13" i="2"/>
  <c r="DO13" i="2"/>
  <c r="DG13" i="2"/>
  <c r="CY13" i="2"/>
  <c r="CQ13" i="2"/>
  <c r="CI13" i="2"/>
  <c r="CA13" i="2"/>
  <c r="BS13" i="2"/>
  <c r="BK13" i="2"/>
  <c r="BC13" i="2"/>
  <c r="AU13" i="2"/>
  <c r="AM13" i="2"/>
  <c r="AE13" i="2"/>
  <c r="GT12" i="2"/>
  <c r="GL12" i="2"/>
  <c r="GD12" i="2"/>
  <c r="FV12" i="2"/>
  <c r="FN12" i="2"/>
  <c r="FF12" i="2"/>
  <c r="EX12" i="2"/>
  <c r="EP12" i="2"/>
  <c r="EH12" i="2"/>
  <c r="DZ12" i="2"/>
  <c r="DR12" i="2"/>
  <c r="DJ12" i="2"/>
  <c r="DB12" i="2"/>
  <c r="CT12" i="2"/>
  <c r="CL12" i="2"/>
  <c r="CD12" i="2"/>
  <c r="BV12" i="2"/>
  <c r="BN12" i="2"/>
  <c r="BF12" i="2"/>
  <c r="AX12" i="2"/>
  <c r="AP12" i="2"/>
  <c r="AH12" i="2"/>
  <c r="GW11" i="2"/>
  <c r="GO11" i="2"/>
  <c r="GG11" i="2"/>
  <c r="FY11" i="2"/>
  <c r="FQ11" i="2"/>
  <c r="FI11" i="2"/>
  <c r="FA11" i="2"/>
  <c r="GW13" i="2"/>
  <c r="GM13" i="2"/>
  <c r="GA13" i="2"/>
  <c r="FR13" i="2"/>
  <c r="FJ13" i="2"/>
  <c r="FB13" i="2"/>
  <c r="ET13" i="2"/>
  <c r="EL13" i="2"/>
  <c r="ED13" i="2"/>
  <c r="DV13" i="2"/>
  <c r="DN13" i="2"/>
  <c r="DF13" i="2"/>
  <c r="CX13" i="2"/>
  <c r="CP13" i="2"/>
  <c r="CH13" i="2"/>
  <c r="BZ13" i="2"/>
  <c r="BR13" i="2"/>
  <c r="BJ13" i="2"/>
  <c r="BB13" i="2"/>
  <c r="AT13" i="2"/>
  <c r="AL13" i="2"/>
  <c r="AD13" i="2"/>
  <c r="GS12" i="2"/>
  <c r="GK12" i="2"/>
  <c r="GC12" i="2"/>
  <c r="FU12" i="2"/>
  <c r="FM12" i="2"/>
  <c r="FE12" i="2"/>
  <c r="EW12" i="2"/>
  <c r="EO12" i="2"/>
  <c r="EG12" i="2"/>
  <c r="DY12" i="2"/>
  <c r="DQ12" i="2"/>
  <c r="DI12" i="2"/>
  <c r="DA12" i="2"/>
  <c r="CS12" i="2"/>
  <c r="CK12" i="2"/>
  <c r="CC12" i="2"/>
  <c r="BU12" i="2"/>
  <c r="BM12" i="2"/>
  <c r="BE12" i="2"/>
  <c r="AW12" i="2"/>
  <c r="AO12" i="2"/>
  <c r="AG12" i="2"/>
  <c r="GV11" i="2"/>
  <c r="GN11" i="2"/>
  <c r="GF11" i="2"/>
  <c r="FX11" i="2"/>
  <c r="FP11" i="2"/>
  <c r="FH11" i="2"/>
  <c r="EZ11" i="2"/>
  <c r="ER11" i="2"/>
  <c r="EJ11" i="2"/>
  <c r="EB11" i="2"/>
  <c r="DT11" i="2"/>
  <c r="DL11" i="2"/>
  <c r="DD11" i="2"/>
  <c r="CV11" i="2"/>
  <c r="CN11" i="2"/>
  <c r="CF11" i="2"/>
  <c r="BX11" i="2"/>
  <c r="BP11" i="2"/>
  <c r="BH11" i="2"/>
  <c r="AZ11" i="2"/>
  <c r="AR11" i="2"/>
  <c r="AJ11" i="2"/>
  <c r="GV13" i="2"/>
  <c r="GJ13" i="2"/>
  <c r="FZ13" i="2"/>
  <c r="FQ13" i="2"/>
  <c r="FI13" i="2"/>
  <c r="FA13" i="2"/>
  <c r="ES13" i="2"/>
  <c r="EK13" i="2"/>
  <c r="EC13" i="2"/>
  <c r="DU13" i="2"/>
  <c r="DM13" i="2"/>
  <c r="DE13" i="2"/>
  <c r="CW13" i="2"/>
  <c r="CO13" i="2"/>
  <c r="CG13" i="2"/>
  <c r="BY13" i="2"/>
  <c r="BQ13" i="2"/>
  <c r="BI13" i="2"/>
  <c r="BA13" i="2"/>
  <c r="AS13" i="2"/>
  <c r="AK13" i="2"/>
  <c r="GZ12" i="2"/>
  <c r="GR12" i="2"/>
  <c r="GJ12" i="2"/>
  <c r="GB12" i="2"/>
  <c r="FT12" i="2"/>
  <c r="FL12" i="2"/>
  <c r="FD12" i="2"/>
  <c r="EV12" i="2"/>
  <c r="EN12" i="2"/>
  <c r="EF12" i="2"/>
  <c r="DX12" i="2"/>
  <c r="DP12" i="2"/>
  <c r="DH12" i="2"/>
  <c r="CZ12" i="2"/>
  <c r="CR12" i="2"/>
  <c r="CJ12" i="2"/>
  <c r="CB12" i="2"/>
  <c r="BT12" i="2"/>
  <c r="BL12" i="2"/>
  <c r="BD12" i="2"/>
  <c r="AV12" i="2"/>
  <c r="AN12" i="2"/>
  <c r="AF12" i="2"/>
  <c r="GU11" i="2"/>
  <c r="GM11" i="2"/>
  <c r="GE11" i="2"/>
  <c r="FW11" i="2"/>
  <c r="FO11" i="2"/>
  <c r="FG11" i="2"/>
  <c r="EY11" i="2"/>
  <c r="EQ11" i="2"/>
  <c r="EI11" i="2"/>
  <c r="EA11" i="2"/>
  <c r="DS11" i="2"/>
  <c r="DK11" i="2"/>
  <c r="DC11" i="2"/>
  <c r="CU11" i="2"/>
  <c r="CM11" i="2"/>
  <c r="CE11" i="2"/>
  <c r="BW11" i="2"/>
  <c r="BO11" i="2"/>
  <c r="BG11" i="2"/>
  <c r="AY11" i="2"/>
  <c r="AQ11" i="2"/>
  <c r="AI11" i="2"/>
  <c r="FY13" i="2"/>
  <c r="ER13" i="2"/>
  <c r="DL13" i="2"/>
  <c r="CF13" i="2"/>
  <c r="AZ13" i="2"/>
  <c r="GQ12" i="2"/>
  <c r="FK12" i="2"/>
  <c r="EE12" i="2"/>
  <c r="CY12" i="2"/>
  <c r="BS12" i="2"/>
  <c r="AM12" i="2"/>
  <c r="GD11" i="2"/>
  <c r="FE11" i="2"/>
  <c r="EM11" i="2"/>
  <c r="DW11" i="2"/>
  <c r="DG11" i="2"/>
  <c r="CQ11" i="2"/>
  <c r="CA11" i="2"/>
  <c r="BK11" i="2"/>
  <c r="AU11" i="2"/>
  <c r="AE11" i="2"/>
  <c r="FP13" i="2"/>
  <c r="EJ13" i="2"/>
  <c r="DD13" i="2"/>
  <c r="BX13" i="2"/>
  <c r="AR13" i="2"/>
  <c r="GI12" i="2"/>
  <c r="FC12" i="2"/>
  <c r="DW12" i="2"/>
  <c r="CQ12" i="2"/>
  <c r="BK12" i="2"/>
  <c r="AE12" i="2"/>
  <c r="FV11" i="2"/>
  <c r="EX11" i="2"/>
  <c r="EH11" i="2"/>
  <c r="DR11" i="2"/>
  <c r="DB11" i="2"/>
  <c r="CL11" i="2"/>
  <c r="BV11" i="2"/>
  <c r="BF11" i="2"/>
  <c r="AP11" i="2"/>
  <c r="FO13" i="2"/>
  <c r="EI13" i="2"/>
  <c r="DC13" i="2"/>
  <c r="BW13" i="2"/>
  <c r="AQ13" i="2"/>
  <c r="GH12" i="2"/>
  <c r="FB12" i="2"/>
  <c r="DV12" i="2"/>
  <c r="CP12" i="2"/>
  <c r="BJ12" i="2"/>
  <c r="AD12" i="2"/>
  <c r="FU11" i="2"/>
  <c r="EW11" i="2"/>
  <c r="EG11" i="2"/>
  <c r="DQ11" i="2"/>
  <c r="DA11" i="2"/>
  <c r="CK11" i="2"/>
  <c r="BU11" i="2"/>
  <c r="BE11" i="2"/>
  <c r="AO11" i="2"/>
  <c r="GU13" i="2"/>
  <c r="FH13" i="2"/>
  <c r="EB13" i="2"/>
  <c r="CV13" i="2"/>
  <c r="BP13" i="2"/>
  <c r="AJ13" i="2"/>
  <c r="GA12" i="2"/>
  <c r="EU12" i="2"/>
  <c r="DO12" i="2"/>
  <c r="CI12" i="2"/>
  <c r="BC12" i="2"/>
  <c r="GT11" i="2"/>
  <c r="FN11" i="2"/>
  <c r="EU11" i="2"/>
  <c r="EE11" i="2"/>
  <c r="DO11" i="2"/>
  <c r="CY11" i="2"/>
  <c r="CI11" i="2"/>
  <c r="BS11" i="2"/>
  <c r="BC11" i="2"/>
  <c r="AM11" i="2"/>
  <c r="GR13" i="2"/>
  <c r="FG13" i="2"/>
  <c r="EA13" i="2"/>
  <c r="CU13" i="2"/>
  <c r="BO13" i="2"/>
  <c r="AI13" i="2"/>
  <c r="FZ12" i="2"/>
  <c r="ET12" i="2"/>
  <c r="DN12" i="2"/>
  <c r="CH12" i="2"/>
  <c r="BB12" i="2"/>
  <c r="GS11" i="2"/>
  <c r="FM11" i="2"/>
  <c r="ES11" i="2"/>
  <c r="EC11" i="2"/>
  <c r="DM11" i="2"/>
  <c r="CW11" i="2"/>
  <c r="CG11" i="2"/>
  <c r="BQ11" i="2"/>
  <c r="BA11" i="2"/>
  <c r="AK11" i="2"/>
  <c r="GI13" i="2"/>
  <c r="EZ13" i="2"/>
  <c r="DT13" i="2"/>
  <c r="CN13" i="2"/>
  <c r="BH13" i="2"/>
  <c r="GY12" i="2"/>
  <c r="FS12" i="2"/>
  <c r="EM12" i="2"/>
  <c r="DG12" i="2"/>
  <c r="CA12" i="2"/>
  <c r="AU12" i="2"/>
  <c r="GL11" i="2"/>
  <c r="FK11" i="2"/>
  <c r="EP11" i="2"/>
  <c r="DZ11" i="2"/>
  <c r="DJ11" i="2"/>
  <c r="CT11" i="2"/>
  <c r="CD11" i="2"/>
  <c r="BN11" i="2"/>
  <c r="AX11" i="2"/>
  <c r="AH11" i="2"/>
  <c r="GZ29" i="2"/>
  <c r="GZ28" i="2" s="1"/>
  <c r="GZ26" i="2" s="1"/>
  <c r="GR29" i="2"/>
  <c r="GR28" i="2" s="1"/>
  <c r="GR26" i="2" s="1"/>
  <c r="GJ29" i="2"/>
  <c r="GJ28" i="2" s="1"/>
  <c r="GJ26" i="2" s="1"/>
  <c r="GB29" i="2"/>
  <c r="GB28" i="2" s="1"/>
  <c r="GB26" i="2" s="1"/>
  <c r="FT29" i="2"/>
  <c r="FT28" i="2" s="1"/>
  <c r="FT26" i="2" s="1"/>
  <c r="FL29" i="2"/>
  <c r="FL28" i="2" s="1"/>
  <c r="FL26" i="2" s="1"/>
  <c r="FD29" i="2"/>
  <c r="FD28" i="2" s="1"/>
  <c r="FD26" i="2" s="1"/>
  <c r="EV29" i="2"/>
  <c r="EV28" i="2" s="1"/>
  <c r="EN29" i="2"/>
  <c r="EN28" i="2" s="1"/>
  <c r="EF29" i="2"/>
  <c r="EF28" i="2" s="1"/>
  <c r="DX29" i="2"/>
  <c r="DX28" i="2" s="1"/>
  <c r="DP29" i="2"/>
  <c r="DP28" i="2" s="1"/>
  <c r="DH29" i="2"/>
  <c r="DH28" i="2" s="1"/>
  <c r="DH26" i="2" s="1"/>
  <c r="CZ29" i="2"/>
  <c r="CZ28" i="2" s="1"/>
  <c r="CR29" i="2"/>
  <c r="CR28" i="2" s="1"/>
  <c r="CJ29" i="2"/>
  <c r="CJ28" i="2" s="1"/>
  <c r="CJ26" i="2" s="1"/>
  <c r="CB29" i="2"/>
  <c r="CB28" i="2" s="1"/>
  <c r="CB26" i="2" s="1"/>
  <c r="BT29" i="2"/>
  <c r="BT28" i="2" s="1"/>
  <c r="BT26" i="2" s="1"/>
  <c r="BL29" i="2"/>
  <c r="BL28" i="2" s="1"/>
  <c r="BL26" i="2" s="1"/>
  <c r="BD29" i="2"/>
  <c r="BD28" i="2" s="1"/>
  <c r="BD26" i="2" s="1"/>
  <c r="AV29" i="2"/>
  <c r="AV28" i="2" s="1"/>
  <c r="AV26" i="2" s="1"/>
  <c r="AN29" i="2"/>
  <c r="AN28" i="2" s="1"/>
  <c r="AN26" i="2" s="1"/>
  <c r="AF29" i="2"/>
  <c r="AF28" i="2" s="1"/>
  <c r="AF26" i="2" s="1"/>
  <c r="GX27" i="2"/>
  <c r="GP27" i="2"/>
  <c r="GH27" i="2"/>
  <c r="FZ27" i="2"/>
  <c r="FR27" i="2"/>
  <c r="FJ27" i="2"/>
  <c r="FB27" i="2"/>
  <c r="ET27" i="2"/>
  <c r="EL27" i="2"/>
  <c r="ED27" i="2"/>
  <c r="DV27" i="2"/>
  <c r="DN27" i="2"/>
  <c r="DF27" i="2"/>
  <c r="CX27" i="2"/>
  <c r="CP27" i="2"/>
  <c r="CH27" i="2"/>
  <c r="BZ27" i="2"/>
  <c r="BR27" i="2"/>
  <c r="BJ27" i="2"/>
  <c r="BB27" i="2"/>
  <c r="AT27" i="2"/>
  <c r="AL27" i="2"/>
  <c r="AD27" i="2"/>
  <c r="GY29" i="2"/>
  <c r="GY28" i="2" s="1"/>
  <c r="GY26" i="2" s="1"/>
  <c r="GQ29" i="2"/>
  <c r="GQ28" i="2" s="1"/>
  <c r="GQ26" i="2" s="1"/>
  <c r="GI29" i="2"/>
  <c r="GI28" i="2" s="1"/>
  <c r="GI26" i="2" s="1"/>
  <c r="GA29" i="2"/>
  <c r="GA28" i="2" s="1"/>
  <c r="GA26" i="2" s="1"/>
  <c r="FS29" i="2"/>
  <c r="FS28" i="2" s="1"/>
  <c r="FS26" i="2" s="1"/>
  <c r="FK29" i="2"/>
  <c r="FK28" i="2" s="1"/>
  <c r="FK26" i="2" s="1"/>
  <c r="FC29" i="2"/>
  <c r="FC28" i="2" s="1"/>
  <c r="FC26" i="2" s="1"/>
  <c r="EU29" i="2"/>
  <c r="EU28" i="2" s="1"/>
  <c r="EM29" i="2"/>
  <c r="EM28" i="2" s="1"/>
  <c r="EE29" i="2"/>
  <c r="EE28" i="2" s="1"/>
  <c r="DW29" i="2"/>
  <c r="DW28" i="2" s="1"/>
  <c r="DO29" i="2"/>
  <c r="DO28" i="2" s="1"/>
  <c r="DG29" i="2"/>
  <c r="DG28" i="2" s="1"/>
  <c r="CY29" i="2"/>
  <c r="CY28" i="2" s="1"/>
  <c r="CY26" i="2" s="1"/>
  <c r="CQ29" i="2"/>
  <c r="CQ28" i="2" s="1"/>
  <c r="CI29" i="2"/>
  <c r="CI28" i="2" s="1"/>
  <c r="CI26" i="2" s="1"/>
  <c r="CA29" i="2"/>
  <c r="CA28" i="2" s="1"/>
  <c r="CA26" i="2" s="1"/>
  <c r="BS29" i="2"/>
  <c r="BS28" i="2" s="1"/>
  <c r="BS26" i="2" s="1"/>
  <c r="BK29" i="2"/>
  <c r="BK28" i="2" s="1"/>
  <c r="BK26" i="2" s="1"/>
  <c r="BC29" i="2"/>
  <c r="BC28" i="2" s="1"/>
  <c r="BC26" i="2" s="1"/>
  <c r="AU29" i="2"/>
  <c r="AU28" i="2" s="1"/>
  <c r="AU26" i="2" s="1"/>
  <c r="AM29" i="2"/>
  <c r="AM28" i="2" s="1"/>
  <c r="AM26" i="2" s="1"/>
  <c r="AE29" i="2"/>
  <c r="AE28" i="2" s="1"/>
  <c r="AE26" i="2" s="1"/>
  <c r="GW27" i="2"/>
  <c r="GO27" i="2"/>
  <c r="GG27" i="2"/>
  <c r="FY27" i="2"/>
  <c r="FQ27" i="2"/>
  <c r="FI27" i="2"/>
  <c r="FA27" i="2"/>
  <c r="ES27" i="2"/>
  <c r="EK27" i="2"/>
  <c r="EC27" i="2"/>
  <c r="DU27" i="2"/>
  <c r="DM27" i="2"/>
  <c r="DE27" i="2"/>
  <c r="CW27" i="2"/>
  <c r="CO27" i="2"/>
  <c r="CG27" i="2"/>
  <c r="BY27" i="2"/>
  <c r="BQ27" i="2"/>
  <c r="BI27" i="2"/>
  <c r="BA27" i="2"/>
  <c r="AS27" i="2"/>
  <c r="AK27" i="2"/>
  <c r="GX29" i="2"/>
  <c r="GX28" i="2" s="1"/>
  <c r="GX26" i="2" s="1"/>
  <c r="GP29" i="2"/>
  <c r="GP28" i="2" s="1"/>
  <c r="GP26" i="2" s="1"/>
  <c r="GH29" i="2"/>
  <c r="GH28" i="2" s="1"/>
  <c r="GH26" i="2" s="1"/>
  <c r="FZ29" i="2"/>
  <c r="FZ28" i="2" s="1"/>
  <c r="FZ26" i="2" s="1"/>
  <c r="FR29" i="2"/>
  <c r="FR28" i="2" s="1"/>
  <c r="FR26" i="2" s="1"/>
  <c r="FJ29" i="2"/>
  <c r="FJ28" i="2" s="1"/>
  <c r="FJ26" i="2" s="1"/>
  <c r="FB29" i="2"/>
  <c r="FB28" i="2" s="1"/>
  <c r="FB26" i="2" s="1"/>
  <c r="ET29" i="2"/>
  <c r="ET28" i="2" s="1"/>
  <c r="EL29" i="2"/>
  <c r="EL28" i="2" s="1"/>
  <c r="ED29" i="2"/>
  <c r="ED28" i="2" s="1"/>
  <c r="DV29" i="2"/>
  <c r="DV28" i="2" s="1"/>
  <c r="DN29" i="2"/>
  <c r="DN28" i="2" s="1"/>
  <c r="DF29" i="2"/>
  <c r="DF28" i="2" s="1"/>
  <c r="CX29" i="2"/>
  <c r="CX28" i="2" s="1"/>
  <c r="CP29" i="2"/>
  <c r="CP28" i="2" s="1"/>
  <c r="CH29" i="2"/>
  <c r="CH28" i="2" s="1"/>
  <c r="CH26" i="2" s="1"/>
  <c r="BZ29" i="2"/>
  <c r="BZ28" i="2" s="1"/>
  <c r="BZ26" i="2" s="1"/>
  <c r="BR29" i="2"/>
  <c r="BR28" i="2" s="1"/>
  <c r="BR26" i="2" s="1"/>
  <c r="BJ29" i="2"/>
  <c r="BJ28" i="2" s="1"/>
  <c r="BJ26" i="2" s="1"/>
  <c r="BB29" i="2"/>
  <c r="BB28" i="2" s="1"/>
  <c r="BB26" i="2" s="1"/>
  <c r="AT29" i="2"/>
  <c r="AT28" i="2" s="1"/>
  <c r="AT26" i="2" s="1"/>
  <c r="AL29" i="2"/>
  <c r="AL28" i="2" s="1"/>
  <c r="AL26" i="2" s="1"/>
  <c r="AD29" i="2"/>
  <c r="AD28" i="2" s="1"/>
  <c r="AD26" i="2" s="1"/>
  <c r="GV27" i="2"/>
  <c r="GN27" i="2"/>
  <c r="GF27" i="2"/>
  <c r="FX27" i="2"/>
  <c r="FP27" i="2"/>
  <c r="FH27" i="2"/>
  <c r="EZ27" i="2"/>
  <c r="ER27" i="2"/>
  <c r="GW29" i="2"/>
  <c r="GW28" i="2" s="1"/>
  <c r="GW26" i="2" s="1"/>
  <c r="GO29" i="2"/>
  <c r="GO28" i="2" s="1"/>
  <c r="GO26" i="2" s="1"/>
  <c r="GV29" i="2"/>
  <c r="GV28" i="2" s="1"/>
  <c r="GV26" i="2" s="1"/>
  <c r="GN29" i="2"/>
  <c r="GN28" i="2" s="1"/>
  <c r="GN26" i="2" s="1"/>
  <c r="GU29" i="2"/>
  <c r="GU28" i="2" s="1"/>
  <c r="GU26" i="2" s="1"/>
  <c r="GE29" i="2"/>
  <c r="GE28" i="2" s="1"/>
  <c r="GE26" i="2" s="1"/>
  <c r="FQ29" i="2"/>
  <c r="FQ28" i="2" s="1"/>
  <c r="FQ26" i="2" s="1"/>
  <c r="GT29" i="2"/>
  <c r="GT28" i="2" s="1"/>
  <c r="GT26" i="2" s="1"/>
  <c r="GD29" i="2"/>
  <c r="GD28" i="2" s="1"/>
  <c r="GD26" i="2" s="1"/>
  <c r="FP29" i="2"/>
  <c r="FP28" i="2" s="1"/>
  <c r="FP26" i="2" s="1"/>
  <c r="FE29" i="2"/>
  <c r="FE28" i="2" s="1"/>
  <c r="FE26" i="2" s="1"/>
  <c r="EQ29" i="2"/>
  <c r="EQ28" i="2" s="1"/>
  <c r="EC29" i="2"/>
  <c r="EC28" i="2" s="1"/>
  <c r="DR29" i="2"/>
  <c r="DR28" i="2" s="1"/>
  <c r="DD29" i="2"/>
  <c r="DD28" i="2" s="1"/>
  <c r="CS29" i="2"/>
  <c r="CS28" i="2" s="1"/>
  <c r="CE29" i="2"/>
  <c r="CE28" i="2" s="1"/>
  <c r="CE26" i="2" s="1"/>
  <c r="BQ29" i="2"/>
  <c r="BQ28" i="2" s="1"/>
  <c r="BQ26" i="2" s="1"/>
  <c r="BF29" i="2"/>
  <c r="BF28" i="2" s="1"/>
  <c r="BF26" i="2" s="1"/>
  <c r="AR29" i="2"/>
  <c r="AR28" i="2" s="1"/>
  <c r="AR26" i="2" s="1"/>
  <c r="AG29" i="2"/>
  <c r="AG28" i="2" s="1"/>
  <c r="AG26" i="2" s="1"/>
  <c r="GQ27" i="2"/>
  <c r="GC27" i="2"/>
  <c r="FO27" i="2"/>
  <c r="FD27" i="2"/>
  <c r="EP27" i="2"/>
  <c r="EF27" i="2"/>
  <c r="DT27" i="2"/>
  <c r="DJ27" i="2"/>
  <c r="CZ27" i="2"/>
  <c r="CN27" i="2"/>
  <c r="CD27" i="2"/>
  <c r="BT27" i="2"/>
  <c r="BH27" i="2"/>
  <c r="AX27" i="2"/>
  <c r="AN27" i="2"/>
  <c r="GS29" i="2"/>
  <c r="GS28" i="2" s="1"/>
  <c r="GS26" i="2" s="1"/>
  <c r="GC29" i="2"/>
  <c r="GC28" i="2" s="1"/>
  <c r="GC26" i="2" s="1"/>
  <c r="FO29" i="2"/>
  <c r="FO28" i="2" s="1"/>
  <c r="FO26" i="2" s="1"/>
  <c r="FA29" i="2"/>
  <c r="FA28" i="2" s="1"/>
  <c r="FA26" i="2" s="1"/>
  <c r="EP29" i="2"/>
  <c r="EP28" i="2" s="1"/>
  <c r="EB29" i="2"/>
  <c r="EB28" i="2" s="1"/>
  <c r="DQ29" i="2"/>
  <c r="DQ28" i="2" s="1"/>
  <c r="DC29" i="2"/>
  <c r="DC28" i="2" s="1"/>
  <c r="CO29" i="2"/>
  <c r="CO28" i="2" s="1"/>
  <c r="CO26" i="2" s="1"/>
  <c r="CD29" i="2"/>
  <c r="CD28" i="2" s="1"/>
  <c r="CD26" i="2" s="1"/>
  <c r="BP29" i="2"/>
  <c r="BP28" i="2" s="1"/>
  <c r="BP26" i="2" s="1"/>
  <c r="BE29" i="2"/>
  <c r="BE28" i="2" s="1"/>
  <c r="BE26" i="2" s="1"/>
  <c r="AQ29" i="2"/>
  <c r="AQ28" i="2" s="1"/>
  <c r="AQ26" i="2" s="1"/>
  <c r="GM27" i="2"/>
  <c r="GB27" i="2"/>
  <c r="FN27" i="2"/>
  <c r="FC27" i="2"/>
  <c r="EO27" i="2"/>
  <c r="EE27" i="2"/>
  <c r="DS27" i="2"/>
  <c r="DI27" i="2"/>
  <c r="CY27" i="2"/>
  <c r="CM27" i="2"/>
  <c r="CC27" i="2"/>
  <c r="BS27" i="2"/>
  <c r="GL29" i="2"/>
  <c r="GL28" i="2" s="1"/>
  <c r="GL26" i="2" s="1"/>
  <c r="FX29" i="2"/>
  <c r="FX28" i="2" s="1"/>
  <c r="FX26" i="2" s="1"/>
  <c r="FM29" i="2"/>
  <c r="FM28" i="2" s="1"/>
  <c r="FM26" i="2" s="1"/>
  <c r="EY29" i="2"/>
  <c r="EY28" i="2" s="1"/>
  <c r="EY26" i="2" s="1"/>
  <c r="EK29" i="2"/>
  <c r="EK28" i="2" s="1"/>
  <c r="DZ29" i="2"/>
  <c r="DZ28" i="2" s="1"/>
  <c r="DL29" i="2"/>
  <c r="DL28" i="2" s="1"/>
  <c r="DA29" i="2"/>
  <c r="DA28" i="2" s="1"/>
  <c r="CM29" i="2"/>
  <c r="CM28" i="2" s="1"/>
  <c r="CM26" i="2" s="1"/>
  <c r="BY29" i="2"/>
  <c r="BY28" i="2" s="1"/>
  <c r="BY26" i="2" s="1"/>
  <c r="BN29" i="2"/>
  <c r="BN28" i="2" s="1"/>
  <c r="BN26" i="2" s="1"/>
  <c r="AZ29" i="2"/>
  <c r="AZ28" i="2" s="1"/>
  <c r="AZ26" i="2" s="1"/>
  <c r="AO29" i="2"/>
  <c r="AO28" i="2" s="1"/>
  <c r="AO26" i="2" s="1"/>
  <c r="GY27" i="2"/>
  <c r="GK27" i="2"/>
  <c r="FW27" i="2"/>
  <c r="FL27" i="2"/>
  <c r="EM27" i="2"/>
  <c r="EA27" i="2"/>
  <c r="DQ27" i="2"/>
  <c r="DG27" i="2"/>
  <c r="CU27" i="2"/>
  <c r="CK27" i="2"/>
  <c r="CA27" i="2"/>
  <c r="BO27" i="2"/>
  <c r="BE27" i="2"/>
  <c r="AU27" i="2"/>
  <c r="AI27" i="2"/>
  <c r="GK29" i="2"/>
  <c r="GK28" i="2" s="1"/>
  <c r="GK26" i="2" s="1"/>
  <c r="FW29" i="2"/>
  <c r="FW28" i="2" s="1"/>
  <c r="FW26" i="2" s="1"/>
  <c r="FI29" i="2"/>
  <c r="FI28" i="2" s="1"/>
  <c r="FI26" i="2" s="1"/>
  <c r="EX29" i="2"/>
  <c r="EX28" i="2" s="1"/>
  <c r="EX26" i="2" s="1"/>
  <c r="EJ29" i="2"/>
  <c r="EJ28" i="2" s="1"/>
  <c r="DY29" i="2"/>
  <c r="DY28" i="2" s="1"/>
  <c r="DK29" i="2"/>
  <c r="DK28" i="2" s="1"/>
  <c r="CW29" i="2"/>
  <c r="CW28" i="2" s="1"/>
  <c r="CW26" i="2" s="1"/>
  <c r="CL29" i="2"/>
  <c r="CL28" i="2" s="1"/>
  <c r="CL26" i="2" s="1"/>
  <c r="BX29" i="2"/>
  <c r="BX28" i="2" s="1"/>
  <c r="BX26" i="2" s="1"/>
  <c r="BM29" i="2"/>
  <c r="BM28" i="2" s="1"/>
  <c r="BM26" i="2" s="1"/>
  <c r="AY29" i="2"/>
  <c r="AY28" i="2" s="1"/>
  <c r="AY26" i="2" s="1"/>
  <c r="AK29" i="2"/>
  <c r="AK28" i="2" s="1"/>
  <c r="AK26" i="2" s="1"/>
  <c r="GU27" i="2"/>
  <c r="GJ27" i="2"/>
  <c r="FV27" i="2"/>
  <c r="FK27" i="2"/>
  <c r="EW27" i="2"/>
  <c r="EJ27" i="2"/>
  <c r="DZ27" i="2"/>
  <c r="DP27" i="2"/>
  <c r="DD27" i="2"/>
  <c r="CT27" i="2"/>
  <c r="CJ27" i="2"/>
  <c r="BX27" i="2"/>
  <c r="BN27" i="2"/>
  <c r="BD27" i="2"/>
  <c r="AR27" i="2"/>
  <c r="AH27" i="2"/>
  <c r="GM29" i="2"/>
  <c r="GM28" i="2" s="1"/>
  <c r="GM26" i="2" s="1"/>
  <c r="FG29" i="2"/>
  <c r="FG28" i="2" s="1"/>
  <c r="FG26" i="2" s="1"/>
  <c r="EH29" i="2"/>
  <c r="EH28" i="2" s="1"/>
  <c r="DI29" i="2"/>
  <c r="DI28" i="2" s="1"/>
  <c r="CG29" i="2"/>
  <c r="CG28" i="2" s="1"/>
  <c r="CG26" i="2" s="1"/>
  <c r="BH29" i="2"/>
  <c r="BH28" i="2" s="1"/>
  <c r="BH26" i="2" s="1"/>
  <c r="AI29" i="2"/>
  <c r="AI28" i="2" s="1"/>
  <c r="AI26" i="2" s="1"/>
  <c r="GE27" i="2"/>
  <c r="FF27" i="2"/>
  <c r="EH27" i="2"/>
  <c r="DL27" i="2"/>
  <c r="CR27" i="2"/>
  <c r="BV27" i="2"/>
  <c r="BC27" i="2"/>
  <c r="AM27" i="2"/>
  <c r="GG29" i="2"/>
  <c r="GG28" i="2" s="1"/>
  <c r="GG26" i="2" s="1"/>
  <c r="FF29" i="2"/>
  <c r="FF28" i="2" s="1"/>
  <c r="FF26" i="2" s="1"/>
  <c r="EG29" i="2"/>
  <c r="EG28" i="2" s="1"/>
  <c r="DE29" i="2"/>
  <c r="DE28" i="2" s="1"/>
  <c r="CF29" i="2"/>
  <c r="CF28" i="2" s="1"/>
  <c r="CF26" i="2" s="1"/>
  <c r="BG29" i="2"/>
  <c r="BG28" i="2" s="1"/>
  <c r="BG26" i="2" s="1"/>
  <c r="AH29" i="2"/>
  <c r="AH28" i="2" s="1"/>
  <c r="AH26" i="2" s="1"/>
  <c r="GD27" i="2"/>
  <c r="FE27" i="2"/>
  <c r="EG27" i="2"/>
  <c r="DK27" i="2"/>
  <c r="CQ27" i="2"/>
  <c r="BU27" i="2"/>
  <c r="AZ27" i="2"/>
  <c r="AJ27" i="2"/>
  <c r="GF29" i="2"/>
  <c r="GF28" i="2" s="1"/>
  <c r="GF26" i="2" s="1"/>
  <c r="EZ29" i="2"/>
  <c r="EZ28" i="2" s="1"/>
  <c r="EZ26" i="2" s="1"/>
  <c r="EA29" i="2"/>
  <c r="EA28" i="2" s="1"/>
  <c r="DB29" i="2"/>
  <c r="DB28" i="2" s="1"/>
  <c r="CC29" i="2"/>
  <c r="CC28" i="2" s="1"/>
  <c r="CC26" i="2" s="1"/>
  <c r="BA29" i="2"/>
  <c r="BA28" i="2" s="1"/>
  <c r="BA26" i="2" s="1"/>
  <c r="GZ27" i="2"/>
  <c r="GA27" i="2"/>
  <c r="EY27" i="2"/>
  <c r="EB27" i="2"/>
  <c r="DH27" i="2"/>
  <c r="CL27" i="2"/>
  <c r="BP27" i="2"/>
  <c r="AY27" i="2"/>
  <c r="AG27" i="2"/>
  <c r="FY29" i="2"/>
  <c r="FY28" i="2" s="1"/>
  <c r="FY26" i="2" s="1"/>
  <c r="EW29" i="2"/>
  <c r="EW28" i="2" s="1"/>
  <c r="DU29" i="2"/>
  <c r="DU28" i="2" s="1"/>
  <c r="CV29" i="2"/>
  <c r="CV28" i="2" s="1"/>
  <c r="CV26" i="2" s="1"/>
  <c r="BW29" i="2"/>
  <c r="BW28" i="2" s="1"/>
  <c r="BW26" i="2" s="1"/>
  <c r="AX29" i="2"/>
  <c r="AX28" i="2" s="1"/>
  <c r="AX26" i="2" s="1"/>
  <c r="GT27" i="2"/>
  <c r="FU27" i="2"/>
  <c r="EV27" i="2"/>
  <c r="DY27" i="2"/>
  <c r="DC27" i="2"/>
  <c r="CI27" i="2"/>
  <c r="BM27" i="2"/>
  <c r="AW27" i="2"/>
  <c r="AF27" i="2"/>
  <c r="FV29" i="2"/>
  <c r="FV28" i="2" s="1"/>
  <c r="FV26" i="2" s="1"/>
  <c r="ES29" i="2"/>
  <c r="ES28" i="2" s="1"/>
  <c r="DT29" i="2"/>
  <c r="DT28" i="2" s="1"/>
  <c r="CU29" i="2"/>
  <c r="CU28" i="2" s="1"/>
  <c r="BV29" i="2"/>
  <c r="BV28" i="2" s="1"/>
  <c r="BV26" i="2" s="1"/>
  <c r="AW29" i="2"/>
  <c r="AW28" i="2" s="1"/>
  <c r="AW26" i="2" s="1"/>
  <c r="GS27" i="2"/>
  <c r="FT27" i="2"/>
  <c r="EU27" i="2"/>
  <c r="DX27" i="2"/>
  <c r="DB27" i="2"/>
  <c r="CF27" i="2"/>
  <c r="BL27" i="2"/>
  <c r="AV27" i="2"/>
  <c r="AE27" i="2"/>
  <c r="FH29" i="2"/>
  <c r="FH28" i="2" s="1"/>
  <c r="FH26" i="2" s="1"/>
  <c r="EI29" i="2"/>
  <c r="EI28" i="2" s="1"/>
  <c r="DJ29" i="2"/>
  <c r="DJ28" i="2" s="1"/>
  <c r="DJ26" i="2" s="1"/>
  <c r="CK29" i="2"/>
  <c r="CK28" i="2" s="1"/>
  <c r="CK26" i="2" s="1"/>
  <c r="BI29" i="2"/>
  <c r="BI28" i="2" s="1"/>
  <c r="BI26" i="2" s="1"/>
  <c r="AJ29" i="2"/>
  <c r="AJ28" i="2" s="1"/>
  <c r="AJ26" i="2" s="1"/>
  <c r="GI27" i="2"/>
  <c r="FG27" i="2"/>
  <c r="EI27" i="2"/>
  <c r="DO27" i="2"/>
  <c r="CS27" i="2"/>
  <c r="BW27" i="2"/>
  <c r="BF27" i="2"/>
  <c r="AO27" i="2"/>
  <c r="FU29" i="2"/>
  <c r="FU28" i="2" s="1"/>
  <c r="FU26" i="2" s="1"/>
  <c r="BU29" i="2"/>
  <c r="BU28" i="2" s="1"/>
  <c r="BU26" i="2" s="1"/>
  <c r="DW27" i="2"/>
  <c r="AQ27" i="2"/>
  <c r="FN29" i="2"/>
  <c r="FN28" i="2" s="1"/>
  <c r="FN26" i="2" s="1"/>
  <c r="BO29" i="2"/>
  <c r="BO28" i="2" s="1"/>
  <c r="BO26" i="2" s="1"/>
  <c r="DR27" i="2"/>
  <c r="AP27" i="2"/>
  <c r="ER29" i="2"/>
  <c r="ER28" i="2" s="1"/>
  <c r="AS29" i="2"/>
  <c r="AS28" i="2" s="1"/>
  <c r="AS26" i="2" s="1"/>
  <c r="GR27" i="2"/>
  <c r="DA27" i="2"/>
  <c r="EO29" i="2"/>
  <c r="EO28" i="2" s="1"/>
  <c r="AP29" i="2"/>
  <c r="AP28" i="2" s="1"/>
  <c r="AP26" i="2" s="1"/>
  <c r="GL27" i="2"/>
  <c r="CV27" i="2"/>
  <c r="DS29" i="2"/>
  <c r="DS28" i="2" s="1"/>
  <c r="FS27" i="2"/>
  <c r="CE27" i="2"/>
  <c r="CN29" i="2"/>
  <c r="CN28" i="2" s="1"/>
  <c r="CN26" i="2" s="1"/>
  <c r="EN27" i="2"/>
  <c r="BG27" i="2"/>
  <c r="DM29" i="2"/>
  <c r="DM28" i="2" s="1"/>
  <c r="CB27" i="2"/>
  <c r="CT29" i="2"/>
  <c r="CT28" i="2" s="1"/>
  <c r="CT26" i="2" s="1"/>
  <c r="BK27" i="2"/>
  <c r="FM27" i="2"/>
  <c r="AK5" i="2"/>
  <c r="AT5" i="2"/>
  <c r="BC5" i="2"/>
  <c r="BL5" i="2"/>
  <c r="BV5" i="2"/>
  <c r="CG5" i="2"/>
  <c r="CQ5" i="2"/>
  <c r="DE5" i="2"/>
  <c r="DR5" i="2"/>
  <c r="ED5" i="2"/>
  <c r="EQ5" i="2"/>
  <c r="FC5" i="2"/>
  <c r="FQ5" i="2"/>
  <c r="GD5" i="2"/>
  <c r="GR5" i="2"/>
  <c r="AX6" i="2"/>
  <c r="CB6" i="2"/>
  <c r="CZ6" i="2"/>
  <c r="EH6" i="2"/>
  <c r="GE6" i="2"/>
  <c r="BH8" i="2"/>
  <c r="DG8" i="2"/>
  <c r="FG8" i="2"/>
  <c r="AH9" i="2"/>
  <c r="CG9" i="2"/>
  <c r="EN9" i="2"/>
  <c r="CO11" i="2"/>
  <c r="FC11" i="2"/>
  <c r="CX12" i="2"/>
  <c r="AY13" i="2"/>
  <c r="FX13" i="2"/>
  <c r="AP5" i="2"/>
  <c r="DW5" i="2"/>
  <c r="AL6" i="2"/>
  <c r="BJ5" i="2"/>
  <c r="EA5" i="2"/>
  <c r="FZ5" i="2"/>
  <c r="FS6" i="2"/>
  <c r="GR8" i="2"/>
  <c r="BR12" i="2"/>
  <c r="GU9" i="2"/>
  <c r="GM9" i="2"/>
  <c r="GE9" i="2"/>
  <c r="FW9" i="2"/>
  <c r="FO9" i="2"/>
  <c r="FG9" i="2"/>
  <c r="EY9" i="2"/>
  <c r="EQ9" i="2"/>
  <c r="EI9" i="2"/>
  <c r="EA9" i="2"/>
  <c r="DS9" i="2"/>
  <c r="DK9" i="2"/>
  <c r="DC9" i="2"/>
  <c r="CU9" i="2"/>
  <c r="CM9" i="2"/>
  <c r="CE9" i="2"/>
  <c r="BW9" i="2"/>
  <c r="BO9" i="2"/>
  <c r="BG9" i="2"/>
  <c r="AY9" i="2"/>
  <c r="AQ9" i="2"/>
  <c r="AI9" i="2"/>
  <c r="GX8" i="2"/>
  <c r="GP8" i="2"/>
  <c r="GH8" i="2"/>
  <c r="FZ8" i="2"/>
  <c r="FR8" i="2"/>
  <c r="FJ8" i="2"/>
  <c r="FB8" i="2"/>
  <c r="ET8" i="2"/>
  <c r="EL8" i="2"/>
  <c r="ED8" i="2"/>
  <c r="DV8" i="2"/>
  <c r="DN8" i="2"/>
  <c r="DF8" i="2"/>
  <c r="CX8" i="2"/>
  <c r="CP8" i="2"/>
  <c r="CH8" i="2"/>
  <c r="BZ8" i="2"/>
  <c r="BR8" i="2"/>
  <c r="BJ8" i="2"/>
  <c r="BB8" i="2"/>
  <c r="AT8" i="2"/>
  <c r="AL8" i="2"/>
  <c r="AD8" i="2"/>
  <c r="GS9" i="2"/>
  <c r="GK9" i="2"/>
  <c r="GC9" i="2"/>
  <c r="FU9" i="2"/>
  <c r="FM9" i="2"/>
  <c r="FE9" i="2"/>
  <c r="EW9" i="2"/>
  <c r="EO9" i="2"/>
  <c r="EG9" i="2"/>
  <c r="DY9" i="2"/>
  <c r="DQ9" i="2"/>
  <c r="DI9" i="2"/>
  <c r="GY9" i="2"/>
  <c r="GQ9" i="2"/>
  <c r="GI9" i="2"/>
  <c r="GA9" i="2"/>
  <c r="FS9" i="2"/>
  <c r="FK9" i="2"/>
  <c r="FC9" i="2"/>
  <c r="EU9" i="2"/>
  <c r="EM9" i="2"/>
  <c r="EE9" i="2"/>
  <c r="DW9" i="2"/>
  <c r="DO9" i="2"/>
  <c r="DG9" i="2"/>
  <c r="CY9" i="2"/>
  <c r="CQ9" i="2"/>
  <c r="CI9" i="2"/>
  <c r="CA9" i="2"/>
  <c r="BS9" i="2"/>
  <c r="BK9" i="2"/>
  <c r="BC9" i="2"/>
  <c r="AU9" i="2"/>
  <c r="AM9" i="2"/>
  <c r="AE9" i="2"/>
  <c r="GT8" i="2"/>
  <c r="GL8" i="2"/>
  <c r="GD8" i="2"/>
  <c r="FV8" i="2"/>
  <c r="FN8" i="2"/>
  <c r="FF8" i="2"/>
  <c r="EX8" i="2"/>
  <c r="EP8" i="2"/>
  <c r="EH8" i="2"/>
  <c r="DZ8" i="2"/>
  <c r="DR8" i="2"/>
  <c r="DJ8" i="2"/>
  <c r="DB8" i="2"/>
  <c r="CT8" i="2"/>
  <c r="CL8" i="2"/>
  <c r="CD8" i="2"/>
  <c r="BV8" i="2"/>
  <c r="BN8" i="2"/>
  <c r="BF8" i="2"/>
  <c r="AX8" i="2"/>
  <c r="AP8" i="2"/>
  <c r="AH8" i="2"/>
  <c r="GX9" i="2"/>
  <c r="GP9" i="2"/>
  <c r="GH9" i="2"/>
  <c r="FZ9" i="2"/>
  <c r="FR9" i="2"/>
  <c r="FJ9" i="2"/>
  <c r="FB9" i="2"/>
  <c r="ET9" i="2"/>
  <c r="EL9" i="2"/>
  <c r="ED9" i="2"/>
  <c r="DV9" i="2"/>
  <c r="DN9" i="2"/>
  <c r="CX9" i="2"/>
  <c r="CP9" i="2"/>
  <c r="CH9" i="2"/>
  <c r="BZ9" i="2"/>
  <c r="BR9" i="2"/>
  <c r="BJ9" i="2"/>
  <c r="BB9" i="2"/>
  <c r="AT9" i="2"/>
  <c r="AL9" i="2"/>
  <c r="AD9" i="2"/>
  <c r="GS8" i="2"/>
  <c r="GK8" i="2"/>
  <c r="GC8" i="2"/>
  <c r="FU8" i="2"/>
  <c r="FM8" i="2"/>
  <c r="FE8" i="2"/>
  <c r="EW8" i="2"/>
  <c r="EO8" i="2"/>
  <c r="EG8" i="2"/>
  <c r="DY8" i="2"/>
  <c r="DQ8" i="2"/>
  <c r="DI8" i="2"/>
  <c r="DA8" i="2"/>
  <c r="CS8" i="2"/>
  <c r="CK8" i="2"/>
  <c r="CC8" i="2"/>
  <c r="BU8" i="2"/>
  <c r="BM8" i="2"/>
  <c r="BE8" i="2"/>
  <c r="AW8" i="2"/>
  <c r="AO8" i="2"/>
  <c r="AG8" i="2"/>
  <c r="GL9" i="2"/>
  <c r="FV9" i="2"/>
  <c r="FF9" i="2"/>
  <c r="EP9" i="2"/>
  <c r="DZ9" i="2"/>
  <c r="DJ9" i="2"/>
  <c r="CV9" i="2"/>
  <c r="CJ9" i="2"/>
  <c r="BV9" i="2"/>
  <c r="BI9" i="2"/>
  <c r="AW9" i="2"/>
  <c r="AJ9" i="2"/>
  <c r="GU8" i="2"/>
  <c r="GG8" i="2"/>
  <c r="FT8" i="2"/>
  <c r="FH8" i="2"/>
  <c r="EU8" i="2"/>
  <c r="EI8" i="2"/>
  <c r="DU8" i="2"/>
  <c r="DH8" i="2"/>
  <c r="CV8" i="2"/>
  <c r="CI8" i="2"/>
  <c r="BW8" i="2"/>
  <c r="BI8" i="2"/>
  <c r="AV8" i="2"/>
  <c r="AJ8" i="2"/>
  <c r="GW9" i="2"/>
  <c r="GG9" i="2"/>
  <c r="FQ9" i="2"/>
  <c r="FA9" i="2"/>
  <c r="EK9" i="2"/>
  <c r="DU9" i="2"/>
  <c r="CS9" i="2"/>
  <c r="CF9" i="2"/>
  <c r="BT9" i="2"/>
  <c r="BF9" i="2"/>
  <c r="AS9" i="2"/>
  <c r="AG9" i="2"/>
  <c r="GQ8" i="2"/>
  <c r="GE8" i="2"/>
  <c r="FQ8" i="2"/>
  <c r="FD8" i="2"/>
  <c r="ER8" i="2"/>
  <c r="EE8" i="2"/>
  <c r="DS8" i="2"/>
  <c r="DE8" i="2"/>
  <c r="CR8" i="2"/>
  <c r="CF8" i="2"/>
  <c r="BS8" i="2"/>
  <c r="BG8" i="2"/>
  <c r="AS8" i="2"/>
  <c r="AF8" i="2"/>
  <c r="GV9" i="2"/>
  <c r="GF9" i="2"/>
  <c r="FP9" i="2"/>
  <c r="EZ9" i="2"/>
  <c r="EJ9" i="2"/>
  <c r="DT9" i="2"/>
  <c r="CR9" i="2"/>
  <c r="CD9" i="2"/>
  <c r="BQ9" i="2"/>
  <c r="BE9" i="2"/>
  <c r="AR9" i="2"/>
  <c r="AF9" i="2"/>
  <c r="GO8" i="2"/>
  <c r="GB8" i="2"/>
  <c r="FP8" i="2"/>
  <c r="FC8" i="2"/>
  <c r="EQ8" i="2"/>
  <c r="EC8" i="2"/>
  <c r="DP8" i="2"/>
  <c r="DD8" i="2"/>
  <c r="CQ8" i="2"/>
  <c r="CE8" i="2"/>
  <c r="BQ8" i="2"/>
  <c r="BD8" i="2"/>
  <c r="AR8" i="2"/>
  <c r="AE8" i="2"/>
  <c r="GT9" i="2"/>
  <c r="GD9" i="2"/>
  <c r="FN9" i="2"/>
  <c r="EX9" i="2"/>
  <c r="EH9" i="2"/>
  <c r="DR9" i="2"/>
  <c r="DB9" i="2"/>
  <c r="CO9" i="2"/>
  <c r="CC9" i="2"/>
  <c r="BP9" i="2"/>
  <c r="BD9" i="2"/>
  <c r="AP9" i="2"/>
  <c r="GZ8" i="2"/>
  <c r="GN8" i="2"/>
  <c r="GA8" i="2"/>
  <c r="FO8" i="2"/>
  <c r="FA8" i="2"/>
  <c r="EN8" i="2"/>
  <c r="EB8" i="2"/>
  <c r="DO8" i="2"/>
  <c r="DC8" i="2"/>
  <c r="CO8" i="2"/>
  <c r="CB8" i="2"/>
  <c r="BP8" i="2"/>
  <c r="BC8" i="2"/>
  <c r="AQ8" i="2"/>
  <c r="GR9" i="2"/>
  <c r="GB9" i="2"/>
  <c r="FL9" i="2"/>
  <c r="EV9" i="2"/>
  <c r="EF9" i="2"/>
  <c r="DP9" i="2"/>
  <c r="DA9" i="2"/>
  <c r="CN9" i="2"/>
  <c r="CB9" i="2"/>
  <c r="BN9" i="2"/>
  <c r="BA9" i="2"/>
  <c r="AO9" i="2"/>
  <c r="GY8" i="2"/>
  <c r="GM8" i="2"/>
  <c r="FY8" i="2"/>
  <c r="FL8" i="2"/>
  <c r="EZ8" i="2"/>
  <c r="EM8" i="2"/>
  <c r="EA8" i="2"/>
  <c r="DM8" i="2"/>
  <c r="CZ8" i="2"/>
  <c r="CN8" i="2"/>
  <c r="CA8" i="2"/>
  <c r="BO8" i="2"/>
  <c r="BA8" i="2"/>
  <c r="AN8" i="2"/>
  <c r="GO9" i="2"/>
  <c r="FY9" i="2"/>
  <c r="FI9" i="2"/>
  <c r="ES9" i="2"/>
  <c r="EC9" i="2"/>
  <c r="DM9" i="2"/>
  <c r="CZ9" i="2"/>
  <c r="CL9" i="2"/>
  <c r="BY9" i="2"/>
  <c r="BM9" i="2"/>
  <c r="AZ9" i="2"/>
  <c r="AN9" i="2"/>
  <c r="GW8" i="2"/>
  <c r="GJ8" i="2"/>
  <c r="FX8" i="2"/>
  <c r="FK8" i="2"/>
  <c r="EY8" i="2"/>
  <c r="EK8" i="2"/>
  <c r="DX8" i="2"/>
  <c r="DL8" i="2"/>
  <c r="CY8" i="2"/>
  <c r="CM8" i="2"/>
  <c r="BY8" i="2"/>
  <c r="BL8" i="2"/>
  <c r="AZ8" i="2"/>
  <c r="AM8" i="2"/>
  <c r="GY17" i="2"/>
  <c r="GQ17" i="2"/>
  <c r="GI17" i="2"/>
  <c r="GA17" i="2"/>
  <c r="FS17" i="2"/>
  <c r="FK17" i="2"/>
  <c r="FC17" i="2"/>
  <c r="EU17" i="2"/>
  <c r="EM17" i="2"/>
  <c r="EE17" i="2"/>
  <c r="DW17" i="2"/>
  <c r="DO17" i="2"/>
  <c r="DG17" i="2"/>
  <c r="CY17" i="2"/>
  <c r="CQ17" i="2"/>
  <c r="CI17" i="2"/>
  <c r="GX17" i="2"/>
  <c r="GP17" i="2"/>
  <c r="GH17" i="2"/>
  <c r="FZ17" i="2"/>
  <c r="FR17" i="2"/>
  <c r="FJ17" i="2"/>
  <c r="FB17" i="2"/>
  <c r="ET17" i="2"/>
  <c r="EL17" i="2"/>
  <c r="ED17" i="2"/>
  <c r="GW17" i="2"/>
  <c r="GO17" i="2"/>
  <c r="GG17" i="2"/>
  <c r="FY17" i="2"/>
  <c r="FQ17" i="2"/>
  <c r="FI17" i="2"/>
  <c r="FA17" i="2"/>
  <c r="ES17" i="2"/>
  <c r="EK17" i="2"/>
  <c r="EC17" i="2"/>
  <c r="DM17" i="2"/>
  <c r="DE17" i="2"/>
  <c r="CW17" i="2"/>
  <c r="CO17" i="2"/>
  <c r="CG17" i="2"/>
  <c r="BY17" i="2"/>
  <c r="GT17" i="2"/>
  <c r="GF17" i="2"/>
  <c r="FU17" i="2"/>
  <c r="FG17" i="2"/>
  <c r="EV17" i="2"/>
  <c r="EH17" i="2"/>
  <c r="DK17" i="2"/>
  <c r="DA17" i="2"/>
  <c r="CP17" i="2"/>
  <c r="CE17" i="2"/>
  <c r="BV17" i="2"/>
  <c r="BN17" i="2"/>
  <c r="BF17" i="2"/>
  <c r="AX17" i="2"/>
  <c r="AP17" i="2"/>
  <c r="AH17" i="2"/>
  <c r="GW16" i="2"/>
  <c r="GO16" i="2"/>
  <c r="GG16" i="2"/>
  <c r="FY16" i="2"/>
  <c r="FQ16" i="2"/>
  <c r="FI16" i="2"/>
  <c r="FA16" i="2"/>
  <c r="ES16" i="2"/>
  <c r="EK16" i="2"/>
  <c r="EC16" i="2"/>
  <c r="DU16" i="2"/>
  <c r="DM16" i="2"/>
  <c r="DE16" i="2"/>
  <c r="CW16" i="2"/>
  <c r="CO16" i="2"/>
  <c r="CG16" i="2"/>
  <c r="BY16" i="2"/>
  <c r="BQ16" i="2"/>
  <c r="BI16" i="2"/>
  <c r="BA16" i="2"/>
  <c r="AS16" i="2"/>
  <c r="AK16" i="2"/>
  <c r="GZ15" i="2"/>
  <c r="GR15" i="2"/>
  <c r="GJ15" i="2"/>
  <c r="GB15" i="2"/>
  <c r="FT15" i="2"/>
  <c r="FL15" i="2"/>
  <c r="FD15" i="2"/>
  <c r="EV15" i="2"/>
  <c r="EN15" i="2"/>
  <c r="EF15" i="2"/>
  <c r="DX15" i="2"/>
  <c r="DP15" i="2"/>
  <c r="DH15" i="2"/>
  <c r="CZ15" i="2"/>
  <c r="CR15" i="2"/>
  <c r="CJ15" i="2"/>
  <c r="CB15" i="2"/>
  <c r="BT15" i="2"/>
  <c r="BL15" i="2"/>
  <c r="BD15" i="2"/>
  <c r="GS17" i="2"/>
  <c r="GE17" i="2"/>
  <c r="FT17" i="2"/>
  <c r="FF17" i="2"/>
  <c r="ER17" i="2"/>
  <c r="EG17" i="2"/>
  <c r="DJ17" i="2"/>
  <c r="CZ17" i="2"/>
  <c r="CN17" i="2"/>
  <c r="CD17" i="2"/>
  <c r="BU17" i="2"/>
  <c r="BM17" i="2"/>
  <c r="BE17" i="2"/>
  <c r="AW17" i="2"/>
  <c r="AO17" i="2"/>
  <c r="AG17" i="2"/>
  <c r="GV16" i="2"/>
  <c r="GN16" i="2"/>
  <c r="GF16" i="2"/>
  <c r="FX16" i="2"/>
  <c r="FP16" i="2"/>
  <c r="FH16" i="2"/>
  <c r="EZ16" i="2"/>
  <c r="ER16" i="2"/>
  <c r="EJ16" i="2"/>
  <c r="EB16" i="2"/>
  <c r="DT16" i="2"/>
  <c r="DL16" i="2"/>
  <c r="DD16" i="2"/>
  <c r="CV16" i="2"/>
  <c r="CN16" i="2"/>
  <c r="CF16" i="2"/>
  <c r="BX16" i="2"/>
  <c r="BP16" i="2"/>
  <c r="BH16" i="2"/>
  <c r="AZ16" i="2"/>
  <c r="AR16" i="2"/>
  <c r="AJ16" i="2"/>
  <c r="GY15" i="2"/>
  <c r="GQ15" i="2"/>
  <c r="GI15" i="2"/>
  <c r="GA15" i="2"/>
  <c r="FS15" i="2"/>
  <c r="FK15" i="2"/>
  <c r="FC15" i="2"/>
  <c r="EU15" i="2"/>
  <c r="EM15" i="2"/>
  <c r="EE15" i="2"/>
  <c r="DW15" i="2"/>
  <c r="DO15" i="2"/>
  <c r="DG15" i="2"/>
  <c r="CY15" i="2"/>
  <c r="CQ15" i="2"/>
  <c r="CI15" i="2"/>
  <c r="CA15" i="2"/>
  <c r="BS15" i="2"/>
  <c r="BK15" i="2"/>
  <c r="BC15" i="2"/>
  <c r="AU15" i="2"/>
  <c r="AM15" i="2"/>
  <c r="AE15" i="2"/>
  <c r="GR17" i="2"/>
  <c r="GD17" i="2"/>
  <c r="FP17" i="2"/>
  <c r="FE17" i="2"/>
  <c r="EQ17" i="2"/>
  <c r="EF17" i="2"/>
  <c r="DS17" i="2"/>
  <c r="DI17" i="2"/>
  <c r="CX17" i="2"/>
  <c r="CM17" i="2"/>
  <c r="CC17" i="2"/>
  <c r="BT17" i="2"/>
  <c r="BL17" i="2"/>
  <c r="BD17" i="2"/>
  <c r="AV17" i="2"/>
  <c r="AN17" i="2"/>
  <c r="AF17" i="2"/>
  <c r="GU16" i="2"/>
  <c r="GM16" i="2"/>
  <c r="GE16" i="2"/>
  <c r="FW16" i="2"/>
  <c r="FO16" i="2"/>
  <c r="FG16" i="2"/>
  <c r="EY16" i="2"/>
  <c r="EQ16" i="2"/>
  <c r="EI16" i="2"/>
  <c r="EA16" i="2"/>
  <c r="DS16" i="2"/>
  <c r="DK16" i="2"/>
  <c r="DC16" i="2"/>
  <c r="CU16" i="2"/>
  <c r="CM16" i="2"/>
  <c r="CE16" i="2"/>
  <c r="BW16" i="2"/>
  <c r="BO16" i="2"/>
  <c r="BG16" i="2"/>
  <c r="AY16" i="2"/>
  <c r="AQ16" i="2"/>
  <c r="AI16" i="2"/>
  <c r="GX15" i="2"/>
  <c r="GP15" i="2"/>
  <c r="GH15" i="2"/>
  <c r="FZ15" i="2"/>
  <c r="FR15" i="2"/>
  <c r="FJ15" i="2"/>
  <c r="FB15" i="2"/>
  <c r="ET15" i="2"/>
  <c r="EL15" i="2"/>
  <c r="ED15" i="2"/>
  <c r="DV15" i="2"/>
  <c r="DN15" i="2"/>
  <c r="DF15" i="2"/>
  <c r="CX15" i="2"/>
  <c r="CP15" i="2"/>
  <c r="CH15" i="2"/>
  <c r="BZ15" i="2"/>
  <c r="BR15" i="2"/>
  <c r="BJ15" i="2"/>
  <c r="BB15" i="2"/>
  <c r="AT15" i="2"/>
  <c r="AL15" i="2"/>
  <c r="AD15" i="2"/>
  <c r="GN17" i="2"/>
  <c r="GC17" i="2"/>
  <c r="FO17" i="2"/>
  <c r="FD17" i="2"/>
  <c r="EP17" i="2"/>
  <c r="EB17" i="2"/>
  <c r="DR17" i="2"/>
  <c r="DH17" i="2"/>
  <c r="CV17" i="2"/>
  <c r="CL17" i="2"/>
  <c r="CB17" i="2"/>
  <c r="BS17" i="2"/>
  <c r="BK17" i="2"/>
  <c r="BC17" i="2"/>
  <c r="AU17" i="2"/>
  <c r="AM17" i="2"/>
  <c r="AE17" i="2"/>
  <c r="GT16" i="2"/>
  <c r="GL16" i="2"/>
  <c r="GD16" i="2"/>
  <c r="FV16" i="2"/>
  <c r="GM17" i="2"/>
  <c r="GB17" i="2"/>
  <c r="FN17" i="2"/>
  <c r="EZ17" i="2"/>
  <c r="EO17" i="2"/>
  <c r="EA17" i="2"/>
  <c r="DQ17" i="2"/>
  <c r="DF17" i="2"/>
  <c r="CU17" i="2"/>
  <c r="CK17" i="2"/>
  <c r="CA17" i="2"/>
  <c r="BR17" i="2"/>
  <c r="BJ17" i="2"/>
  <c r="BB17" i="2"/>
  <c r="AT17" i="2"/>
  <c r="AL17" i="2"/>
  <c r="AD17" i="2"/>
  <c r="GS16" i="2"/>
  <c r="GK16" i="2"/>
  <c r="GC16" i="2"/>
  <c r="FU16" i="2"/>
  <c r="FM16" i="2"/>
  <c r="FE16" i="2"/>
  <c r="EW16" i="2"/>
  <c r="EO16" i="2"/>
  <c r="EG16" i="2"/>
  <c r="DY16" i="2"/>
  <c r="DQ16" i="2"/>
  <c r="DI16" i="2"/>
  <c r="DA16" i="2"/>
  <c r="CS16" i="2"/>
  <c r="CK16" i="2"/>
  <c r="CC16" i="2"/>
  <c r="BU16" i="2"/>
  <c r="BM16" i="2"/>
  <c r="BE16" i="2"/>
  <c r="AW16" i="2"/>
  <c r="AO16" i="2"/>
  <c r="AG16" i="2"/>
  <c r="GV15" i="2"/>
  <c r="GN15" i="2"/>
  <c r="GF15" i="2"/>
  <c r="FX15" i="2"/>
  <c r="FP15" i="2"/>
  <c r="GU17" i="2"/>
  <c r="GJ17" i="2"/>
  <c r="FV17" i="2"/>
  <c r="FH17" i="2"/>
  <c r="EW17" i="2"/>
  <c r="EI17" i="2"/>
  <c r="DX17" i="2"/>
  <c r="DL17" i="2"/>
  <c r="DB17" i="2"/>
  <c r="CR17" i="2"/>
  <c r="CF17" i="2"/>
  <c r="BW17" i="2"/>
  <c r="BO17" i="2"/>
  <c r="BG17" i="2"/>
  <c r="AY17" i="2"/>
  <c r="AQ17" i="2"/>
  <c r="AI17" i="2"/>
  <c r="GX16" i="2"/>
  <c r="GP16" i="2"/>
  <c r="GH16" i="2"/>
  <c r="FZ16" i="2"/>
  <c r="FR16" i="2"/>
  <c r="FJ16" i="2"/>
  <c r="FM17" i="2"/>
  <c r="DP17" i="2"/>
  <c r="BZ17" i="2"/>
  <c r="AS17" i="2"/>
  <c r="GJ16" i="2"/>
  <c r="FK16" i="2"/>
  <c r="ET16" i="2"/>
  <c r="ED16" i="2"/>
  <c r="DN16" i="2"/>
  <c r="CX16" i="2"/>
  <c r="CH16" i="2"/>
  <c r="BR16" i="2"/>
  <c r="BB16" i="2"/>
  <c r="AL16" i="2"/>
  <c r="GS15" i="2"/>
  <c r="GC15" i="2"/>
  <c r="FM15" i="2"/>
  <c r="EY15" i="2"/>
  <c r="EK15" i="2"/>
  <c r="DZ15" i="2"/>
  <c r="DL15" i="2"/>
  <c r="DA15" i="2"/>
  <c r="CM15" i="2"/>
  <c r="BY15" i="2"/>
  <c r="BN15" i="2"/>
  <c r="AZ15" i="2"/>
  <c r="AP15" i="2"/>
  <c r="AF15" i="2"/>
  <c r="FL17" i="2"/>
  <c r="DN17" i="2"/>
  <c r="BX17" i="2"/>
  <c r="AR17" i="2"/>
  <c r="GI16" i="2"/>
  <c r="FF16" i="2"/>
  <c r="EP16" i="2"/>
  <c r="DZ16" i="2"/>
  <c r="DJ16" i="2"/>
  <c r="CT16" i="2"/>
  <c r="CD16" i="2"/>
  <c r="BN16" i="2"/>
  <c r="AX16" i="2"/>
  <c r="AH16" i="2"/>
  <c r="GO15" i="2"/>
  <c r="FY15" i="2"/>
  <c r="FI15" i="2"/>
  <c r="EX15" i="2"/>
  <c r="EJ15" i="2"/>
  <c r="DY15" i="2"/>
  <c r="DK15" i="2"/>
  <c r="CW15" i="2"/>
  <c r="CL15" i="2"/>
  <c r="BX15" i="2"/>
  <c r="BM15" i="2"/>
  <c r="AY15" i="2"/>
  <c r="AO15" i="2"/>
  <c r="GZ17" i="2"/>
  <c r="EY17" i="2"/>
  <c r="DD17" i="2"/>
  <c r="BQ17" i="2"/>
  <c r="AK17" i="2"/>
  <c r="GB16" i="2"/>
  <c r="FD16" i="2"/>
  <c r="EN16" i="2"/>
  <c r="DX16" i="2"/>
  <c r="DH16" i="2"/>
  <c r="CR16" i="2"/>
  <c r="CB16" i="2"/>
  <c r="BL16" i="2"/>
  <c r="AV16" i="2"/>
  <c r="AF16" i="2"/>
  <c r="GM15" i="2"/>
  <c r="FW15" i="2"/>
  <c r="FH15" i="2"/>
  <c r="EW15" i="2"/>
  <c r="EI15" i="2"/>
  <c r="DU15" i="2"/>
  <c r="DJ15" i="2"/>
  <c r="CV15" i="2"/>
  <c r="CK15" i="2"/>
  <c r="BW15" i="2"/>
  <c r="BI15" i="2"/>
  <c r="AX15" i="2"/>
  <c r="AN15" i="2"/>
  <c r="GV17" i="2"/>
  <c r="EX17" i="2"/>
  <c r="DC17" i="2"/>
  <c r="BP17" i="2"/>
  <c r="AJ17" i="2"/>
  <c r="GA16" i="2"/>
  <c r="FC16" i="2"/>
  <c r="EM16" i="2"/>
  <c r="DW16" i="2"/>
  <c r="DG16" i="2"/>
  <c r="CQ16" i="2"/>
  <c r="CA16" i="2"/>
  <c r="BK16" i="2"/>
  <c r="AU16" i="2"/>
  <c r="AE16" i="2"/>
  <c r="GL15" i="2"/>
  <c r="FV15" i="2"/>
  <c r="FG15" i="2"/>
  <c r="ES15" i="2"/>
  <c r="EH15" i="2"/>
  <c r="DT15" i="2"/>
  <c r="DI15" i="2"/>
  <c r="CU15" i="2"/>
  <c r="CG15" i="2"/>
  <c r="BV15" i="2"/>
  <c r="BH15" i="2"/>
  <c r="AW15" i="2"/>
  <c r="AK15" i="2"/>
  <c r="GL17" i="2"/>
  <c r="EN17" i="2"/>
  <c r="CT17" i="2"/>
  <c r="BI17" i="2"/>
  <c r="GZ16" i="2"/>
  <c r="FT16" i="2"/>
  <c r="FB16" i="2"/>
  <c r="EL16" i="2"/>
  <c r="DV16" i="2"/>
  <c r="DF16" i="2"/>
  <c r="CP16" i="2"/>
  <c r="BZ16" i="2"/>
  <c r="BJ16" i="2"/>
  <c r="AT16" i="2"/>
  <c r="AD16" i="2"/>
  <c r="GK15" i="2"/>
  <c r="FU15" i="2"/>
  <c r="FF15" i="2"/>
  <c r="ER15" i="2"/>
  <c r="EG15" i="2"/>
  <c r="DS15" i="2"/>
  <c r="DE15" i="2"/>
  <c r="CT15" i="2"/>
  <c r="CF15" i="2"/>
  <c r="BU15" i="2"/>
  <c r="BG15" i="2"/>
  <c r="AV15" i="2"/>
  <c r="AJ15" i="2"/>
  <c r="GK17" i="2"/>
  <c r="EJ17" i="2"/>
  <c r="CS17" i="2"/>
  <c r="BH17" i="2"/>
  <c r="GY16" i="2"/>
  <c r="FS16" i="2"/>
  <c r="EX16" i="2"/>
  <c r="EH16" i="2"/>
  <c r="DR16" i="2"/>
  <c r="DB16" i="2"/>
  <c r="CL16" i="2"/>
  <c r="BV16" i="2"/>
  <c r="BF16" i="2"/>
  <c r="AP16" i="2"/>
  <c r="GW15" i="2"/>
  <c r="GG15" i="2"/>
  <c r="FQ15" i="2"/>
  <c r="FE15" i="2"/>
  <c r="EQ15" i="2"/>
  <c r="EC15" i="2"/>
  <c r="DR15" i="2"/>
  <c r="DD15" i="2"/>
  <c r="CS15" i="2"/>
  <c r="CE15" i="2"/>
  <c r="BQ15" i="2"/>
  <c r="BF15" i="2"/>
  <c r="AS15" i="2"/>
  <c r="AI15" i="2"/>
  <c r="CJ17" i="2"/>
  <c r="EV16" i="2"/>
  <c r="CJ16" i="2"/>
  <c r="GU15" i="2"/>
  <c r="EP15" i="2"/>
  <c r="CO15" i="2"/>
  <c r="AR15" i="2"/>
  <c r="BA17" i="2"/>
  <c r="EF16" i="2"/>
  <c r="BT16" i="2"/>
  <c r="GE15" i="2"/>
  <c r="EB15" i="2"/>
  <c r="CD15" i="2"/>
  <c r="AH15" i="2"/>
  <c r="AZ17" i="2"/>
  <c r="EE16" i="2"/>
  <c r="BS16" i="2"/>
  <c r="GD15" i="2"/>
  <c r="EA15" i="2"/>
  <c r="CC15" i="2"/>
  <c r="AG15" i="2"/>
  <c r="FX17" i="2"/>
  <c r="GR16" i="2"/>
  <c r="DP16" i="2"/>
  <c r="BD16" i="2"/>
  <c r="FO15" i="2"/>
  <c r="DQ15" i="2"/>
  <c r="BP15" i="2"/>
  <c r="FW17" i="2"/>
  <c r="GQ16" i="2"/>
  <c r="DO16" i="2"/>
  <c r="BC16" i="2"/>
  <c r="FN15" i="2"/>
  <c r="DM15" i="2"/>
  <c r="BO15" i="2"/>
  <c r="DZ17" i="2"/>
  <c r="FN16" i="2"/>
  <c r="CZ16" i="2"/>
  <c r="AN16" i="2"/>
  <c r="FA15" i="2"/>
  <c r="DC15" i="2"/>
  <c r="BE15" i="2"/>
  <c r="AL5" i="2"/>
  <c r="AU5" i="2"/>
  <c r="BD5" i="2"/>
  <c r="BN5" i="2"/>
  <c r="BW5" i="2"/>
  <c r="CH5" i="2"/>
  <c r="CT5" i="2"/>
  <c r="DF5" i="2"/>
  <c r="DS5" i="2"/>
  <c r="EE5" i="2"/>
  <c r="ES5" i="2"/>
  <c r="FF5" i="2"/>
  <c r="FR5" i="2"/>
  <c r="GE5" i="2"/>
  <c r="GX5" i="2"/>
  <c r="AY6" i="2"/>
  <c r="CD6" i="2"/>
  <c r="DH6" i="2"/>
  <c r="EI6" i="2"/>
  <c r="BK8" i="2"/>
  <c r="DK8" i="2"/>
  <c r="FI8" i="2"/>
  <c r="AK9" i="2"/>
  <c r="CK9" i="2"/>
  <c r="ER9" i="2"/>
  <c r="AG11" i="2"/>
  <c r="CS11" i="2"/>
  <c r="FF11" i="2"/>
  <c r="DF12" i="2"/>
  <c r="BG13" i="2"/>
  <c r="GH13" i="2"/>
  <c r="AM16" i="2"/>
  <c r="BQ5" i="2"/>
  <c r="CX5" i="2"/>
  <c r="AI5" i="2"/>
  <c r="BS5" i="2"/>
  <c r="DN5" i="2"/>
  <c r="FN5" i="2"/>
  <c r="GS6" i="2"/>
  <c r="GK6" i="2"/>
  <c r="GC6" i="2"/>
  <c r="FU6" i="2"/>
  <c r="FM6" i="2"/>
  <c r="FE6" i="2"/>
  <c r="EW6" i="2"/>
  <c r="EO6" i="2"/>
  <c r="EG6" i="2"/>
  <c r="DY6" i="2"/>
  <c r="DQ6" i="2"/>
  <c r="DI6" i="2"/>
  <c r="DA6" i="2"/>
  <c r="CS6" i="2"/>
  <c r="CK6" i="2"/>
  <c r="CC6" i="2"/>
  <c r="BU6" i="2"/>
  <c r="BM6" i="2"/>
  <c r="BE6" i="2"/>
  <c r="AW6" i="2"/>
  <c r="AO6" i="2"/>
  <c r="AG6" i="2"/>
  <c r="GW6" i="2"/>
  <c r="GO6" i="2"/>
  <c r="GG6" i="2"/>
  <c r="FY6" i="2"/>
  <c r="FQ6" i="2"/>
  <c r="FI6" i="2"/>
  <c r="FA6" i="2"/>
  <c r="ES6" i="2"/>
  <c r="EK6" i="2"/>
  <c r="EC6" i="2"/>
  <c r="DU6" i="2"/>
  <c r="GV6" i="2"/>
  <c r="GN6" i="2"/>
  <c r="GF6" i="2"/>
  <c r="FX6" i="2"/>
  <c r="FP6" i="2"/>
  <c r="FH6" i="2"/>
  <c r="EZ6" i="2"/>
  <c r="ER6" i="2"/>
  <c r="EJ6" i="2"/>
  <c r="EB6" i="2"/>
  <c r="DT6" i="2"/>
  <c r="DL6" i="2"/>
  <c r="DD6" i="2"/>
  <c r="CV6" i="2"/>
  <c r="CN6" i="2"/>
  <c r="CF6" i="2"/>
  <c r="BX6" i="2"/>
  <c r="BP6" i="2"/>
  <c r="BH6" i="2"/>
  <c r="AZ6" i="2"/>
  <c r="AR6" i="2"/>
  <c r="AJ6" i="2"/>
  <c r="GY5" i="2"/>
  <c r="GQ5" i="2"/>
  <c r="GT6" i="2"/>
  <c r="GH6" i="2"/>
  <c r="FT6" i="2"/>
  <c r="FG6" i="2"/>
  <c r="EU6" i="2"/>
  <c r="GQ6" i="2"/>
  <c r="GD6" i="2"/>
  <c r="FR6" i="2"/>
  <c r="FD6" i="2"/>
  <c r="EQ6" i="2"/>
  <c r="EE6" i="2"/>
  <c r="DR6" i="2"/>
  <c r="DG6" i="2"/>
  <c r="CW6" i="2"/>
  <c r="CL6" i="2"/>
  <c r="CA6" i="2"/>
  <c r="BQ6" i="2"/>
  <c r="BF6" i="2"/>
  <c r="AU6" i="2"/>
  <c r="AK6" i="2"/>
  <c r="GW5" i="2"/>
  <c r="GN5" i="2"/>
  <c r="GF5" i="2"/>
  <c r="FX5" i="2"/>
  <c r="FP5" i="2"/>
  <c r="FH5" i="2"/>
  <c r="EZ5" i="2"/>
  <c r="ER5" i="2"/>
  <c r="EJ5" i="2"/>
  <c r="EB5" i="2"/>
  <c r="DT5" i="2"/>
  <c r="DL5" i="2"/>
  <c r="DD5" i="2"/>
  <c r="CV5" i="2"/>
  <c r="CN5" i="2"/>
  <c r="CF5" i="2"/>
  <c r="BX5" i="2"/>
  <c r="GP6" i="2"/>
  <c r="GB6" i="2"/>
  <c r="FO6" i="2"/>
  <c r="FC6" i="2"/>
  <c r="EP6" i="2"/>
  <c r="ED6" i="2"/>
  <c r="DP6" i="2"/>
  <c r="DF6" i="2"/>
  <c r="CU6" i="2"/>
  <c r="CJ6" i="2"/>
  <c r="BZ6" i="2"/>
  <c r="BO6" i="2"/>
  <c r="BD6" i="2"/>
  <c r="AT6" i="2"/>
  <c r="AI6" i="2"/>
  <c r="GV5" i="2"/>
  <c r="GM5" i="2"/>
  <c r="GZ6" i="2"/>
  <c r="GM6" i="2"/>
  <c r="GA6" i="2"/>
  <c r="FN6" i="2"/>
  <c r="FB6" i="2"/>
  <c r="EN6" i="2"/>
  <c r="EA6" i="2"/>
  <c r="DO6" i="2"/>
  <c r="DE6" i="2"/>
  <c r="CT6" i="2"/>
  <c r="CI6" i="2"/>
  <c r="BY6" i="2"/>
  <c r="BN6" i="2"/>
  <c r="BC6" i="2"/>
  <c r="AS6" i="2"/>
  <c r="AH6" i="2"/>
  <c r="GU5" i="2"/>
  <c r="GY6" i="2"/>
  <c r="GL6" i="2"/>
  <c r="FZ6" i="2"/>
  <c r="FL6" i="2"/>
  <c r="EY6" i="2"/>
  <c r="EM6" i="2"/>
  <c r="DZ6" i="2"/>
  <c r="DN6" i="2"/>
  <c r="DC6" i="2"/>
  <c r="CR6" i="2"/>
  <c r="CH6" i="2"/>
  <c r="BW6" i="2"/>
  <c r="BL6" i="2"/>
  <c r="BB6" i="2"/>
  <c r="AQ6" i="2"/>
  <c r="AF6" i="2"/>
  <c r="GT5" i="2"/>
  <c r="GK5" i="2"/>
  <c r="GC5" i="2"/>
  <c r="FU5" i="2"/>
  <c r="FM5" i="2"/>
  <c r="FE5" i="2"/>
  <c r="EW5" i="2"/>
  <c r="EO5" i="2"/>
  <c r="EG5" i="2"/>
  <c r="DY5" i="2"/>
  <c r="DQ5" i="2"/>
  <c r="DI5" i="2"/>
  <c r="DA5" i="2"/>
  <c r="CS5" i="2"/>
  <c r="CK5" i="2"/>
  <c r="CC5" i="2"/>
  <c r="BU5" i="2"/>
  <c r="BM5" i="2"/>
  <c r="BE5" i="2"/>
  <c r="AW5" i="2"/>
  <c r="AO5" i="2"/>
  <c r="AG5" i="2"/>
  <c r="GX6" i="2"/>
  <c r="GJ6" i="2"/>
  <c r="FW6" i="2"/>
  <c r="FK6" i="2"/>
  <c r="EX6" i="2"/>
  <c r="EL6" i="2"/>
  <c r="DX6" i="2"/>
  <c r="DM6" i="2"/>
  <c r="DB6" i="2"/>
  <c r="CQ6" i="2"/>
  <c r="CG6" i="2"/>
  <c r="BV6" i="2"/>
  <c r="BK6" i="2"/>
  <c r="BA6" i="2"/>
  <c r="AP6" i="2"/>
  <c r="AE6" i="2"/>
  <c r="GS5" i="2"/>
  <c r="GJ5" i="2"/>
  <c r="GB5" i="2"/>
  <c r="FT5" i="2"/>
  <c r="FL5" i="2"/>
  <c r="FD5" i="2"/>
  <c r="EV5" i="2"/>
  <c r="EN5" i="2"/>
  <c r="EF5" i="2"/>
  <c r="DX5" i="2"/>
  <c r="DP5" i="2"/>
  <c r="DH5" i="2"/>
  <c r="CZ5" i="2"/>
  <c r="CR5" i="2"/>
  <c r="AD5" i="2"/>
  <c r="AM5" i="2"/>
  <c r="AV5" i="2"/>
  <c r="BF5" i="2"/>
  <c r="BO5" i="2"/>
  <c r="BY5" i="2"/>
  <c r="CI5" i="2"/>
  <c r="CU5" i="2"/>
  <c r="DG5" i="2"/>
  <c r="DU5" i="2"/>
  <c r="EH5" i="2"/>
  <c r="ET5" i="2"/>
  <c r="FG5" i="2"/>
  <c r="FS5" i="2"/>
  <c r="GG5" i="2"/>
  <c r="GZ5" i="2"/>
  <c r="BG6" i="2"/>
  <c r="CE6" i="2"/>
  <c r="DJ6" i="2"/>
  <c r="ET6" i="2"/>
  <c r="GR6" i="2"/>
  <c r="BT8" i="2"/>
  <c r="DT8" i="2"/>
  <c r="FS8" i="2"/>
  <c r="AV9" i="2"/>
  <c r="CT9" i="2"/>
  <c r="FD9" i="2"/>
  <c r="AS11" i="2"/>
  <c r="DE11" i="2"/>
  <c r="GC11" i="2"/>
  <c r="ED12" i="2"/>
  <c r="CE13" i="2"/>
  <c r="AQ15" i="2"/>
  <c r="CI16" i="2"/>
  <c r="EQ27" i="2"/>
  <c r="AC5" i="2"/>
  <c r="AC11" i="2"/>
  <c r="AC8" i="2"/>
  <c r="AC15" i="2"/>
  <c r="S433" i="9"/>
  <c r="AC12" i="2"/>
  <c r="AC16" i="2"/>
  <c r="AC6" i="2"/>
  <c r="AC9" i="2"/>
  <c r="AC13" i="2"/>
  <c r="AC17" i="2"/>
  <c r="EX27" i="2"/>
  <c r="J14" i="6"/>
  <c r="KU13" i="2"/>
  <c r="DE9" i="2"/>
  <c r="DF9" i="2"/>
  <c r="DU17" i="2"/>
  <c r="DD9" i="2"/>
  <c r="DT17" i="2"/>
  <c r="KT13" i="2"/>
  <c r="DV17" i="2"/>
  <c r="GJ20" i="2"/>
  <c r="KW13" i="2"/>
  <c r="AC27" i="2"/>
  <c r="AC29" i="2"/>
  <c r="AM43" i="14"/>
  <c r="U26" i="2"/>
  <c r="O93" i="14"/>
  <c r="O91" i="14"/>
  <c r="O90" i="14"/>
  <c r="O89" i="14"/>
  <c r="O87" i="14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U28" i="2"/>
  <c r="E80" i="14"/>
  <c r="D80" i="14"/>
  <c r="C80" i="14"/>
  <c r="B80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HA27" i="2" l="1"/>
  <c r="OC27" i="2"/>
  <c r="OD27" i="2" s="1"/>
  <c r="OS27" i="2" s="1" a="1"/>
  <c r="OS27" i="2" s="1"/>
  <c r="HA19" i="2"/>
  <c r="OC19" i="2"/>
  <c r="OD19" i="2" s="1"/>
  <c r="OS19" i="2" s="1" a="1"/>
  <c r="OS19" i="2" s="1"/>
  <c r="AC28" i="2"/>
  <c r="OC29" i="2"/>
  <c r="HA29" i="2"/>
  <c r="OC16" i="2"/>
  <c r="OD16" i="2" s="1"/>
  <c r="OS16" i="2" s="1" a="1"/>
  <c r="OS16" i="2" s="1"/>
  <c r="HA16" i="2"/>
  <c r="HA12" i="2"/>
  <c r="OC12" i="2"/>
  <c r="OD12" i="2" s="1"/>
  <c r="OS12" i="2" s="1" a="1"/>
  <c r="OS12" i="2" s="1"/>
  <c r="HA5" i="2"/>
  <c r="OC5" i="2"/>
  <c r="OD5" i="2" s="1"/>
  <c r="OS5" i="2" s="1" a="1"/>
  <c r="OS5" i="2" s="1"/>
  <c r="OC15" i="2"/>
  <c r="OD15" i="2" s="1"/>
  <c r="OS15" i="2" s="1" a="1"/>
  <c r="OS15" i="2" s="1"/>
  <c r="HA15" i="2"/>
  <c r="OC8" i="2"/>
  <c r="OD8" i="2" s="1"/>
  <c r="OS8" i="2" s="1" a="1"/>
  <c r="OS8" i="2" s="1"/>
  <c r="HA8" i="2"/>
  <c r="HA20" i="2"/>
  <c r="OC20" i="2"/>
  <c r="OD20" i="2" s="1"/>
  <c r="OS20" i="2" s="1" a="1"/>
  <c r="OS20" i="2" s="1"/>
  <c r="HA17" i="2"/>
  <c r="OC17" i="2"/>
  <c r="OD17" i="2" s="1"/>
  <c r="OS17" i="2" s="1" a="1"/>
  <c r="OS17" i="2" s="1"/>
  <c r="OC13" i="2"/>
  <c r="OD13" i="2" s="1"/>
  <c r="OS13" i="2" s="1" a="1"/>
  <c r="OS13" i="2" s="1"/>
  <c r="HA13" i="2"/>
  <c r="OC11" i="2"/>
  <c r="HA11" i="2"/>
  <c r="HA9" i="2"/>
  <c r="OC9" i="2"/>
  <c r="OD9" i="2" s="1"/>
  <c r="OS9" i="2" s="1" a="1"/>
  <c r="OS9" i="2" s="1"/>
  <c r="NZ29" i="2"/>
  <c r="LV26" i="2"/>
  <c r="LS26" i="2"/>
  <c r="KS17" i="2"/>
  <c r="NZ5" i="2"/>
  <c r="NZ11" i="2"/>
  <c r="NZ6" i="2"/>
  <c r="NZ12" i="2"/>
  <c r="LM26" i="2"/>
  <c r="NZ8" i="2"/>
  <c r="KL26" i="2"/>
  <c r="KY26" i="2"/>
  <c r="LL26" i="2"/>
  <c r="LE26" i="2"/>
  <c r="LJ26" i="2"/>
  <c r="KS26" i="2"/>
  <c r="LK26" i="2"/>
  <c r="LA26" i="2"/>
  <c r="KP26" i="2"/>
  <c r="LR26" i="2"/>
  <c r="KD9" i="2"/>
  <c r="KN26" i="2"/>
  <c r="KV26" i="2"/>
  <c r="KT26" i="2"/>
  <c r="LQ26" i="2"/>
  <c r="NZ15" i="2"/>
  <c r="NZ13" i="2"/>
  <c r="KU17" i="2"/>
  <c r="LN26" i="2"/>
  <c r="LF26" i="2"/>
  <c r="KR26" i="2"/>
  <c r="NZ19" i="2"/>
  <c r="KT17" i="2"/>
  <c r="NZ16" i="2"/>
  <c r="LW27" i="2"/>
  <c r="NZ27" i="2" s="1"/>
  <c r="KX26" i="2"/>
  <c r="LT26" i="2"/>
  <c r="KZ26" i="2"/>
  <c r="KM26" i="2"/>
  <c r="KC9" i="2"/>
  <c r="LI26" i="2"/>
  <c r="LU26" i="2"/>
  <c r="LO26" i="2"/>
  <c r="LH26" i="2"/>
  <c r="KU26" i="2"/>
  <c r="NZ28" i="2"/>
  <c r="LD26" i="2"/>
  <c r="LG26" i="2"/>
  <c r="LB26" i="2"/>
  <c r="KO26" i="2"/>
  <c r="KQ26" i="2"/>
  <c r="KW26" i="2"/>
  <c r="LP26" i="2"/>
  <c r="LC26" i="2"/>
  <c r="NI20" i="2"/>
  <c r="NZ20" i="2" s="1"/>
  <c r="KE9" i="2"/>
  <c r="U29" i="2"/>
  <c r="EC26" i="2"/>
  <c r="EO26" i="2"/>
  <c r="EQ26" i="2"/>
  <c r="DV26" i="2"/>
  <c r="EI26" i="2"/>
  <c r="DK6" i="2"/>
  <c r="OC6" i="2" s="1"/>
  <c r="OD6" i="2" s="1"/>
  <c r="OS6" i="2" s="1" a="1"/>
  <c r="OS6" i="2" s="1"/>
  <c r="CU26" i="2"/>
  <c r="DF26" i="2"/>
  <c r="DA26" i="2"/>
  <c r="CR26" i="2"/>
  <c r="DL26" i="2"/>
  <c r="DC26" i="2"/>
  <c r="CZ26" i="2"/>
  <c r="DI26" i="2"/>
  <c r="DE26" i="2"/>
  <c r="DG26" i="2"/>
  <c r="CQ26" i="2"/>
  <c r="DB26" i="2"/>
  <c r="DK26" i="2"/>
  <c r="CS26" i="2"/>
  <c r="CP26" i="2"/>
  <c r="DD26" i="2"/>
  <c r="CX26" i="2"/>
  <c r="ES26" i="2"/>
  <c r="DN26" i="2"/>
  <c r="EM26" i="2"/>
  <c r="DZ26" i="2"/>
  <c r="DQ26" i="2"/>
  <c r="ED26" i="2"/>
  <c r="EH26" i="2"/>
  <c r="EK26" i="2"/>
  <c r="EB26" i="2"/>
  <c r="EL26" i="2"/>
  <c r="DP26" i="2"/>
  <c r="DS26" i="2"/>
  <c r="ER26" i="2"/>
  <c r="EG26" i="2"/>
  <c r="EP26" i="2"/>
  <c r="ET26" i="2"/>
  <c r="DX26" i="2"/>
  <c r="EA26" i="2"/>
  <c r="DY26" i="2"/>
  <c r="DO26" i="2"/>
  <c r="EF26" i="2"/>
  <c r="EU26" i="2"/>
  <c r="DM26" i="2"/>
  <c r="DU26" i="2"/>
  <c r="EJ26" i="2"/>
  <c r="DW26" i="2"/>
  <c r="EN26" i="2"/>
  <c r="DT26" i="2"/>
  <c r="EW26" i="2"/>
  <c r="DR26" i="2"/>
  <c r="EE26" i="2"/>
  <c r="EV26" i="2"/>
  <c r="AN11" i="14" a="1"/>
  <c r="AN11" i="14" s="1"/>
  <c r="AM11" i="14" a="1"/>
  <c r="AO27" i="14" s="1"/>
  <c r="OM8" i="2" l="1" a="1"/>
  <c r="OM8" i="2" s="1"/>
  <c r="OG8" i="2" a="1"/>
  <c r="OG8" i="2" s="1"/>
  <c r="OG16" i="2" a="1"/>
  <c r="OG16" i="2" s="1"/>
  <c r="OM16" i="2" a="1"/>
  <c r="OM16" i="2" s="1"/>
  <c r="OG13" i="2" a="1"/>
  <c r="OG13" i="2" s="1"/>
  <c r="OM13" i="2" a="1"/>
  <c r="OM13" i="2" s="1"/>
  <c r="OG15" i="2" a="1"/>
  <c r="OG15" i="2" s="1"/>
  <c r="OM15" i="2" a="1"/>
  <c r="OM15" i="2" s="1"/>
  <c r="OG17" i="2" a="1"/>
  <c r="OG17" i="2" s="1"/>
  <c r="OM17" i="2" a="1"/>
  <c r="OM17" i="2" s="1"/>
  <c r="OG5" i="2" a="1"/>
  <c r="OG5" i="2" s="1"/>
  <c r="OM5" i="2" a="1"/>
  <c r="OM5" i="2" s="1"/>
  <c r="OG19" i="2" a="1"/>
  <c r="OG19" i="2" s="1"/>
  <c r="OM19" i="2" a="1"/>
  <c r="OM19" i="2" s="1"/>
  <c r="OG9" i="2" a="1"/>
  <c r="OG9" i="2" s="1"/>
  <c r="OM9" i="2" a="1"/>
  <c r="OM9" i="2" s="1"/>
  <c r="OG20" i="2" a="1"/>
  <c r="OG20" i="2" s="1"/>
  <c r="OM20" i="2" a="1"/>
  <c r="OM20" i="2" s="1"/>
  <c r="OG12" i="2" a="1"/>
  <c r="OG12" i="2" s="1"/>
  <c r="OM12" i="2" a="1"/>
  <c r="OM12" i="2" s="1"/>
  <c r="OG6" i="2" a="1"/>
  <c r="OG6" i="2" s="1"/>
  <c r="OM6" i="2" a="1"/>
  <c r="OM6" i="2" s="1"/>
  <c r="OG27" i="2" a="1"/>
  <c r="OG27" i="2" s="1"/>
  <c r="OM27" i="2" a="1"/>
  <c r="OM27" i="2" s="1"/>
  <c r="OD29" i="2"/>
  <c r="OS29" i="2" s="1" a="1"/>
  <c r="OS29" i="2" s="1"/>
  <c r="AC26" i="2"/>
  <c r="HA28" i="2"/>
  <c r="OC28" i="2"/>
  <c r="OD28" i="2" s="1"/>
  <c r="OS28" i="2" s="1" a="1"/>
  <c r="OS28" i="2" s="1"/>
  <c r="HA6" i="2"/>
  <c r="NZ17" i="2"/>
  <c r="OW19" i="2"/>
  <c r="NZ26" i="2"/>
  <c r="NZ9" i="2"/>
  <c r="OW20" i="2"/>
  <c r="AO21" i="14"/>
  <c r="AO28" i="14"/>
  <c r="AO24" i="14"/>
  <c r="AO30" i="14"/>
  <c r="AO20" i="14"/>
  <c r="AO22" i="14"/>
  <c r="AO23" i="14"/>
  <c r="AO29" i="14"/>
  <c r="AO14" i="14"/>
  <c r="AO15" i="14"/>
  <c r="AO19" i="14"/>
  <c r="AO16" i="14"/>
  <c r="AO25" i="14"/>
  <c r="AO18" i="14"/>
  <c r="AO17" i="14"/>
  <c r="AO26" i="14"/>
  <c r="AO13" i="14"/>
  <c r="AM11" i="14"/>
  <c r="OG28" i="2" l="1" a="1"/>
  <c r="OG28" i="2" s="1"/>
  <c r="OM28" i="2" a="1"/>
  <c r="OM28" i="2" s="1"/>
  <c r="OG29" i="2" a="1"/>
  <c r="OG29" i="2" s="1"/>
  <c r="OM29" i="2" a="1"/>
  <c r="OM29" i="2" s="1"/>
  <c r="HA26" i="2"/>
  <c r="OA26" i="2" s="1"/>
  <c r="OB26" i="2" s="1"/>
  <c r="OR26" i="2" s="1" a="1"/>
  <c r="OR26" i="2" s="1"/>
  <c r="OC26" i="2"/>
  <c r="OD26" i="2" s="1"/>
  <c r="OS26" i="2" s="1" a="1"/>
  <c r="OS26" i="2" s="1"/>
  <c r="OA29" i="2"/>
  <c r="OB29" i="2" s="1"/>
  <c r="OR29" i="2" s="1" a="1"/>
  <c r="OR29" i="2" s="1"/>
  <c r="OT29" i="2" s="1"/>
  <c r="OA27" i="2"/>
  <c r="OB27" i="2" s="1"/>
  <c r="OR27" i="2" s="1" a="1"/>
  <c r="OR27" i="2" s="1"/>
  <c r="OT27" i="2" s="1"/>
  <c r="OW27" i="2"/>
  <c r="OA28" i="2"/>
  <c r="OB28" i="2" s="1"/>
  <c r="OR28" i="2" s="1" a="1"/>
  <c r="OR28" i="2" s="1"/>
  <c r="OT28" i="2" s="1"/>
  <c r="OW28" i="2"/>
  <c r="OW29" i="2"/>
  <c r="OT26" i="2" l="1"/>
  <c r="OF26" i="2" a="1"/>
  <c r="OF26" i="2" s="1"/>
  <c r="OI26" i="2" s="1"/>
  <c r="OL26" i="2" a="1"/>
  <c r="OL26" i="2" s="1"/>
  <c r="OG26" i="2" a="1"/>
  <c r="OG26" i="2" s="1"/>
  <c r="OM26" i="2" a="1"/>
  <c r="OM26" i="2" s="1"/>
  <c r="OF29" i="2" a="1"/>
  <c r="OF29" i="2" s="1"/>
  <c r="OI29" i="2" s="1"/>
  <c r="OL29" i="2" a="1"/>
  <c r="OL29" i="2" s="1"/>
  <c r="ON29" i="2" s="1"/>
  <c r="OF28" i="2" a="1"/>
  <c r="OF28" i="2" s="1"/>
  <c r="OJ28" i="2" s="1"/>
  <c r="OL28" i="2" a="1"/>
  <c r="OL28" i="2" s="1"/>
  <c r="ON28" i="2" s="1"/>
  <c r="OF27" i="2" a="1"/>
  <c r="OF27" i="2" s="1"/>
  <c r="OJ27" i="2" s="1"/>
  <c r="OL27" i="2" a="1"/>
  <c r="OL27" i="2" s="1"/>
  <c r="ON27" i="2" s="1"/>
  <c r="OW26" i="2"/>
  <c r="U23" i="2"/>
  <c r="U22" i="2"/>
  <c r="OA22" i="2"/>
  <c r="E22" i="2"/>
  <c r="E25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OJ26" i="2" l="1"/>
  <c r="OH26" i="2"/>
  <c r="OH27" i="2"/>
  <c r="OH29" i="2"/>
  <c r="OJ29" i="2"/>
  <c r="ON26" i="2"/>
  <c r="OI27" i="2"/>
  <c r="OI28" i="2"/>
  <c r="OH28" i="2"/>
  <c r="OW22" i="2"/>
  <c r="OD22" i="2"/>
  <c r="OS22" i="2" s="1" a="1"/>
  <c r="OS22" i="2" s="1"/>
  <c r="OB23" i="2"/>
  <c r="OR23" i="2" s="1" a="1"/>
  <c r="OR23" i="2" s="1"/>
  <c r="OD23" i="2"/>
  <c r="OS23" i="2" s="1" a="1"/>
  <c r="OS23" i="2" s="1"/>
  <c r="OB22" i="2"/>
  <c r="OR22" i="2" s="1" a="1"/>
  <c r="OR22" i="2" s="1"/>
  <c r="U24" i="2"/>
  <c r="OW23" i="2"/>
  <c r="W229" i="7"/>
  <c r="X428" i="9"/>
  <c r="X425" i="9"/>
  <c r="AJ146" i="11"/>
  <c r="AJ145" i="11"/>
  <c r="AJ113" i="11"/>
  <c r="AJ112" i="11"/>
  <c r="AJ78" i="11"/>
  <c r="AJ77" i="11"/>
  <c r="AJ76" i="11"/>
  <c r="AJ75" i="11"/>
  <c r="AJ74" i="11"/>
  <c r="AJ73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U11" i="2"/>
  <c r="G23" i="12"/>
  <c r="H23" i="12"/>
  <c r="Q425" i="9"/>
  <c r="H25" i="12" s="1"/>
  <c r="P425" i="9"/>
  <c r="E76" i="9"/>
  <c r="E75" i="9"/>
  <c r="E74" i="9"/>
  <c r="E73" i="9"/>
  <c r="E72" i="9"/>
  <c r="E77" i="9"/>
  <c r="OD11" i="2" l="1"/>
  <c r="OS11" i="2" s="1" a="1"/>
  <c r="OS11" i="2" s="1"/>
  <c r="D7" i="20"/>
  <c r="E8" i="20" s="1"/>
  <c r="OD24" i="2"/>
  <c r="OS24" i="2" s="1" a="1"/>
  <c r="OS24" i="2" s="1"/>
  <c r="OT22" i="2"/>
  <c r="OT23" i="2"/>
  <c r="OG22" i="2" a="1"/>
  <c r="OG22" i="2" s="1"/>
  <c r="OM22" i="2" a="1"/>
  <c r="OM22" i="2" s="1"/>
  <c r="OF22" i="2" a="1"/>
  <c r="OF22" i="2" s="1"/>
  <c r="OL22" i="2" a="1"/>
  <c r="OL22" i="2" s="1"/>
  <c r="OF23" i="2" a="1"/>
  <c r="OF23" i="2" s="1"/>
  <c r="OL23" i="2" a="1"/>
  <c r="OL23" i="2" s="1"/>
  <c r="OG23" i="2" a="1"/>
  <c r="OG23" i="2" s="1"/>
  <c r="OM23" i="2" a="1"/>
  <c r="OM23" i="2" s="1"/>
  <c r="OW24" i="2"/>
  <c r="OB24" i="2"/>
  <c r="OR24" i="2" s="1" a="1"/>
  <c r="OR24" i="2" s="1"/>
  <c r="G25" i="12"/>
  <c r="G27" i="12" s="1"/>
  <c r="H27" i="12"/>
  <c r="AS251" i="6"/>
  <c r="AS252" i="6"/>
  <c r="AA5" i="10"/>
  <c r="E156" i="11"/>
  <c r="D156" i="11"/>
  <c r="C156" i="11"/>
  <c r="B156" i="11"/>
  <c r="E155" i="11"/>
  <c r="D155" i="11"/>
  <c r="C155" i="11"/>
  <c r="B155" i="11"/>
  <c r="E154" i="11"/>
  <c r="D154" i="11"/>
  <c r="C154" i="11"/>
  <c r="B154" i="11"/>
  <c r="E152" i="11"/>
  <c r="D152" i="11"/>
  <c r="C152" i="11"/>
  <c r="B152" i="11"/>
  <c r="E151" i="11"/>
  <c r="D151" i="11"/>
  <c r="C151" i="11"/>
  <c r="B151" i="11"/>
  <c r="E150" i="11"/>
  <c r="D150" i="11"/>
  <c r="C150" i="11"/>
  <c r="B150" i="11"/>
  <c r="E149" i="11"/>
  <c r="D149" i="11"/>
  <c r="C149" i="11"/>
  <c r="B149" i="11"/>
  <c r="E148" i="11"/>
  <c r="D148" i="11"/>
  <c r="C148" i="11"/>
  <c r="B148" i="11"/>
  <c r="E147" i="11"/>
  <c r="D147" i="11"/>
  <c r="C147" i="11"/>
  <c r="B147" i="11"/>
  <c r="E146" i="11"/>
  <c r="D146" i="11"/>
  <c r="C146" i="11"/>
  <c r="B146" i="11"/>
  <c r="E145" i="11"/>
  <c r="D145" i="11"/>
  <c r="C145" i="11"/>
  <c r="B145" i="11"/>
  <c r="E125" i="11"/>
  <c r="D125" i="11"/>
  <c r="C125" i="11"/>
  <c r="B125" i="11"/>
  <c r="E124" i="11"/>
  <c r="D124" i="11"/>
  <c r="C124" i="11"/>
  <c r="B124" i="11"/>
  <c r="E123" i="11"/>
  <c r="D123" i="11"/>
  <c r="C123" i="11"/>
  <c r="B123" i="11"/>
  <c r="E121" i="11"/>
  <c r="D121" i="11"/>
  <c r="C121" i="11"/>
  <c r="B121" i="11"/>
  <c r="E120" i="11"/>
  <c r="D120" i="11"/>
  <c r="C120" i="11"/>
  <c r="B120" i="11"/>
  <c r="E119" i="11"/>
  <c r="D119" i="11"/>
  <c r="C119" i="11"/>
  <c r="B119" i="11"/>
  <c r="E118" i="11"/>
  <c r="D118" i="11"/>
  <c r="C118" i="11"/>
  <c r="B118" i="11"/>
  <c r="E117" i="11"/>
  <c r="D117" i="11"/>
  <c r="C117" i="11"/>
  <c r="B117" i="11"/>
  <c r="E116" i="11"/>
  <c r="D116" i="11"/>
  <c r="C116" i="11"/>
  <c r="B116" i="11"/>
  <c r="E115" i="11"/>
  <c r="D115" i="11"/>
  <c r="C115" i="11"/>
  <c r="B115" i="11"/>
  <c r="E114" i="11"/>
  <c r="D114" i="11"/>
  <c r="C114" i="11"/>
  <c r="B114" i="11"/>
  <c r="E113" i="11"/>
  <c r="D113" i="11"/>
  <c r="C113" i="11"/>
  <c r="B113" i="11"/>
  <c r="E112" i="11"/>
  <c r="D112" i="11"/>
  <c r="C112" i="11"/>
  <c r="B112" i="11"/>
  <c r="E92" i="11"/>
  <c r="D92" i="11"/>
  <c r="C92" i="11"/>
  <c r="B92" i="11"/>
  <c r="E91" i="11"/>
  <c r="D91" i="11"/>
  <c r="C91" i="11"/>
  <c r="B91" i="11"/>
  <c r="E90" i="11"/>
  <c r="D90" i="11"/>
  <c r="C90" i="11"/>
  <c r="B90" i="11"/>
  <c r="E88" i="11"/>
  <c r="D88" i="11"/>
  <c r="C88" i="11"/>
  <c r="B88" i="11"/>
  <c r="E87" i="11"/>
  <c r="D87" i="11"/>
  <c r="C87" i="11"/>
  <c r="B87" i="11"/>
  <c r="E86" i="11"/>
  <c r="D86" i="11"/>
  <c r="C86" i="11"/>
  <c r="B86" i="11"/>
  <c r="E85" i="11"/>
  <c r="D85" i="11"/>
  <c r="C85" i="11"/>
  <c r="B85" i="11"/>
  <c r="E84" i="11"/>
  <c r="D84" i="11"/>
  <c r="C84" i="11"/>
  <c r="B84" i="11"/>
  <c r="E83" i="11"/>
  <c r="D83" i="11"/>
  <c r="C83" i="11"/>
  <c r="B83" i="11"/>
  <c r="E82" i="11"/>
  <c r="D82" i="11"/>
  <c r="C82" i="11"/>
  <c r="B82" i="11"/>
  <c r="E81" i="11"/>
  <c r="D81" i="11"/>
  <c r="C81" i="11"/>
  <c r="B81" i="11"/>
  <c r="E80" i="11"/>
  <c r="D80" i="11"/>
  <c r="C80" i="11"/>
  <c r="B80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E76" i="11"/>
  <c r="D76" i="11"/>
  <c r="C76" i="11"/>
  <c r="B76" i="11"/>
  <c r="E75" i="11"/>
  <c r="D75" i="11"/>
  <c r="C75" i="11"/>
  <c r="B75" i="11"/>
  <c r="E74" i="11"/>
  <c r="D74" i="11"/>
  <c r="C74" i="11"/>
  <c r="B74" i="11"/>
  <c r="E73" i="11"/>
  <c r="D73" i="11"/>
  <c r="C73" i="11"/>
  <c r="B73" i="11"/>
  <c r="E53" i="11"/>
  <c r="D53" i="11"/>
  <c r="C53" i="11"/>
  <c r="B53" i="11"/>
  <c r="E52" i="11"/>
  <c r="D52" i="11"/>
  <c r="C52" i="11"/>
  <c r="B52" i="11"/>
  <c r="E51" i="11"/>
  <c r="D51" i="11"/>
  <c r="C51" i="11"/>
  <c r="B51" i="11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E41" i="11"/>
  <c r="D41" i="11"/>
  <c r="C41" i="11"/>
  <c r="B41" i="11"/>
  <c r="E40" i="11"/>
  <c r="D40" i="11"/>
  <c r="C40" i="11"/>
  <c r="B40" i="11"/>
  <c r="E39" i="11"/>
  <c r="D39" i="11"/>
  <c r="C39" i="11"/>
  <c r="B39" i="11"/>
  <c r="E38" i="11"/>
  <c r="D38" i="11"/>
  <c r="C38" i="11"/>
  <c r="B38" i="11"/>
  <c r="E37" i="11"/>
  <c r="D37" i="11"/>
  <c r="C37" i="11"/>
  <c r="B37" i="11"/>
  <c r="E36" i="11"/>
  <c r="D36" i="11"/>
  <c r="C36" i="11"/>
  <c r="B36" i="11"/>
  <c r="E35" i="11"/>
  <c r="D35" i="11"/>
  <c r="C35" i="11"/>
  <c r="B35" i="11"/>
  <c r="E34" i="11"/>
  <c r="D34" i="11"/>
  <c r="C34" i="11"/>
  <c r="B34" i="11"/>
  <c r="E33" i="11"/>
  <c r="D33" i="11"/>
  <c r="C33" i="11"/>
  <c r="B33" i="11"/>
  <c r="E32" i="11"/>
  <c r="D32" i="11"/>
  <c r="C32" i="11"/>
  <c r="B32" i="11"/>
  <c r="E31" i="11"/>
  <c r="D31" i="11"/>
  <c r="C31" i="11"/>
  <c r="B31" i="11"/>
  <c r="E30" i="11"/>
  <c r="D30" i="11"/>
  <c r="C30" i="11"/>
  <c r="B30" i="11"/>
  <c r="E29" i="11"/>
  <c r="D29" i="11"/>
  <c r="C29" i="11"/>
  <c r="B29" i="11"/>
  <c r="E28" i="11"/>
  <c r="D28" i="11"/>
  <c r="C28" i="11"/>
  <c r="B28" i="11"/>
  <c r="E27" i="11"/>
  <c r="D27" i="11"/>
  <c r="C27" i="11"/>
  <c r="B27" i="11"/>
  <c r="E26" i="1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E20" i="11"/>
  <c r="D20" i="11"/>
  <c r="C20" i="11"/>
  <c r="B20" i="11"/>
  <c r="E19" i="11"/>
  <c r="D19" i="11"/>
  <c r="C19" i="11"/>
  <c r="B19" i="11"/>
  <c r="E18" i="11"/>
  <c r="D18" i="11"/>
  <c r="C18" i="11"/>
  <c r="B18" i="11"/>
  <c r="E17" i="11"/>
  <c r="D17" i="11"/>
  <c r="C17" i="11"/>
  <c r="B17" i="11"/>
  <c r="E16" i="11"/>
  <c r="D16" i="11"/>
  <c r="C16" i="11"/>
  <c r="B16" i="11"/>
  <c r="E15" i="11"/>
  <c r="D15" i="11"/>
  <c r="C15" i="11"/>
  <c r="B15" i="11"/>
  <c r="E14" i="11"/>
  <c r="D14" i="11"/>
  <c r="C14" i="11"/>
  <c r="B14" i="11"/>
  <c r="E87" i="10"/>
  <c r="D87" i="10"/>
  <c r="C87" i="10"/>
  <c r="B87" i="10"/>
  <c r="E85" i="10"/>
  <c r="D85" i="10"/>
  <c r="C85" i="10"/>
  <c r="B85" i="10"/>
  <c r="E84" i="10"/>
  <c r="D84" i="10"/>
  <c r="C84" i="10"/>
  <c r="B84" i="10"/>
  <c r="E83" i="10"/>
  <c r="D83" i="10"/>
  <c r="C83" i="10"/>
  <c r="B83" i="10"/>
  <c r="E82" i="10"/>
  <c r="D82" i="10"/>
  <c r="C82" i="10"/>
  <c r="B82" i="10"/>
  <c r="E81" i="10"/>
  <c r="D81" i="10"/>
  <c r="C81" i="10"/>
  <c r="B81" i="10"/>
  <c r="E80" i="10"/>
  <c r="D80" i="10"/>
  <c r="C80" i="10"/>
  <c r="B80" i="10"/>
  <c r="E79" i="10"/>
  <c r="D79" i="10"/>
  <c r="C79" i="10"/>
  <c r="B79" i="10"/>
  <c r="E78" i="10"/>
  <c r="D78" i="10"/>
  <c r="C78" i="10"/>
  <c r="B78" i="10"/>
  <c r="E77" i="10"/>
  <c r="D77" i="10"/>
  <c r="C77" i="10"/>
  <c r="B77" i="10"/>
  <c r="E76" i="10"/>
  <c r="D76" i="10"/>
  <c r="C76" i="10"/>
  <c r="B76" i="10"/>
  <c r="E75" i="10"/>
  <c r="D75" i="10"/>
  <c r="C75" i="10"/>
  <c r="B75" i="10"/>
  <c r="E74" i="10"/>
  <c r="D74" i="10"/>
  <c r="C74" i="10"/>
  <c r="B74" i="10"/>
  <c r="E73" i="10"/>
  <c r="D73" i="10"/>
  <c r="C73" i="10"/>
  <c r="B73" i="10"/>
  <c r="E72" i="10"/>
  <c r="D72" i="10"/>
  <c r="C72" i="10"/>
  <c r="B72" i="10"/>
  <c r="E71" i="10"/>
  <c r="D71" i="10"/>
  <c r="C71" i="10"/>
  <c r="B71" i="10"/>
  <c r="E70" i="10"/>
  <c r="D70" i="10"/>
  <c r="C70" i="10"/>
  <c r="B70" i="10"/>
  <c r="E69" i="10"/>
  <c r="D69" i="10"/>
  <c r="C69" i="10"/>
  <c r="B69" i="10"/>
  <c r="E68" i="10"/>
  <c r="D68" i="10"/>
  <c r="C68" i="10"/>
  <c r="B68" i="10"/>
  <c r="E67" i="10"/>
  <c r="D67" i="10"/>
  <c r="C67" i="10"/>
  <c r="B67" i="10"/>
  <c r="E66" i="10"/>
  <c r="D66" i="10"/>
  <c r="C66" i="10"/>
  <c r="B66" i="10"/>
  <c r="E65" i="10"/>
  <c r="D65" i="10"/>
  <c r="C65" i="10"/>
  <c r="B65" i="10"/>
  <c r="E64" i="10"/>
  <c r="D64" i="10"/>
  <c r="C64" i="10"/>
  <c r="B64" i="10"/>
  <c r="E63" i="10"/>
  <c r="D63" i="10"/>
  <c r="C63" i="10"/>
  <c r="B63" i="10"/>
  <c r="E62" i="10"/>
  <c r="D62" i="10"/>
  <c r="C62" i="10"/>
  <c r="B62" i="10"/>
  <c r="E61" i="10"/>
  <c r="D61" i="10"/>
  <c r="C61" i="10"/>
  <c r="B61" i="10"/>
  <c r="E60" i="10"/>
  <c r="D60" i="10"/>
  <c r="C60" i="10"/>
  <c r="B60" i="10"/>
  <c r="E59" i="10"/>
  <c r="D59" i="10"/>
  <c r="C59" i="10"/>
  <c r="B59" i="10"/>
  <c r="E58" i="10"/>
  <c r="D58" i="10"/>
  <c r="C58" i="10"/>
  <c r="B58" i="10"/>
  <c r="E57" i="10"/>
  <c r="D57" i="10"/>
  <c r="C57" i="10"/>
  <c r="B57" i="10"/>
  <c r="E56" i="10"/>
  <c r="D56" i="10"/>
  <c r="C56" i="10"/>
  <c r="B56" i="10"/>
  <c r="E55" i="10"/>
  <c r="D55" i="10"/>
  <c r="C55" i="10"/>
  <c r="B55" i="10"/>
  <c r="E54" i="10"/>
  <c r="D54" i="10"/>
  <c r="C54" i="10"/>
  <c r="B54" i="10"/>
  <c r="E53" i="10"/>
  <c r="D53" i="10"/>
  <c r="C53" i="10"/>
  <c r="B53" i="10"/>
  <c r="E52" i="10"/>
  <c r="D52" i="10"/>
  <c r="C52" i="10"/>
  <c r="B52" i="10"/>
  <c r="E51" i="10"/>
  <c r="D51" i="10"/>
  <c r="C51" i="10"/>
  <c r="B51" i="10"/>
  <c r="E50" i="10"/>
  <c r="D50" i="10"/>
  <c r="C50" i="10"/>
  <c r="B50" i="10"/>
  <c r="E49" i="10"/>
  <c r="D49" i="10"/>
  <c r="C49" i="10"/>
  <c r="B49" i="10"/>
  <c r="E48" i="10"/>
  <c r="D48" i="10"/>
  <c r="C48" i="10"/>
  <c r="B48" i="10"/>
  <c r="E47" i="10"/>
  <c r="D47" i="10"/>
  <c r="C47" i="10"/>
  <c r="B47" i="10"/>
  <c r="E46" i="10"/>
  <c r="D46" i="10"/>
  <c r="C46" i="10"/>
  <c r="B46" i="10"/>
  <c r="E45" i="10"/>
  <c r="D45" i="10"/>
  <c r="C45" i="10"/>
  <c r="B45" i="10"/>
  <c r="E44" i="10"/>
  <c r="D44" i="10"/>
  <c r="C44" i="10"/>
  <c r="B44" i="10"/>
  <c r="E43" i="10"/>
  <c r="D43" i="10"/>
  <c r="C43" i="10"/>
  <c r="B43" i="10"/>
  <c r="E42" i="10"/>
  <c r="D42" i="10"/>
  <c r="C42" i="10"/>
  <c r="B42" i="10"/>
  <c r="E41" i="10"/>
  <c r="D41" i="10"/>
  <c r="C41" i="10"/>
  <c r="B41" i="10"/>
  <c r="E40" i="10"/>
  <c r="D40" i="10"/>
  <c r="C40" i="10"/>
  <c r="B40" i="10"/>
  <c r="E39" i="10"/>
  <c r="D39" i="10"/>
  <c r="C39" i="10"/>
  <c r="B39" i="10"/>
  <c r="E38" i="10"/>
  <c r="D38" i="10"/>
  <c r="C38" i="10"/>
  <c r="B38" i="10"/>
  <c r="E37" i="10"/>
  <c r="D37" i="10"/>
  <c r="C37" i="10"/>
  <c r="B37" i="10"/>
  <c r="E36" i="10"/>
  <c r="D36" i="10"/>
  <c r="C36" i="10"/>
  <c r="B36" i="10"/>
  <c r="E35" i="10"/>
  <c r="D35" i="10"/>
  <c r="C35" i="10"/>
  <c r="B35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E31" i="10"/>
  <c r="D31" i="10"/>
  <c r="C31" i="10"/>
  <c r="B31" i="10"/>
  <c r="E30" i="10"/>
  <c r="D30" i="10"/>
  <c r="C30" i="10"/>
  <c r="B30" i="10"/>
  <c r="E29" i="10"/>
  <c r="D29" i="10"/>
  <c r="C29" i="10"/>
  <c r="B29" i="10"/>
  <c r="E28" i="10"/>
  <c r="D28" i="10"/>
  <c r="C28" i="10"/>
  <c r="B28" i="10"/>
  <c r="E27" i="10"/>
  <c r="D27" i="10"/>
  <c r="C27" i="10"/>
  <c r="B27" i="10"/>
  <c r="E26" i="10"/>
  <c r="D26" i="10"/>
  <c r="C26" i="10"/>
  <c r="B26" i="10"/>
  <c r="E25" i="10"/>
  <c r="D25" i="10"/>
  <c r="C25" i="10"/>
  <c r="B25" i="10"/>
  <c r="E24" i="10"/>
  <c r="D24" i="10"/>
  <c r="C24" i="10"/>
  <c r="B24" i="10"/>
  <c r="E23" i="10"/>
  <c r="D23" i="10"/>
  <c r="C23" i="10"/>
  <c r="B23" i="10"/>
  <c r="E22" i="10"/>
  <c r="D22" i="10"/>
  <c r="C22" i="10"/>
  <c r="B22" i="10"/>
  <c r="E21" i="10"/>
  <c r="D21" i="10"/>
  <c r="C21" i="10"/>
  <c r="B21" i="10"/>
  <c r="E20" i="10"/>
  <c r="D20" i="10"/>
  <c r="C20" i="10"/>
  <c r="B20" i="10"/>
  <c r="E19" i="10"/>
  <c r="D19" i="10"/>
  <c r="C19" i="10"/>
  <c r="B19" i="10"/>
  <c r="E18" i="10"/>
  <c r="D18" i="10"/>
  <c r="C18" i="10"/>
  <c r="B18" i="10"/>
  <c r="E17" i="10"/>
  <c r="D17" i="10"/>
  <c r="C17" i="10"/>
  <c r="B17" i="10"/>
  <c r="E16" i="10"/>
  <c r="D16" i="10"/>
  <c r="C16" i="10"/>
  <c r="B16" i="10"/>
  <c r="E15" i="10"/>
  <c r="D15" i="10"/>
  <c r="C15" i="10"/>
  <c r="B15" i="10"/>
  <c r="E14" i="10"/>
  <c r="D14" i="10"/>
  <c r="C14" i="10"/>
  <c r="B14" i="10"/>
  <c r="OA25" i="2"/>
  <c r="F418" i="9"/>
  <c r="D418" i="9"/>
  <c r="C418" i="9"/>
  <c r="B418" i="9"/>
  <c r="F417" i="9"/>
  <c r="D417" i="9"/>
  <c r="C417" i="9"/>
  <c r="B417" i="9"/>
  <c r="F416" i="9"/>
  <c r="D416" i="9"/>
  <c r="C416" i="9"/>
  <c r="B416" i="9"/>
  <c r="F414" i="9"/>
  <c r="D414" i="9"/>
  <c r="C414" i="9"/>
  <c r="B414" i="9"/>
  <c r="F413" i="9"/>
  <c r="D413" i="9"/>
  <c r="C413" i="9"/>
  <c r="B413" i="9"/>
  <c r="F412" i="9"/>
  <c r="D412" i="9"/>
  <c r="C412" i="9"/>
  <c r="B412" i="9"/>
  <c r="F411" i="9"/>
  <c r="D411" i="9"/>
  <c r="C411" i="9"/>
  <c r="B411" i="9"/>
  <c r="F410" i="9"/>
  <c r="D410" i="9"/>
  <c r="C410" i="9"/>
  <c r="B410" i="9"/>
  <c r="F409" i="9"/>
  <c r="D409" i="9"/>
  <c r="C409" i="9"/>
  <c r="B409" i="9"/>
  <c r="F408" i="9"/>
  <c r="D408" i="9"/>
  <c r="C408" i="9"/>
  <c r="B408" i="9"/>
  <c r="F407" i="9"/>
  <c r="D407" i="9"/>
  <c r="C407" i="9"/>
  <c r="B407" i="9"/>
  <c r="F406" i="9"/>
  <c r="D406" i="9"/>
  <c r="C406" i="9"/>
  <c r="B406" i="9"/>
  <c r="F405" i="9"/>
  <c r="D405" i="9"/>
  <c r="C405" i="9"/>
  <c r="B405" i="9"/>
  <c r="F404" i="9"/>
  <c r="D404" i="9"/>
  <c r="C404" i="9"/>
  <c r="B404" i="9"/>
  <c r="F403" i="9"/>
  <c r="D403" i="9"/>
  <c r="C403" i="9"/>
  <c r="B403" i="9"/>
  <c r="F402" i="9"/>
  <c r="D402" i="9"/>
  <c r="C402" i="9"/>
  <c r="B402" i="9"/>
  <c r="F401" i="9"/>
  <c r="D401" i="9"/>
  <c r="C401" i="9"/>
  <c r="B401" i="9"/>
  <c r="F400" i="9"/>
  <c r="D400" i="9"/>
  <c r="C400" i="9"/>
  <c r="B400" i="9"/>
  <c r="F399" i="9"/>
  <c r="D399" i="9"/>
  <c r="C399" i="9"/>
  <c r="B399" i="9"/>
  <c r="F378" i="9"/>
  <c r="D378" i="9"/>
  <c r="C378" i="9"/>
  <c r="B378" i="9"/>
  <c r="F377" i="9"/>
  <c r="D377" i="9"/>
  <c r="C377" i="9"/>
  <c r="B377" i="9"/>
  <c r="F376" i="9"/>
  <c r="D376" i="9"/>
  <c r="C376" i="9"/>
  <c r="B376" i="9"/>
  <c r="F374" i="9"/>
  <c r="D374" i="9"/>
  <c r="C374" i="9"/>
  <c r="B374" i="9"/>
  <c r="F373" i="9"/>
  <c r="D373" i="9"/>
  <c r="C373" i="9"/>
  <c r="B373" i="9"/>
  <c r="F372" i="9"/>
  <c r="D372" i="9"/>
  <c r="C372" i="9"/>
  <c r="B372" i="9"/>
  <c r="F371" i="9"/>
  <c r="D371" i="9"/>
  <c r="C371" i="9"/>
  <c r="B371" i="9"/>
  <c r="F370" i="9"/>
  <c r="D370" i="9"/>
  <c r="C370" i="9"/>
  <c r="B370" i="9"/>
  <c r="F369" i="9"/>
  <c r="D369" i="9"/>
  <c r="C369" i="9"/>
  <c r="B369" i="9"/>
  <c r="F368" i="9"/>
  <c r="D368" i="9"/>
  <c r="C368" i="9"/>
  <c r="B368" i="9"/>
  <c r="F367" i="9"/>
  <c r="D367" i="9"/>
  <c r="C367" i="9"/>
  <c r="B367" i="9"/>
  <c r="F366" i="9"/>
  <c r="D366" i="9"/>
  <c r="C366" i="9"/>
  <c r="B366" i="9"/>
  <c r="F365" i="9"/>
  <c r="D365" i="9"/>
  <c r="C365" i="9"/>
  <c r="B365" i="9"/>
  <c r="F364" i="9"/>
  <c r="D364" i="9"/>
  <c r="C364" i="9"/>
  <c r="B364" i="9"/>
  <c r="F363" i="9"/>
  <c r="D363" i="9"/>
  <c r="C363" i="9"/>
  <c r="B363" i="9"/>
  <c r="F362" i="9"/>
  <c r="D362" i="9"/>
  <c r="C362" i="9"/>
  <c r="B362" i="9"/>
  <c r="F361" i="9"/>
  <c r="D361" i="9"/>
  <c r="C361" i="9"/>
  <c r="B361" i="9"/>
  <c r="F360" i="9"/>
  <c r="D360" i="9"/>
  <c r="C360" i="9"/>
  <c r="B360" i="9"/>
  <c r="F359" i="9"/>
  <c r="D359" i="9"/>
  <c r="C359" i="9"/>
  <c r="B359" i="9"/>
  <c r="F358" i="9"/>
  <c r="D358" i="9"/>
  <c r="C358" i="9"/>
  <c r="B358" i="9"/>
  <c r="F357" i="9"/>
  <c r="D357" i="9"/>
  <c r="C357" i="9"/>
  <c r="B357" i="9"/>
  <c r="F356" i="9"/>
  <c r="D356" i="9"/>
  <c r="C356" i="9"/>
  <c r="B356" i="9"/>
  <c r="F355" i="9"/>
  <c r="D355" i="9"/>
  <c r="C355" i="9"/>
  <c r="B355" i="9"/>
  <c r="F354" i="9"/>
  <c r="D354" i="9"/>
  <c r="C354" i="9"/>
  <c r="B354" i="9"/>
  <c r="F353" i="9"/>
  <c r="D353" i="9"/>
  <c r="C353" i="9"/>
  <c r="B353" i="9"/>
  <c r="F352" i="9"/>
  <c r="D352" i="9"/>
  <c r="C352" i="9"/>
  <c r="B352" i="9"/>
  <c r="F332" i="9"/>
  <c r="D332" i="9"/>
  <c r="C332" i="9"/>
  <c r="B332" i="9"/>
  <c r="F331" i="9"/>
  <c r="D331" i="9"/>
  <c r="C331" i="9"/>
  <c r="B331" i="9"/>
  <c r="F330" i="9"/>
  <c r="D330" i="9"/>
  <c r="C330" i="9"/>
  <c r="B330" i="9"/>
  <c r="F328" i="9"/>
  <c r="D328" i="9"/>
  <c r="C328" i="9"/>
  <c r="B328" i="9"/>
  <c r="F327" i="9"/>
  <c r="D327" i="9"/>
  <c r="C327" i="9"/>
  <c r="B327" i="9"/>
  <c r="F326" i="9"/>
  <c r="D326" i="9"/>
  <c r="C326" i="9"/>
  <c r="B326" i="9"/>
  <c r="F325" i="9"/>
  <c r="D325" i="9"/>
  <c r="C325" i="9"/>
  <c r="B325" i="9"/>
  <c r="F324" i="9"/>
  <c r="D324" i="9"/>
  <c r="C324" i="9"/>
  <c r="B324" i="9"/>
  <c r="F323" i="9"/>
  <c r="D323" i="9"/>
  <c r="C323" i="9"/>
  <c r="B323" i="9"/>
  <c r="F322" i="9"/>
  <c r="D322" i="9"/>
  <c r="C322" i="9"/>
  <c r="B322" i="9"/>
  <c r="F321" i="9"/>
  <c r="D321" i="9"/>
  <c r="C321" i="9"/>
  <c r="B321" i="9"/>
  <c r="F320" i="9"/>
  <c r="D320" i="9"/>
  <c r="C320" i="9"/>
  <c r="B320" i="9"/>
  <c r="F319" i="9"/>
  <c r="D319" i="9"/>
  <c r="C319" i="9"/>
  <c r="B319" i="9"/>
  <c r="F318" i="9"/>
  <c r="D318" i="9"/>
  <c r="C318" i="9"/>
  <c r="B318" i="9"/>
  <c r="F317" i="9"/>
  <c r="D317" i="9"/>
  <c r="C317" i="9"/>
  <c r="B317" i="9"/>
  <c r="F316" i="9"/>
  <c r="D316" i="9"/>
  <c r="C316" i="9"/>
  <c r="B316" i="9"/>
  <c r="F315" i="9"/>
  <c r="D315" i="9"/>
  <c r="C315" i="9"/>
  <c r="B315" i="9"/>
  <c r="F314" i="9"/>
  <c r="D314" i="9"/>
  <c r="C314" i="9"/>
  <c r="B314" i="9"/>
  <c r="F313" i="9"/>
  <c r="D313" i="9"/>
  <c r="C313" i="9"/>
  <c r="B313" i="9"/>
  <c r="F312" i="9"/>
  <c r="D312" i="9"/>
  <c r="C312" i="9"/>
  <c r="B312" i="9"/>
  <c r="F311" i="9"/>
  <c r="D311" i="9"/>
  <c r="C311" i="9"/>
  <c r="B311" i="9"/>
  <c r="F310" i="9"/>
  <c r="D310" i="9"/>
  <c r="C310" i="9"/>
  <c r="B310" i="9"/>
  <c r="F309" i="9"/>
  <c r="D309" i="9"/>
  <c r="C309" i="9"/>
  <c r="B309" i="9"/>
  <c r="F308" i="9"/>
  <c r="D308" i="9"/>
  <c r="C308" i="9"/>
  <c r="B308" i="9"/>
  <c r="F307" i="9"/>
  <c r="D307" i="9"/>
  <c r="C307" i="9"/>
  <c r="B307" i="9"/>
  <c r="F306" i="9"/>
  <c r="D306" i="9"/>
  <c r="C306" i="9"/>
  <c r="B306" i="9"/>
  <c r="F305" i="9"/>
  <c r="D305" i="9"/>
  <c r="C305" i="9"/>
  <c r="B305" i="9"/>
  <c r="F304" i="9"/>
  <c r="D304" i="9"/>
  <c r="C304" i="9"/>
  <c r="B304" i="9"/>
  <c r="F303" i="9"/>
  <c r="D303" i="9"/>
  <c r="C303" i="9"/>
  <c r="B303" i="9"/>
  <c r="F302" i="9"/>
  <c r="D302" i="9"/>
  <c r="C302" i="9"/>
  <c r="B302" i="9"/>
  <c r="F301" i="9"/>
  <c r="D301" i="9"/>
  <c r="C301" i="9"/>
  <c r="B301" i="9"/>
  <c r="F300" i="9"/>
  <c r="D300" i="9"/>
  <c r="C300" i="9"/>
  <c r="B300" i="9"/>
  <c r="F299" i="9"/>
  <c r="D299" i="9"/>
  <c r="C299" i="9"/>
  <c r="B299" i="9"/>
  <c r="F298" i="9"/>
  <c r="D298" i="9"/>
  <c r="C298" i="9"/>
  <c r="B298" i="9"/>
  <c r="F276" i="9"/>
  <c r="D276" i="9"/>
  <c r="C276" i="9"/>
  <c r="B276" i="9"/>
  <c r="F275" i="9"/>
  <c r="D275" i="9"/>
  <c r="C275" i="9"/>
  <c r="B275" i="9"/>
  <c r="F274" i="9"/>
  <c r="D274" i="9"/>
  <c r="C274" i="9"/>
  <c r="B274" i="9"/>
  <c r="F272" i="9"/>
  <c r="D272" i="9"/>
  <c r="C272" i="9"/>
  <c r="B272" i="9"/>
  <c r="F271" i="9"/>
  <c r="D271" i="9"/>
  <c r="C271" i="9"/>
  <c r="B271" i="9"/>
  <c r="F270" i="9"/>
  <c r="D270" i="9"/>
  <c r="C270" i="9"/>
  <c r="B270" i="9"/>
  <c r="F269" i="9"/>
  <c r="D269" i="9"/>
  <c r="C269" i="9"/>
  <c r="B269" i="9"/>
  <c r="F268" i="9"/>
  <c r="D268" i="9"/>
  <c r="C268" i="9"/>
  <c r="B268" i="9"/>
  <c r="F267" i="9"/>
  <c r="D267" i="9"/>
  <c r="C267" i="9"/>
  <c r="B267" i="9"/>
  <c r="F266" i="9"/>
  <c r="D266" i="9"/>
  <c r="C266" i="9"/>
  <c r="B266" i="9"/>
  <c r="F265" i="9"/>
  <c r="D265" i="9"/>
  <c r="C265" i="9"/>
  <c r="B265" i="9"/>
  <c r="F264" i="9"/>
  <c r="D264" i="9"/>
  <c r="C264" i="9"/>
  <c r="B264" i="9"/>
  <c r="F263" i="9"/>
  <c r="D263" i="9"/>
  <c r="C263" i="9"/>
  <c r="B263" i="9"/>
  <c r="F262" i="9"/>
  <c r="D262" i="9"/>
  <c r="C262" i="9"/>
  <c r="B262" i="9"/>
  <c r="F261" i="9"/>
  <c r="D261" i="9"/>
  <c r="C261" i="9"/>
  <c r="B261" i="9"/>
  <c r="F260" i="9"/>
  <c r="D260" i="9"/>
  <c r="C260" i="9"/>
  <c r="B260" i="9"/>
  <c r="F259" i="9"/>
  <c r="D259" i="9"/>
  <c r="C259" i="9"/>
  <c r="B259" i="9"/>
  <c r="F258" i="9"/>
  <c r="D258" i="9"/>
  <c r="C258" i="9"/>
  <c r="B258" i="9"/>
  <c r="F257" i="9"/>
  <c r="D257" i="9"/>
  <c r="C257" i="9"/>
  <c r="B257" i="9"/>
  <c r="F256" i="9"/>
  <c r="D256" i="9"/>
  <c r="C256" i="9"/>
  <c r="B256" i="9"/>
  <c r="F255" i="9"/>
  <c r="D255" i="9"/>
  <c r="C255" i="9"/>
  <c r="B255" i="9"/>
  <c r="F254" i="9"/>
  <c r="D254" i="9"/>
  <c r="C254" i="9"/>
  <c r="B254" i="9"/>
  <c r="F253" i="9"/>
  <c r="D253" i="9"/>
  <c r="C253" i="9"/>
  <c r="B253" i="9"/>
  <c r="F252" i="9"/>
  <c r="D252" i="9"/>
  <c r="C252" i="9"/>
  <c r="B252" i="9"/>
  <c r="F251" i="9"/>
  <c r="D251" i="9"/>
  <c r="C251" i="9"/>
  <c r="B251" i="9"/>
  <c r="F250" i="9"/>
  <c r="D250" i="9"/>
  <c r="C250" i="9"/>
  <c r="B250" i="9"/>
  <c r="F249" i="9"/>
  <c r="D249" i="9"/>
  <c r="C249" i="9"/>
  <c r="B249" i="9"/>
  <c r="F248" i="9"/>
  <c r="D248" i="9"/>
  <c r="C248" i="9"/>
  <c r="B248" i="9"/>
  <c r="F247" i="9"/>
  <c r="D247" i="9"/>
  <c r="C247" i="9"/>
  <c r="B247" i="9"/>
  <c r="F246" i="9"/>
  <c r="D246" i="9"/>
  <c r="C246" i="9"/>
  <c r="B246" i="9"/>
  <c r="F245" i="9"/>
  <c r="D245" i="9"/>
  <c r="C245" i="9"/>
  <c r="B245" i="9"/>
  <c r="F244" i="9"/>
  <c r="D244" i="9"/>
  <c r="C244" i="9"/>
  <c r="B244" i="9"/>
  <c r="F243" i="9"/>
  <c r="D243" i="9"/>
  <c r="C243" i="9"/>
  <c r="B243" i="9"/>
  <c r="F242" i="9"/>
  <c r="D242" i="9"/>
  <c r="C242" i="9"/>
  <c r="B242" i="9"/>
  <c r="F241" i="9"/>
  <c r="D241" i="9"/>
  <c r="C241" i="9"/>
  <c r="B241" i="9"/>
  <c r="F222" i="9"/>
  <c r="D222" i="9"/>
  <c r="C222" i="9"/>
  <c r="B222" i="9"/>
  <c r="F221" i="9"/>
  <c r="D221" i="9"/>
  <c r="C221" i="9"/>
  <c r="B221" i="9"/>
  <c r="F220" i="9"/>
  <c r="D220" i="9"/>
  <c r="C220" i="9"/>
  <c r="B220" i="9"/>
  <c r="F218" i="9"/>
  <c r="D218" i="9"/>
  <c r="C218" i="9"/>
  <c r="B218" i="9"/>
  <c r="F217" i="9"/>
  <c r="D217" i="9"/>
  <c r="C217" i="9"/>
  <c r="B217" i="9"/>
  <c r="F216" i="9"/>
  <c r="D216" i="9"/>
  <c r="C216" i="9"/>
  <c r="B216" i="9"/>
  <c r="F215" i="9"/>
  <c r="D215" i="9"/>
  <c r="C215" i="9"/>
  <c r="B215" i="9"/>
  <c r="F214" i="9"/>
  <c r="D214" i="9"/>
  <c r="C214" i="9"/>
  <c r="B214" i="9"/>
  <c r="F213" i="9"/>
  <c r="D213" i="9"/>
  <c r="C213" i="9"/>
  <c r="B213" i="9"/>
  <c r="F212" i="9"/>
  <c r="D212" i="9"/>
  <c r="C212" i="9"/>
  <c r="B212" i="9"/>
  <c r="F211" i="9"/>
  <c r="D211" i="9"/>
  <c r="C211" i="9"/>
  <c r="B211" i="9"/>
  <c r="F210" i="9"/>
  <c r="D210" i="9"/>
  <c r="C210" i="9"/>
  <c r="B210" i="9"/>
  <c r="F209" i="9"/>
  <c r="D209" i="9"/>
  <c r="C209" i="9"/>
  <c r="B209" i="9"/>
  <c r="F208" i="9"/>
  <c r="D208" i="9"/>
  <c r="C208" i="9"/>
  <c r="B208" i="9"/>
  <c r="F207" i="9"/>
  <c r="D207" i="9"/>
  <c r="C207" i="9"/>
  <c r="B207" i="9"/>
  <c r="F206" i="9"/>
  <c r="D206" i="9"/>
  <c r="C206" i="9"/>
  <c r="B206" i="9"/>
  <c r="F205" i="9"/>
  <c r="D205" i="9"/>
  <c r="C205" i="9"/>
  <c r="B205" i="9"/>
  <c r="F204" i="9"/>
  <c r="D204" i="9"/>
  <c r="C204" i="9"/>
  <c r="B204" i="9"/>
  <c r="F203" i="9"/>
  <c r="D203" i="9"/>
  <c r="C203" i="9"/>
  <c r="B203" i="9"/>
  <c r="F202" i="9"/>
  <c r="D202" i="9"/>
  <c r="C202" i="9"/>
  <c r="B202" i="9"/>
  <c r="F201" i="9"/>
  <c r="D201" i="9"/>
  <c r="C201" i="9"/>
  <c r="B201" i="9"/>
  <c r="F200" i="9"/>
  <c r="D200" i="9"/>
  <c r="C200" i="9"/>
  <c r="B200" i="9"/>
  <c r="F199" i="9"/>
  <c r="D199" i="9"/>
  <c r="C199" i="9"/>
  <c r="B199" i="9"/>
  <c r="F198" i="9"/>
  <c r="D198" i="9"/>
  <c r="C198" i="9"/>
  <c r="B198" i="9"/>
  <c r="F197" i="9"/>
  <c r="D197" i="9"/>
  <c r="C197" i="9"/>
  <c r="B197" i="9"/>
  <c r="F196" i="9"/>
  <c r="D196" i="9"/>
  <c r="C196" i="9"/>
  <c r="B196" i="9"/>
  <c r="F195" i="9"/>
  <c r="D195" i="9"/>
  <c r="C195" i="9"/>
  <c r="B195" i="9"/>
  <c r="F194" i="9"/>
  <c r="D194" i="9"/>
  <c r="C194" i="9"/>
  <c r="B194" i="9"/>
  <c r="F193" i="9"/>
  <c r="D193" i="9"/>
  <c r="C193" i="9"/>
  <c r="B193" i="9"/>
  <c r="F192" i="9"/>
  <c r="D192" i="9"/>
  <c r="C192" i="9"/>
  <c r="B192" i="9"/>
  <c r="F191" i="9"/>
  <c r="D191" i="9"/>
  <c r="C191" i="9"/>
  <c r="B191" i="9"/>
  <c r="F190" i="9"/>
  <c r="D190" i="9"/>
  <c r="C190" i="9"/>
  <c r="B190" i="9"/>
  <c r="F189" i="9"/>
  <c r="D189" i="9"/>
  <c r="C189" i="9"/>
  <c r="B189" i="9"/>
  <c r="F188" i="9"/>
  <c r="D188" i="9"/>
  <c r="C188" i="9"/>
  <c r="B188" i="9"/>
  <c r="F187" i="9"/>
  <c r="D187" i="9"/>
  <c r="C187" i="9"/>
  <c r="B187" i="9"/>
  <c r="F166" i="9"/>
  <c r="D166" i="9"/>
  <c r="C166" i="9"/>
  <c r="B166" i="9"/>
  <c r="F165" i="9"/>
  <c r="D165" i="9"/>
  <c r="C165" i="9"/>
  <c r="B165" i="9"/>
  <c r="F164" i="9"/>
  <c r="D164" i="9"/>
  <c r="C164" i="9"/>
  <c r="B164" i="9"/>
  <c r="F162" i="9"/>
  <c r="D162" i="9"/>
  <c r="C162" i="9"/>
  <c r="B162" i="9"/>
  <c r="F161" i="9"/>
  <c r="D161" i="9"/>
  <c r="C161" i="9"/>
  <c r="B161" i="9"/>
  <c r="F160" i="9"/>
  <c r="D160" i="9"/>
  <c r="C160" i="9"/>
  <c r="B160" i="9"/>
  <c r="F159" i="9"/>
  <c r="D159" i="9"/>
  <c r="C159" i="9"/>
  <c r="B159" i="9"/>
  <c r="F158" i="9"/>
  <c r="D158" i="9"/>
  <c r="C158" i="9"/>
  <c r="B158" i="9"/>
  <c r="F157" i="9"/>
  <c r="D157" i="9"/>
  <c r="C157" i="9"/>
  <c r="B157" i="9"/>
  <c r="F156" i="9"/>
  <c r="D156" i="9"/>
  <c r="C156" i="9"/>
  <c r="B156" i="9"/>
  <c r="F155" i="9"/>
  <c r="D155" i="9"/>
  <c r="C155" i="9"/>
  <c r="B155" i="9"/>
  <c r="F154" i="9"/>
  <c r="D154" i="9"/>
  <c r="C154" i="9"/>
  <c r="B154" i="9"/>
  <c r="F153" i="9"/>
  <c r="D153" i="9"/>
  <c r="C153" i="9"/>
  <c r="B153" i="9"/>
  <c r="F152" i="9"/>
  <c r="D152" i="9"/>
  <c r="C152" i="9"/>
  <c r="B152" i="9"/>
  <c r="F151" i="9"/>
  <c r="D151" i="9"/>
  <c r="C151" i="9"/>
  <c r="B151" i="9"/>
  <c r="F150" i="9"/>
  <c r="D150" i="9"/>
  <c r="C150" i="9"/>
  <c r="B150" i="9"/>
  <c r="F149" i="9"/>
  <c r="D149" i="9"/>
  <c r="C149" i="9"/>
  <c r="B149" i="9"/>
  <c r="F148" i="9"/>
  <c r="D148" i="9"/>
  <c r="C148" i="9"/>
  <c r="B148" i="9"/>
  <c r="F147" i="9"/>
  <c r="D147" i="9"/>
  <c r="C147" i="9"/>
  <c r="B147" i="9"/>
  <c r="F146" i="9"/>
  <c r="D146" i="9"/>
  <c r="C146" i="9"/>
  <c r="B146" i="9"/>
  <c r="F145" i="9"/>
  <c r="D145" i="9"/>
  <c r="C145" i="9"/>
  <c r="B145" i="9"/>
  <c r="F144" i="9"/>
  <c r="D144" i="9"/>
  <c r="C144" i="9"/>
  <c r="B144" i="9"/>
  <c r="F143" i="9"/>
  <c r="D143" i="9"/>
  <c r="C143" i="9"/>
  <c r="B143" i="9"/>
  <c r="F142" i="9"/>
  <c r="D142" i="9"/>
  <c r="C142" i="9"/>
  <c r="B142" i="9"/>
  <c r="F141" i="9"/>
  <c r="D141" i="9"/>
  <c r="C141" i="9"/>
  <c r="B141" i="9"/>
  <c r="F140" i="9"/>
  <c r="D140" i="9"/>
  <c r="C140" i="9"/>
  <c r="B140" i="9"/>
  <c r="F139" i="9"/>
  <c r="D139" i="9"/>
  <c r="C139" i="9"/>
  <c r="B139" i="9"/>
  <c r="F138" i="9"/>
  <c r="D138" i="9"/>
  <c r="C138" i="9"/>
  <c r="B138" i="9"/>
  <c r="F137" i="9"/>
  <c r="D137" i="9"/>
  <c r="C137" i="9"/>
  <c r="B137" i="9"/>
  <c r="F136" i="9"/>
  <c r="D136" i="9"/>
  <c r="C136" i="9"/>
  <c r="B136" i="9"/>
  <c r="F135" i="9"/>
  <c r="D135" i="9"/>
  <c r="C135" i="9"/>
  <c r="B135" i="9"/>
  <c r="F134" i="9"/>
  <c r="D134" i="9"/>
  <c r="C134" i="9"/>
  <c r="B134" i="9"/>
  <c r="F133" i="9"/>
  <c r="D133" i="9"/>
  <c r="C133" i="9"/>
  <c r="B133" i="9"/>
  <c r="F132" i="9"/>
  <c r="D132" i="9"/>
  <c r="C132" i="9"/>
  <c r="B132" i="9"/>
  <c r="F131" i="9"/>
  <c r="D131" i="9"/>
  <c r="C131" i="9"/>
  <c r="B131" i="9"/>
  <c r="F130" i="9"/>
  <c r="D130" i="9"/>
  <c r="C130" i="9"/>
  <c r="B130" i="9"/>
  <c r="F111" i="9"/>
  <c r="D111" i="9"/>
  <c r="C111" i="9"/>
  <c r="B111" i="9"/>
  <c r="F110" i="9"/>
  <c r="D110" i="9"/>
  <c r="C110" i="9"/>
  <c r="B110" i="9"/>
  <c r="F109" i="9"/>
  <c r="D109" i="9"/>
  <c r="C109" i="9"/>
  <c r="B109" i="9"/>
  <c r="F107" i="9"/>
  <c r="D107" i="9"/>
  <c r="C107" i="9"/>
  <c r="B107" i="9"/>
  <c r="F106" i="9"/>
  <c r="D106" i="9"/>
  <c r="C106" i="9"/>
  <c r="B106" i="9"/>
  <c r="F105" i="9"/>
  <c r="D105" i="9"/>
  <c r="C105" i="9"/>
  <c r="B105" i="9"/>
  <c r="F104" i="9"/>
  <c r="D104" i="9"/>
  <c r="C104" i="9"/>
  <c r="B104" i="9"/>
  <c r="F103" i="9"/>
  <c r="D103" i="9"/>
  <c r="C103" i="9"/>
  <c r="B103" i="9"/>
  <c r="F102" i="9"/>
  <c r="D102" i="9"/>
  <c r="C102" i="9"/>
  <c r="B102" i="9"/>
  <c r="F101" i="9"/>
  <c r="D101" i="9"/>
  <c r="C101" i="9"/>
  <c r="B101" i="9"/>
  <c r="F100" i="9"/>
  <c r="D100" i="9"/>
  <c r="C100" i="9"/>
  <c r="B100" i="9"/>
  <c r="F99" i="9"/>
  <c r="D99" i="9"/>
  <c r="C99" i="9"/>
  <c r="B99" i="9"/>
  <c r="F98" i="9"/>
  <c r="D98" i="9"/>
  <c r="C98" i="9"/>
  <c r="B98" i="9"/>
  <c r="F97" i="9"/>
  <c r="D97" i="9"/>
  <c r="C97" i="9"/>
  <c r="B97" i="9"/>
  <c r="F96" i="9"/>
  <c r="D96" i="9"/>
  <c r="C96" i="9"/>
  <c r="B96" i="9"/>
  <c r="F95" i="9"/>
  <c r="D95" i="9"/>
  <c r="C95" i="9"/>
  <c r="B95" i="9"/>
  <c r="F94" i="9"/>
  <c r="D94" i="9"/>
  <c r="C94" i="9"/>
  <c r="B94" i="9"/>
  <c r="F93" i="9"/>
  <c r="D93" i="9"/>
  <c r="C93" i="9"/>
  <c r="B93" i="9"/>
  <c r="F92" i="9"/>
  <c r="D92" i="9"/>
  <c r="C92" i="9"/>
  <c r="B92" i="9"/>
  <c r="F91" i="9"/>
  <c r="D91" i="9"/>
  <c r="C91" i="9"/>
  <c r="B91" i="9"/>
  <c r="F90" i="9"/>
  <c r="D90" i="9"/>
  <c r="C90" i="9"/>
  <c r="B90" i="9"/>
  <c r="F89" i="9"/>
  <c r="D89" i="9"/>
  <c r="C89" i="9"/>
  <c r="B89" i="9"/>
  <c r="F88" i="9"/>
  <c r="D88" i="9"/>
  <c r="C88" i="9"/>
  <c r="B88" i="9"/>
  <c r="F87" i="9"/>
  <c r="D87" i="9"/>
  <c r="C87" i="9"/>
  <c r="B87" i="9"/>
  <c r="F86" i="9"/>
  <c r="D86" i="9"/>
  <c r="C86" i="9"/>
  <c r="B86" i="9"/>
  <c r="F85" i="9"/>
  <c r="D85" i="9"/>
  <c r="C85" i="9"/>
  <c r="B85" i="9"/>
  <c r="F84" i="9"/>
  <c r="D84" i="9"/>
  <c r="C84" i="9"/>
  <c r="B84" i="9"/>
  <c r="F83" i="9"/>
  <c r="D83" i="9"/>
  <c r="C83" i="9"/>
  <c r="B83" i="9"/>
  <c r="F82" i="9"/>
  <c r="D82" i="9"/>
  <c r="C82" i="9"/>
  <c r="B82" i="9"/>
  <c r="F81" i="9"/>
  <c r="D81" i="9"/>
  <c r="C81" i="9"/>
  <c r="B81" i="9"/>
  <c r="F80" i="9"/>
  <c r="D80" i="9"/>
  <c r="C80" i="9"/>
  <c r="B80" i="9"/>
  <c r="F79" i="9"/>
  <c r="D79" i="9"/>
  <c r="C79" i="9"/>
  <c r="B79" i="9"/>
  <c r="F78" i="9"/>
  <c r="D78" i="9"/>
  <c r="C78" i="9"/>
  <c r="B78" i="9"/>
  <c r="F77" i="9"/>
  <c r="D77" i="9"/>
  <c r="C77" i="9"/>
  <c r="B77" i="9"/>
  <c r="F76" i="9"/>
  <c r="D76" i="9"/>
  <c r="C76" i="9"/>
  <c r="B76" i="9"/>
  <c r="F75" i="9"/>
  <c r="D75" i="9"/>
  <c r="C75" i="9"/>
  <c r="B75" i="9"/>
  <c r="F74" i="9"/>
  <c r="D74" i="9"/>
  <c r="C74" i="9"/>
  <c r="B74" i="9"/>
  <c r="F73" i="9"/>
  <c r="D73" i="9"/>
  <c r="C73" i="9"/>
  <c r="B73" i="9"/>
  <c r="F72" i="9"/>
  <c r="D72" i="9"/>
  <c r="C72" i="9"/>
  <c r="B72" i="9"/>
  <c r="F53" i="9"/>
  <c r="D53" i="9"/>
  <c r="C53" i="9"/>
  <c r="B53" i="9"/>
  <c r="F52" i="9"/>
  <c r="D52" i="9"/>
  <c r="C52" i="9"/>
  <c r="B52" i="9"/>
  <c r="F51" i="9"/>
  <c r="D51" i="9"/>
  <c r="C51" i="9"/>
  <c r="B51" i="9"/>
  <c r="F49" i="9"/>
  <c r="D49" i="9"/>
  <c r="C49" i="9"/>
  <c r="B49" i="9"/>
  <c r="F48" i="9"/>
  <c r="D48" i="9"/>
  <c r="C48" i="9"/>
  <c r="B48" i="9"/>
  <c r="F47" i="9"/>
  <c r="D47" i="9"/>
  <c r="C47" i="9"/>
  <c r="B47" i="9"/>
  <c r="F46" i="9"/>
  <c r="D46" i="9"/>
  <c r="C46" i="9"/>
  <c r="B46" i="9"/>
  <c r="F45" i="9"/>
  <c r="D45" i="9"/>
  <c r="C45" i="9"/>
  <c r="B45" i="9"/>
  <c r="F44" i="9"/>
  <c r="D44" i="9"/>
  <c r="C44" i="9"/>
  <c r="B44" i="9"/>
  <c r="F43" i="9"/>
  <c r="D43" i="9"/>
  <c r="C43" i="9"/>
  <c r="B43" i="9"/>
  <c r="F42" i="9"/>
  <c r="D42" i="9"/>
  <c r="C42" i="9"/>
  <c r="B42" i="9"/>
  <c r="F41" i="9"/>
  <c r="D41" i="9"/>
  <c r="C41" i="9"/>
  <c r="B41" i="9"/>
  <c r="F40" i="9"/>
  <c r="D40" i="9"/>
  <c r="C40" i="9"/>
  <c r="B40" i="9"/>
  <c r="F39" i="9"/>
  <c r="D39" i="9"/>
  <c r="C39" i="9"/>
  <c r="B39" i="9"/>
  <c r="F38" i="9"/>
  <c r="D38" i="9"/>
  <c r="C38" i="9"/>
  <c r="B38" i="9"/>
  <c r="F37" i="9"/>
  <c r="D37" i="9"/>
  <c r="C37" i="9"/>
  <c r="B37" i="9"/>
  <c r="F36" i="9"/>
  <c r="D36" i="9"/>
  <c r="C36" i="9"/>
  <c r="B36" i="9"/>
  <c r="F35" i="9"/>
  <c r="D35" i="9"/>
  <c r="C35" i="9"/>
  <c r="B35" i="9"/>
  <c r="F34" i="9"/>
  <c r="D34" i="9"/>
  <c r="C34" i="9"/>
  <c r="B34" i="9"/>
  <c r="F33" i="9"/>
  <c r="D33" i="9"/>
  <c r="C33" i="9"/>
  <c r="B33" i="9"/>
  <c r="F32" i="9"/>
  <c r="D32" i="9"/>
  <c r="C32" i="9"/>
  <c r="B32" i="9"/>
  <c r="F31" i="9"/>
  <c r="D31" i="9"/>
  <c r="C31" i="9"/>
  <c r="B31" i="9"/>
  <c r="F30" i="9"/>
  <c r="D30" i="9"/>
  <c r="C30" i="9"/>
  <c r="B30" i="9"/>
  <c r="F29" i="9"/>
  <c r="D29" i="9"/>
  <c r="C29" i="9"/>
  <c r="B29" i="9"/>
  <c r="F28" i="9"/>
  <c r="D28" i="9"/>
  <c r="C28" i="9"/>
  <c r="B28" i="9"/>
  <c r="F27" i="9"/>
  <c r="D27" i="9"/>
  <c r="C27" i="9"/>
  <c r="B27" i="9"/>
  <c r="F26" i="9"/>
  <c r="D26" i="9"/>
  <c r="C26" i="9"/>
  <c r="B26" i="9"/>
  <c r="F25" i="9"/>
  <c r="D25" i="9"/>
  <c r="C25" i="9"/>
  <c r="B25" i="9"/>
  <c r="F24" i="9"/>
  <c r="D24" i="9"/>
  <c r="C24" i="9"/>
  <c r="B24" i="9"/>
  <c r="F23" i="9"/>
  <c r="D23" i="9"/>
  <c r="C23" i="9"/>
  <c r="B23" i="9"/>
  <c r="F22" i="9"/>
  <c r="D22" i="9"/>
  <c r="C22" i="9"/>
  <c r="B22" i="9"/>
  <c r="F21" i="9"/>
  <c r="D21" i="9"/>
  <c r="C21" i="9"/>
  <c r="B21" i="9"/>
  <c r="F20" i="9"/>
  <c r="D20" i="9"/>
  <c r="C20" i="9"/>
  <c r="B20" i="9"/>
  <c r="F19" i="9"/>
  <c r="D19" i="9"/>
  <c r="C19" i="9"/>
  <c r="B19" i="9"/>
  <c r="F18" i="9"/>
  <c r="D18" i="9"/>
  <c r="C18" i="9"/>
  <c r="B18" i="9"/>
  <c r="F17" i="9"/>
  <c r="D17" i="9"/>
  <c r="C17" i="9"/>
  <c r="B17" i="9"/>
  <c r="F16" i="9"/>
  <c r="D16" i="9"/>
  <c r="C16" i="9"/>
  <c r="B16" i="9"/>
  <c r="F15" i="9"/>
  <c r="D15" i="9"/>
  <c r="C15" i="9"/>
  <c r="B15" i="9"/>
  <c r="F14" i="9"/>
  <c r="D14" i="9"/>
  <c r="C14" i="9"/>
  <c r="B14" i="9"/>
  <c r="AC218" i="8"/>
  <c r="E212" i="8"/>
  <c r="D212" i="8"/>
  <c r="C212" i="8"/>
  <c r="B212" i="8"/>
  <c r="E211" i="8"/>
  <c r="D211" i="8"/>
  <c r="C211" i="8"/>
  <c r="B211" i="8"/>
  <c r="E210" i="8"/>
  <c r="D210" i="8"/>
  <c r="C210" i="8"/>
  <c r="B210" i="8"/>
  <c r="E208" i="8"/>
  <c r="D208" i="8"/>
  <c r="C208" i="8"/>
  <c r="B208" i="8"/>
  <c r="E207" i="8"/>
  <c r="D207" i="8"/>
  <c r="C207" i="8"/>
  <c r="B207" i="8"/>
  <c r="E206" i="8"/>
  <c r="D206" i="8"/>
  <c r="C206" i="8"/>
  <c r="B206" i="8"/>
  <c r="E205" i="8"/>
  <c r="D205" i="8"/>
  <c r="C205" i="8"/>
  <c r="B205" i="8"/>
  <c r="E204" i="8"/>
  <c r="D204" i="8"/>
  <c r="C204" i="8"/>
  <c r="B204" i="8"/>
  <c r="E203" i="8"/>
  <c r="D203" i="8"/>
  <c r="C203" i="8"/>
  <c r="B203" i="8"/>
  <c r="E202" i="8"/>
  <c r="D202" i="8"/>
  <c r="C202" i="8"/>
  <c r="B202" i="8"/>
  <c r="E182" i="8"/>
  <c r="D182" i="8"/>
  <c r="C182" i="8"/>
  <c r="B182" i="8"/>
  <c r="E181" i="8"/>
  <c r="D181" i="8"/>
  <c r="C181" i="8"/>
  <c r="B181" i="8"/>
  <c r="E180" i="8"/>
  <c r="D180" i="8"/>
  <c r="C180" i="8"/>
  <c r="B180" i="8"/>
  <c r="E178" i="8"/>
  <c r="D178" i="8"/>
  <c r="C178" i="8"/>
  <c r="B178" i="8"/>
  <c r="E177" i="8"/>
  <c r="D177" i="8"/>
  <c r="C177" i="8"/>
  <c r="B177" i="8"/>
  <c r="E176" i="8"/>
  <c r="D176" i="8"/>
  <c r="C176" i="8"/>
  <c r="B176" i="8"/>
  <c r="E175" i="8"/>
  <c r="D175" i="8"/>
  <c r="C175" i="8"/>
  <c r="B175" i="8"/>
  <c r="E174" i="8"/>
  <c r="D174" i="8"/>
  <c r="C174" i="8"/>
  <c r="B174" i="8"/>
  <c r="E173" i="8"/>
  <c r="D173" i="8"/>
  <c r="C173" i="8"/>
  <c r="B173" i="8"/>
  <c r="E172" i="8"/>
  <c r="D172" i="8"/>
  <c r="C172" i="8"/>
  <c r="B172" i="8"/>
  <c r="E171" i="8"/>
  <c r="D171" i="8"/>
  <c r="C171" i="8"/>
  <c r="B171" i="8"/>
  <c r="E170" i="8"/>
  <c r="D170" i="8"/>
  <c r="C170" i="8"/>
  <c r="B170" i="8"/>
  <c r="E169" i="8"/>
  <c r="D169" i="8"/>
  <c r="C169" i="8"/>
  <c r="B169" i="8"/>
  <c r="E168" i="8"/>
  <c r="D168" i="8"/>
  <c r="C168" i="8"/>
  <c r="B168" i="8"/>
  <c r="E167" i="8"/>
  <c r="D167" i="8"/>
  <c r="C167" i="8"/>
  <c r="B167" i="8"/>
  <c r="E166" i="8"/>
  <c r="D166" i="8"/>
  <c r="C166" i="8"/>
  <c r="B166" i="8"/>
  <c r="E165" i="8"/>
  <c r="D165" i="8"/>
  <c r="C165" i="8"/>
  <c r="B165" i="8"/>
  <c r="E164" i="8"/>
  <c r="D164" i="8"/>
  <c r="C164" i="8"/>
  <c r="B164" i="8"/>
  <c r="E163" i="8"/>
  <c r="D163" i="8"/>
  <c r="C163" i="8"/>
  <c r="B163" i="8"/>
  <c r="E162" i="8"/>
  <c r="D162" i="8"/>
  <c r="C162" i="8"/>
  <c r="B162" i="8"/>
  <c r="E142" i="8"/>
  <c r="D142" i="8"/>
  <c r="C142" i="8"/>
  <c r="B142" i="8"/>
  <c r="E141" i="8"/>
  <c r="D141" i="8"/>
  <c r="C141" i="8"/>
  <c r="B141" i="8"/>
  <c r="E140" i="8"/>
  <c r="D140" i="8"/>
  <c r="C140" i="8"/>
  <c r="B140" i="8"/>
  <c r="E138" i="8"/>
  <c r="D138" i="8"/>
  <c r="C138" i="8"/>
  <c r="B138" i="8"/>
  <c r="E137" i="8"/>
  <c r="D137" i="8"/>
  <c r="C137" i="8"/>
  <c r="B137" i="8"/>
  <c r="E136" i="8"/>
  <c r="D136" i="8"/>
  <c r="C136" i="8"/>
  <c r="B136" i="8"/>
  <c r="E135" i="8"/>
  <c r="D135" i="8"/>
  <c r="C135" i="8"/>
  <c r="B135" i="8"/>
  <c r="E134" i="8"/>
  <c r="D134" i="8"/>
  <c r="C134" i="8"/>
  <c r="B134" i="8"/>
  <c r="E133" i="8"/>
  <c r="D133" i="8"/>
  <c r="C133" i="8"/>
  <c r="B133" i="8"/>
  <c r="E132" i="8"/>
  <c r="D132" i="8"/>
  <c r="C132" i="8"/>
  <c r="B132" i="8"/>
  <c r="E131" i="8"/>
  <c r="D131" i="8"/>
  <c r="C131" i="8"/>
  <c r="B131" i="8"/>
  <c r="E130" i="8"/>
  <c r="D130" i="8"/>
  <c r="C130" i="8"/>
  <c r="B130" i="8"/>
  <c r="E129" i="8"/>
  <c r="D129" i="8"/>
  <c r="C129" i="8"/>
  <c r="B129" i="8"/>
  <c r="E128" i="8"/>
  <c r="D128" i="8"/>
  <c r="C128" i="8"/>
  <c r="B128" i="8"/>
  <c r="E127" i="8"/>
  <c r="D127" i="8"/>
  <c r="C127" i="8"/>
  <c r="B127" i="8"/>
  <c r="E126" i="8"/>
  <c r="D126" i="8"/>
  <c r="C126" i="8"/>
  <c r="B126" i="8"/>
  <c r="E125" i="8"/>
  <c r="D125" i="8"/>
  <c r="C125" i="8"/>
  <c r="B125" i="8"/>
  <c r="E124" i="8"/>
  <c r="D124" i="8"/>
  <c r="C124" i="8"/>
  <c r="B124" i="8"/>
  <c r="E123" i="8"/>
  <c r="D123" i="8"/>
  <c r="C123" i="8"/>
  <c r="B123" i="8"/>
  <c r="E122" i="8"/>
  <c r="D122" i="8"/>
  <c r="C122" i="8"/>
  <c r="B122" i="8"/>
  <c r="E121" i="8"/>
  <c r="D121" i="8"/>
  <c r="C121" i="8"/>
  <c r="B121" i="8"/>
  <c r="E120" i="8"/>
  <c r="D120" i="8"/>
  <c r="C120" i="8"/>
  <c r="B120" i="8"/>
  <c r="E119" i="8"/>
  <c r="D119" i="8"/>
  <c r="C119" i="8"/>
  <c r="B119" i="8"/>
  <c r="E118" i="8"/>
  <c r="D118" i="8"/>
  <c r="C118" i="8"/>
  <c r="B118" i="8"/>
  <c r="E117" i="8"/>
  <c r="D117" i="8"/>
  <c r="C117" i="8"/>
  <c r="B117" i="8"/>
  <c r="E116" i="8"/>
  <c r="D116" i="8"/>
  <c r="C116" i="8"/>
  <c r="B116" i="8"/>
  <c r="E115" i="8"/>
  <c r="D115" i="8"/>
  <c r="C115" i="8"/>
  <c r="B115" i="8"/>
  <c r="E95" i="8"/>
  <c r="D95" i="8"/>
  <c r="C95" i="8"/>
  <c r="B95" i="8"/>
  <c r="E94" i="8"/>
  <c r="D94" i="8"/>
  <c r="C94" i="8"/>
  <c r="B94" i="8"/>
  <c r="E93" i="8"/>
  <c r="D93" i="8"/>
  <c r="C93" i="8"/>
  <c r="B93" i="8"/>
  <c r="E91" i="8"/>
  <c r="D91" i="8"/>
  <c r="C91" i="8"/>
  <c r="B91" i="8"/>
  <c r="E90" i="8"/>
  <c r="D90" i="8"/>
  <c r="C90" i="8"/>
  <c r="B90" i="8"/>
  <c r="E89" i="8"/>
  <c r="D89" i="8"/>
  <c r="C89" i="8"/>
  <c r="B89" i="8"/>
  <c r="E88" i="8"/>
  <c r="D88" i="8"/>
  <c r="C88" i="8"/>
  <c r="B88" i="8"/>
  <c r="E87" i="8"/>
  <c r="D87" i="8"/>
  <c r="C87" i="8"/>
  <c r="B87" i="8"/>
  <c r="E86" i="8"/>
  <c r="D86" i="8"/>
  <c r="C86" i="8"/>
  <c r="B86" i="8"/>
  <c r="E85" i="8"/>
  <c r="D85" i="8"/>
  <c r="C85" i="8"/>
  <c r="B85" i="8"/>
  <c r="E84" i="8"/>
  <c r="D84" i="8"/>
  <c r="C84" i="8"/>
  <c r="B84" i="8"/>
  <c r="E83" i="8"/>
  <c r="D83" i="8"/>
  <c r="C83" i="8"/>
  <c r="B83" i="8"/>
  <c r="E82" i="8"/>
  <c r="D82" i="8"/>
  <c r="C82" i="8"/>
  <c r="B82" i="8"/>
  <c r="E81" i="8"/>
  <c r="D81" i="8"/>
  <c r="C81" i="8"/>
  <c r="B81" i="8"/>
  <c r="E80" i="8"/>
  <c r="D80" i="8"/>
  <c r="C80" i="8"/>
  <c r="B80" i="8"/>
  <c r="E79" i="8"/>
  <c r="D79" i="8"/>
  <c r="C79" i="8"/>
  <c r="B79" i="8"/>
  <c r="E78" i="8"/>
  <c r="D78" i="8"/>
  <c r="C78" i="8"/>
  <c r="B78" i="8"/>
  <c r="E77" i="8"/>
  <c r="D77" i="8"/>
  <c r="C77" i="8"/>
  <c r="B77" i="8"/>
  <c r="E76" i="8"/>
  <c r="D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D71" i="8"/>
  <c r="C71" i="8"/>
  <c r="B71" i="8"/>
  <c r="E70" i="8"/>
  <c r="D70" i="8"/>
  <c r="C70" i="8"/>
  <c r="B70" i="8"/>
  <c r="E69" i="8"/>
  <c r="D69" i="8"/>
  <c r="C69" i="8"/>
  <c r="B69" i="8"/>
  <c r="E68" i="8"/>
  <c r="D68" i="8"/>
  <c r="C68" i="8"/>
  <c r="B68" i="8"/>
  <c r="E47" i="8"/>
  <c r="D47" i="8"/>
  <c r="C47" i="8"/>
  <c r="B47" i="8"/>
  <c r="E46" i="8"/>
  <c r="D46" i="8"/>
  <c r="C46" i="8"/>
  <c r="B46" i="8"/>
  <c r="E45" i="8"/>
  <c r="D45" i="8"/>
  <c r="C45" i="8"/>
  <c r="B45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221" i="7"/>
  <c r="D221" i="7"/>
  <c r="C221" i="7"/>
  <c r="B221" i="7"/>
  <c r="E220" i="7"/>
  <c r="D220" i="7"/>
  <c r="C220" i="7"/>
  <c r="B220" i="7"/>
  <c r="E219" i="7"/>
  <c r="D219" i="7"/>
  <c r="C219" i="7"/>
  <c r="B219" i="7"/>
  <c r="E217" i="7"/>
  <c r="D217" i="7"/>
  <c r="C217" i="7"/>
  <c r="B217" i="7"/>
  <c r="E216" i="7"/>
  <c r="D216" i="7"/>
  <c r="C216" i="7"/>
  <c r="B216" i="7"/>
  <c r="E215" i="7"/>
  <c r="D215" i="7"/>
  <c r="C215" i="7"/>
  <c r="B215" i="7"/>
  <c r="E214" i="7"/>
  <c r="D214" i="7"/>
  <c r="C214" i="7"/>
  <c r="B214" i="7"/>
  <c r="E213" i="7"/>
  <c r="D213" i="7"/>
  <c r="C213" i="7"/>
  <c r="B213" i="7"/>
  <c r="E212" i="7"/>
  <c r="D212" i="7"/>
  <c r="C212" i="7"/>
  <c r="B212" i="7"/>
  <c r="E211" i="7"/>
  <c r="D211" i="7"/>
  <c r="C211" i="7"/>
  <c r="B211" i="7"/>
  <c r="E210" i="7"/>
  <c r="D210" i="7"/>
  <c r="C210" i="7"/>
  <c r="B210" i="7"/>
  <c r="E209" i="7"/>
  <c r="D209" i="7"/>
  <c r="C209" i="7"/>
  <c r="B209" i="7"/>
  <c r="E208" i="7"/>
  <c r="D208" i="7"/>
  <c r="C208" i="7"/>
  <c r="B208" i="7"/>
  <c r="E207" i="7"/>
  <c r="D207" i="7"/>
  <c r="C207" i="7"/>
  <c r="B207" i="7"/>
  <c r="E206" i="7"/>
  <c r="D206" i="7"/>
  <c r="C206" i="7"/>
  <c r="B206" i="7"/>
  <c r="E205" i="7"/>
  <c r="D205" i="7"/>
  <c r="C205" i="7"/>
  <c r="B205" i="7"/>
  <c r="E204" i="7"/>
  <c r="D204" i="7"/>
  <c r="C204" i="7"/>
  <c r="B204" i="7"/>
  <c r="E183" i="7"/>
  <c r="D183" i="7"/>
  <c r="C183" i="7"/>
  <c r="B183" i="7"/>
  <c r="E182" i="7"/>
  <c r="D182" i="7"/>
  <c r="C182" i="7"/>
  <c r="B182" i="7"/>
  <c r="E181" i="7"/>
  <c r="D181" i="7"/>
  <c r="C181" i="7"/>
  <c r="B181" i="7"/>
  <c r="E179" i="7"/>
  <c r="D179" i="7"/>
  <c r="C179" i="7"/>
  <c r="B179" i="7"/>
  <c r="E178" i="7"/>
  <c r="D178" i="7"/>
  <c r="C178" i="7"/>
  <c r="B178" i="7"/>
  <c r="E177" i="7"/>
  <c r="D177" i="7"/>
  <c r="C177" i="7"/>
  <c r="B177" i="7"/>
  <c r="E176" i="7"/>
  <c r="D176" i="7"/>
  <c r="C176" i="7"/>
  <c r="B176" i="7"/>
  <c r="E175" i="7"/>
  <c r="D175" i="7"/>
  <c r="C175" i="7"/>
  <c r="B175" i="7"/>
  <c r="E174" i="7"/>
  <c r="D174" i="7"/>
  <c r="C174" i="7"/>
  <c r="B174" i="7"/>
  <c r="E173" i="7"/>
  <c r="D173" i="7"/>
  <c r="C173" i="7"/>
  <c r="B173" i="7"/>
  <c r="E172" i="7"/>
  <c r="D172" i="7"/>
  <c r="C172" i="7"/>
  <c r="B172" i="7"/>
  <c r="E171" i="7"/>
  <c r="D171" i="7"/>
  <c r="C171" i="7"/>
  <c r="B171" i="7"/>
  <c r="E170" i="7"/>
  <c r="D170" i="7"/>
  <c r="C170" i="7"/>
  <c r="B170" i="7"/>
  <c r="E169" i="7"/>
  <c r="D169" i="7"/>
  <c r="C169" i="7"/>
  <c r="B169" i="7"/>
  <c r="E168" i="7"/>
  <c r="D168" i="7"/>
  <c r="C168" i="7"/>
  <c r="B168" i="7"/>
  <c r="E167" i="7"/>
  <c r="D167" i="7"/>
  <c r="C167" i="7"/>
  <c r="B167" i="7"/>
  <c r="E166" i="7"/>
  <c r="D166" i="7"/>
  <c r="C166" i="7"/>
  <c r="B166" i="7"/>
  <c r="E165" i="7"/>
  <c r="D165" i="7"/>
  <c r="C165" i="7"/>
  <c r="B165" i="7"/>
  <c r="E164" i="7"/>
  <c r="D164" i="7"/>
  <c r="C164" i="7"/>
  <c r="B164" i="7"/>
  <c r="E163" i="7"/>
  <c r="D163" i="7"/>
  <c r="C163" i="7"/>
  <c r="B163" i="7"/>
  <c r="E162" i="7"/>
  <c r="D162" i="7"/>
  <c r="C162" i="7"/>
  <c r="B162" i="7"/>
  <c r="E161" i="7"/>
  <c r="D161" i="7"/>
  <c r="C161" i="7"/>
  <c r="B161" i="7"/>
  <c r="E160" i="7"/>
  <c r="D160" i="7"/>
  <c r="C160" i="7"/>
  <c r="B160" i="7"/>
  <c r="E159" i="7"/>
  <c r="D159" i="7"/>
  <c r="C159" i="7"/>
  <c r="B159" i="7"/>
  <c r="E158" i="7"/>
  <c r="D158" i="7"/>
  <c r="C158" i="7"/>
  <c r="B158" i="7"/>
  <c r="E157" i="7"/>
  <c r="D157" i="7"/>
  <c r="C157" i="7"/>
  <c r="B157" i="7"/>
  <c r="E156" i="7"/>
  <c r="D156" i="7"/>
  <c r="C156" i="7"/>
  <c r="B156" i="7"/>
  <c r="E155" i="7"/>
  <c r="D155" i="7"/>
  <c r="C155" i="7"/>
  <c r="B155" i="7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B150" i="7"/>
  <c r="E149" i="7"/>
  <c r="D149" i="7"/>
  <c r="C149" i="7"/>
  <c r="B149" i="7"/>
  <c r="E148" i="7"/>
  <c r="D148" i="7"/>
  <c r="C148" i="7"/>
  <c r="B148" i="7"/>
  <c r="E147" i="7"/>
  <c r="D147" i="7"/>
  <c r="C147" i="7"/>
  <c r="B147" i="7"/>
  <c r="E146" i="7"/>
  <c r="D146" i="7"/>
  <c r="C146" i="7"/>
  <c r="B146" i="7"/>
  <c r="E145" i="7"/>
  <c r="D145" i="7"/>
  <c r="C145" i="7"/>
  <c r="B145" i="7"/>
  <c r="E144" i="7"/>
  <c r="D144" i="7"/>
  <c r="C144" i="7"/>
  <c r="B144" i="7"/>
  <c r="E123" i="7"/>
  <c r="D123" i="7"/>
  <c r="C123" i="7"/>
  <c r="B123" i="7"/>
  <c r="E122" i="7"/>
  <c r="D122" i="7"/>
  <c r="C122" i="7"/>
  <c r="B122" i="7"/>
  <c r="E121" i="7"/>
  <c r="D121" i="7"/>
  <c r="C121" i="7"/>
  <c r="B121" i="7"/>
  <c r="E119" i="7"/>
  <c r="D119" i="7"/>
  <c r="C119" i="7"/>
  <c r="B119" i="7"/>
  <c r="E118" i="7"/>
  <c r="D118" i="7"/>
  <c r="C118" i="7"/>
  <c r="B118" i="7"/>
  <c r="E117" i="7"/>
  <c r="D117" i="7"/>
  <c r="C117" i="7"/>
  <c r="B117" i="7"/>
  <c r="E116" i="7"/>
  <c r="D116" i="7"/>
  <c r="C116" i="7"/>
  <c r="B116" i="7"/>
  <c r="E115" i="7"/>
  <c r="D115" i="7"/>
  <c r="C115" i="7"/>
  <c r="B115" i="7"/>
  <c r="E114" i="7"/>
  <c r="D114" i="7"/>
  <c r="C114" i="7"/>
  <c r="B114" i="7"/>
  <c r="E113" i="7"/>
  <c r="D113" i="7"/>
  <c r="C113" i="7"/>
  <c r="B113" i="7"/>
  <c r="E112" i="7"/>
  <c r="D112" i="7"/>
  <c r="C112" i="7"/>
  <c r="B112" i="7"/>
  <c r="E111" i="7"/>
  <c r="D111" i="7"/>
  <c r="C111" i="7"/>
  <c r="B111" i="7"/>
  <c r="E110" i="7"/>
  <c r="D110" i="7"/>
  <c r="C110" i="7"/>
  <c r="B110" i="7"/>
  <c r="E109" i="7"/>
  <c r="D109" i="7"/>
  <c r="C109" i="7"/>
  <c r="B109" i="7"/>
  <c r="E108" i="7"/>
  <c r="D108" i="7"/>
  <c r="C108" i="7"/>
  <c r="B108" i="7"/>
  <c r="E107" i="7"/>
  <c r="D107" i="7"/>
  <c r="C107" i="7"/>
  <c r="B107" i="7"/>
  <c r="E106" i="7"/>
  <c r="D106" i="7"/>
  <c r="C106" i="7"/>
  <c r="B106" i="7"/>
  <c r="E105" i="7"/>
  <c r="D105" i="7"/>
  <c r="C105" i="7"/>
  <c r="B105" i="7"/>
  <c r="E104" i="7"/>
  <c r="D104" i="7"/>
  <c r="C104" i="7"/>
  <c r="B104" i="7"/>
  <c r="E103" i="7"/>
  <c r="D103" i="7"/>
  <c r="C103" i="7"/>
  <c r="B103" i="7"/>
  <c r="E102" i="7"/>
  <c r="D102" i="7"/>
  <c r="C102" i="7"/>
  <c r="B102" i="7"/>
  <c r="E101" i="7"/>
  <c r="D101" i="7"/>
  <c r="C101" i="7"/>
  <c r="B101" i="7"/>
  <c r="E100" i="7"/>
  <c r="D100" i="7"/>
  <c r="C100" i="7"/>
  <c r="B100" i="7"/>
  <c r="E99" i="7"/>
  <c r="D99" i="7"/>
  <c r="C99" i="7"/>
  <c r="B99" i="7"/>
  <c r="E98" i="7"/>
  <c r="D98" i="7"/>
  <c r="C98" i="7"/>
  <c r="B98" i="7"/>
  <c r="E97" i="7"/>
  <c r="D97" i="7"/>
  <c r="C97" i="7"/>
  <c r="B97" i="7"/>
  <c r="E96" i="7"/>
  <c r="D96" i="7"/>
  <c r="C96" i="7"/>
  <c r="B96" i="7"/>
  <c r="E95" i="7"/>
  <c r="D95" i="7"/>
  <c r="C95" i="7"/>
  <c r="B95" i="7"/>
  <c r="E94" i="7"/>
  <c r="D94" i="7"/>
  <c r="C94" i="7"/>
  <c r="B94" i="7"/>
  <c r="E93" i="7"/>
  <c r="D93" i="7"/>
  <c r="C93" i="7"/>
  <c r="B93" i="7"/>
  <c r="E92" i="7"/>
  <c r="D92" i="7"/>
  <c r="C92" i="7"/>
  <c r="B92" i="7"/>
  <c r="E91" i="7"/>
  <c r="D91" i="7"/>
  <c r="C91" i="7"/>
  <c r="B91" i="7"/>
  <c r="E90" i="7"/>
  <c r="D90" i="7"/>
  <c r="C90" i="7"/>
  <c r="B90" i="7"/>
  <c r="E89" i="7"/>
  <c r="D89" i="7"/>
  <c r="C89" i="7"/>
  <c r="B89" i="7"/>
  <c r="E88" i="7"/>
  <c r="D88" i="7"/>
  <c r="C88" i="7"/>
  <c r="B88" i="7"/>
  <c r="E87" i="7"/>
  <c r="D87" i="7"/>
  <c r="C87" i="7"/>
  <c r="B87" i="7"/>
  <c r="E86" i="7"/>
  <c r="D86" i="7"/>
  <c r="C86" i="7"/>
  <c r="B86" i="7"/>
  <c r="E85" i="7"/>
  <c r="D85" i="7"/>
  <c r="C85" i="7"/>
  <c r="B85" i="7"/>
  <c r="E65" i="7"/>
  <c r="D65" i="7"/>
  <c r="C65" i="7"/>
  <c r="B65" i="7"/>
  <c r="E64" i="7"/>
  <c r="D64" i="7"/>
  <c r="C64" i="7"/>
  <c r="B64" i="7"/>
  <c r="E63" i="7"/>
  <c r="D63" i="7"/>
  <c r="C63" i="7"/>
  <c r="B63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AH263" i="6"/>
  <c r="AL260" i="6"/>
  <c r="OM11" i="2" l="1" a="1"/>
  <c r="OM11" i="2" s="1"/>
  <c r="OM24" i="2" a="1"/>
  <c r="OM24" i="2" s="1"/>
  <c r="OG24" i="2" a="1"/>
  <c r="OG24" i="2" s="1"/>
  <c r="OT24" i="2"/>
  <c r="OG11" i="2" a="1"/>
  <c r="OG11" i="2" s="1"/>
  <c r="OH22" i="2"/>
  <c r="ON22" i="2"/>
  <c r="OI22" i="2"/>
  <c r="OH23" i="2"/>
  <c r="OJ22" i="2"/>
  <c r="ON23" i="2"/>
  <c r="OJ23" i="2"/>
  <c r="OI23" i="2"/>
  <c r="OF24" i="2" a="1"/>
  <c r="OF24" i="2" s="1"/>
  <c r="OL24" i="2" a="1"/>
  <c r="OL24" i="2" s="1"/>
  <c r="OJ25" i="2"/>
  <c r="OI25" i="2"/>
  <c r="OW14" i="2"/>
  <c r="OB25" i="2"/>
  <c r="OW5" i="2"/>
  <c r="OA5" i="2"/>
  <c r="OA7" i="2"/>
  <c r="OW7" i="2"/>
  <c r="OA18" i="2"/>
  <c r="OW18" i="2"/>
  <c r="OA10" i="2"/>
  <c r="OW10" i="2"/>
  <c r="AO67" i="8"/>
  <c r="AN11" i="8" a="1"/>
  <c r="AN11" i="8" s="1"/>
  <c r="OA20" i="2"/>
  <c r="OB20" i="2" s="1"/>
  <c r="OR20" i="2" s="1" a="1"/>
  <c r="OR20" i="2" s="1"/>
  <c r="OT20" i="2" s="1"/>
  <c r="OA14" i="2"/>
  <c r="AS253" i="6"/>
  <c r="OA21" i="2"/>
  <c r="OB21" i="2" s="1"/>
  <c r="OR21" i="2" s="1" a="1"/>
  <c r="OR21" i="2" s="1"/>
  <c r="OT21" i="2" s="1"/>
  <c r="AN11" i="11" a="1"/>
  <c r="AN11" i="11" s="1"/>
  <c r="AM11" i="11" a="1"/>
  <c r="AN11" i="10" a="1"/>
  <c r="AN11" i="10" s="1"/>
  <c r="AM11" i="10" a="1"/>
  <c r="AO30" i="10" s="1"/>
  <c r="AO11" i="9" a="1"/>
  <c r="AO11" i="9" s="1"/>
  <c r="AN11" i="9" a="1"/>
  <c r="AO41" i="8"/>
  <c r="AO53" i="8"/>
  <c r="AO38" i="8"/>
  <c r="AO54" i="8"/>
  <c r="AO62" i="8"/>
  <c r="AO71" i="8"/>
  <c r="AO36" i="8"/>
  <c r="AO52" i="8"/>
  <c r="AO72" i="8"/>
  <c r="AO35" i="8"/>
  <c r="AO44" i="8"/>
  <c r="AO48" i="8"/>
  <c r="AO68" i="8"/>
  <c r="AO60" i="8"/>
  <c r="AO33" i="8"/>
  <c r="AO61" i="8"/>
  <c r="AO43" i="8"/>
  <c r="AO47" i="8"/>
  <c r="AO55" i="8"/>
  <c r="AO63" i="8"/>
  <c r="AO40" i="8"/>
  <c r="AO56" i="8"/>
  <c r="AO64" i="8"/>
  <c r="AO37" i="8"/>
  <c r="AO49" i="8"/>
  <c r="AO57" i="8"/>
  <c r="AO65" i="8"/>
  <c r="AO73" i="8"/>
  <c r="AM11" i="8" a="1"/>
  <c r="AO45" i="8"/>
  <c r="AO69" i="8"/>
  <c r="AO34" i="8"/>
  <c r="AO42" i="8"/>
  <c r="AO46" i="8"/>
  <c r="AO50" i="8"/>
  <c r="AO58" i="8"/>
  <c r="AO66" i="8"/>
  <c r="AO70" i="8"/>
  <c r="AO39" i="8"/>
  <c r="AO51" i="8"/>
  <c r="AO59" i="8"/>
  <c r="AO55" i="7"/>
  <c r="AN11" i="7" a="1"/>
  <c r="AN11" i="7" s="1"/>
  <c r="AO62" i="7"/>
  <c r="AO54" i="7"/>
  <c r="AO52" i="7"/>
  <c r="AO60" i="7"/>
  <c r="AM11" i="7" a="1"/>
  <c r="AO38" i="7" s="1"/>
  <c r="AO53" i="7"/>
  <c r="AO61" i="7"/>
  <c r="AO56" i="7"/>
  <c r="AO63" i="7"/>
  <c r="AO48" i="7"/>
  <c r="AO64" i="7"/>
  <c r="AO49" i="7"/>
  <c r="AO57" i="7"/>
  <c r="AO65" i="7"/>
  <c r="AO47" i="7"/>
  <c r="AO46" i="7"/>
  <c r="AO50" i="7"/>
  <c r="AO58" i="7"/>
  <c r="AO51" i="7"/>
  <c r="AO59" i="7"/>
  <c r="OH24" i="2" l="1"/>
  <c r="ON24" i="2"/>
  <c r="OI24" i="2"/>
  <c r="OJ24" i="2"/>
  <c r="OF21" i="2" a="1"/>
  <c r="OF21" i="2" s="1"/>
  <c r="OI21" i="2" s="1"/>
  <c r="OL21" i="2" a="1"/>
  <c r="OL21" i="2" s="1"/>
  <c r="OF20" i="2" a="1"/>
  <c r="OF20" i="2" s="1"/>
  <c r="OH20" i="2" s="1"/>
  <c r="OL20" i="2" a="1"/>
  <c r="OL20" i="2" s="1"/>
  <c r="ON20" i="2" s="1"/>
  <c r="OJ10" i="2"/>
  <c r="OI10" i="2"/>
  <c r="OJ18" i="2"/>
  <c r="OI18" i="2"/>
  <c r="OI14" i="2"/>
  <c r="OJ14" i="2"/>
  <c r="OI7" i="2"/>
  <c r="OJ7" i="2"/>
  <c r="OB5" i="2"/>
  <c r="OR5" i="2" s="1" a="1"/>
  <c r="OR5" i="2" s="1"/>
  <c r="OT5" i="2" s="1"/>
  <c r="OB7" i="2"/>
  <c r="OL7" i="2" s="1" a="1"/>
  <c r="OL7" i="2" s="1"/>
  <c r="ON7" i="2" s="1"/>
  <c r="OW15" i="2"/>
  <c r="OB14" i="2"/>
  <c r="OW13" i="2"/>
  <c r="OB10" i="2"/>
  <c r="OB18" i="2"/>
  <c r="OA16" i="2"/>
  <c r="OB16" i="2" s="1"/>
  <c r="OR16" i="2" s="1" a="1"/>
  <c r="OR16" i="2" s="1"/>
  <c r="OT16" i="2" s="1"/>
  <c r="OW16" i="2"/>
  <c r="OA17" i="2"/>
  <c r="OB17" i="2" s="1"/>
  <c r="OR17" i="2" s="1" a="1"/>
  <c r="OR17" i="2" s="1"/>
  <c r="OT17" i="2" s="1"/>
  <c r="OW17" i="2"/>
  <c r="OA9" i="2"/>
  <c r="OB9" i="2" s="1"/>
  <c r="OR9" i="2" s="1" a="1"/>
  <c r="OR9" i="2" s="1"/>
  <c r="OT9" i="2" s="1"/>
  <c r="OW9" i="2"/>
  <c r="AO37" i="11"/>
  <c r="AO29" i="11"/>
  <c r="AO20" i="11"/>
  <c r="AO33" i="11"/>
  <c r="AO25" i="11"/>
  <c r="AO40" i="11"/>
  <c r="AO31" i="11"/>
  <c r="AO22" i="11"/>
  <c r="AO36" i="11"/>
  <c r="AO28" i="11"/>
  <c r="AO35" i="11"/>
  <c r="AO27" i="11"/>
  <c r="AO32" i="11"/>
  <c r="AO23" i="11"/>
  <c r="AO39" i="11"/>
  <c r="AO38" i="11"/>
  <c r="AO30" i="11"/>
  <c r="AO21" i="11"/>
  <c r="AO34" i="11"/>
  <c r="AO26" i="11"/>
  <c r="OA13" i="2"/>
  <c r="OB13" i="2" s="1"/>
  <c r="OR13" i="2" s="1" a="1"/>
  <c r="OR13" i="2" s="1"/>
  <c r="OT13" i="2" s="1"/>
  <c r="OA15" i="2"/>
  <c r="OB15" i="2" s="1"/>
  <c r="OR15" i="2" s="1" a="1"/>
  <c r="OR15" i="2" s="1"/>
  <c r="OT15" i="2" s="1"/>
  <c r="OA19" i="2"/>
  <c r="OB19" i="2" s="1"/>
  <c r="OR19" i="2" s="1" a="1"/>
  <c r="OR19" i="2" s="1"/>
  <c r="OT19" i="2" s="1"/>
  <c r="AO19" i="11"/>
  <c r="AO24" i="11"/>
  <c r="AO15" i="11"/>
  <c r="AO18" i="11"/>
  <c r="AO16" i="11"/>
  <c r="AO17" i="11"/>
  <c r="AO14" i="11"/>
  <c r="AM11" i="11"/>
  <c r="AO13" i="11"/>
  <c r="AO25" i="10"/>
  <c r="AO24" i="10"/>
  <c r="AM11" i="10"/>
  <c r="AO29" i="10"/>
  <c r="AO18" i="10"/>
  <c r="AO20" i="10"/>
  <c r="AO19" i="10"/>
  <c r="AO27" i="10"/>
  <c r="AO16" i="10"/>
  <c r="AO14" i="10"/>
  <c r="AO13" i="10"/>
  <c r="AO23" i="10"/>
  <c r="AO22" i="10"/>
  <c r="AO17" i="10"/>
  <c r="AO15" i="10"/>
  <c r="AO26" i="10"/>
  <c r="AO21" i="10"/>
  <c r="AO28" i="10"/>
  <c r="AP30" i="9"/>
  <c r="AP22" i="9"/>
  <c r="AP29" i="9"/>
  <c r="AP21" i="9"/>
  <c r="AP27" i="9"/>
  <c r="AP15" i="9"/>
  <c r="AP28" i="9"/>
  <c r="AP20" i="9"/>
  <c r="AP19" i="9"/>
  <c r="AP24" i="9"/>
  <c r="AP23" i="9"/>
  <c r="AP26" i="9"/>
  <c r="AP18" i="9"/>
  <c r="AP25" i="9"/>
  <c r="AP16" i="9"/>
  <c r="AP13" i="9"/>
  <c r="AP14" i="9"/>
  <c r="AN11" i="9"/>
  <c r="AP17" i="9"/>
  <c r="AO31" i="8"/>
  <c r="AO23" i="8"/>
  <c r="AO15" i="8"/>
  <c r="AO26" i="8"/>
  <c r="AO18" i="8"/>
  <c r="AO25" i="8"/>
  <c r="AO29" i="8"/>
  <c r="AO21" i="8"/>
  <c r="AO13" i="8"/>
  <c r="AO32" i="8"/>
  <c r="AO24" i="8"/>
  <c r="AO16" i="8"/>
  <c r="AO17" i="8"/>
  <c r="AO27" i="8"/>
  <c r="AO19" i="8"/>
  <c r="AO30" i="8"/>
  <c r="AO22" i="8"/>
  <c r="AO14" i="8"/>
  <c r="AM11" i="8"/>
  <c r="AO28" i="8"/>
  <c r="AO20" i="8"/>
  <c r="AO35" i="7"/>
  <c r="AO37" i="7"/>
  <c r="AO36" i="7"/>
  <c r="AO44" i="7"/>
  <c r="AO43" i="7"/>
  <c r="AO45" i="7"/>
  <c r="AO33" i="7"/>
  <c r="AO39" i="7"/>
  <c r="AO42" i="7"/>
  <c r="AO34" i="7"/>
  <c r="AO40" i="7"/>
  <c r="AO41" i="7"/>
  <c r="AO31" i="7"/>
  <c r="AO23" i="7"/>
  <c r="AO15" i="7"/>
  <c r="AO26" i="7"/>
  <c r="AO18" i="7"/>
  <c r="AO29" i="7"/>
  <c r="AO21" i="7"/>
  <c r="AO13" i="7"/>
  <c r="AO32" i="7"/>
  <c r="AO19" i="7"/>
  <c r="AO24" i="7"/>
  <c r="AO16" i="7"/>
  <c r="AO27" i="7"/>
  <c r="AO30" i="7"/>
  <c r="AO22" i="7"/>
  <c r="AO14" i="7"/>
  <c r="AM11" i="7"/>
  <c r="AO25" i="7"/>
  <c r="AO17" i="7"/>
  <c r="AO28" i="7"/>
  <c r="AO20" i="7"/>
  <c r="ON21" i="2" l="1"/>
  <c r="OH21" i="2"/>
  <c r="OI20" i="2"/>
  <c r="OJ20" i="2"/>
  <c r="OJ21" i="2"/>
  <c r="OF15" i="2" a="1"/>
  <c r="OF15" i="2" s="1"/>
  <c r="OI15" i="2" s="1"/>
  <c r="OL15" i="2" a="1"/>
  <c r="OL15" i="2" s="1"/>
  <c r="ON15" i="2" s="1"/>
  <c r="OF19" i="2" a="1"/>
  <c r="OF19" i="2" s="1"/>
  <c r="OH19" i="2" s="1"/>
  <c r="OL19" i="2" a="1"/>
  <c r="OL19" i="2" s="1"/>
  <c r="ON19" i="2" s="1"/>
  <c r="OF9" i="2" a="1"/>
  <c r="OF9" i="2" s="1"/>
  <c r="OJ9" i="2" s="1"/>
  <c r="OL9" i="2" a="1"/>
  <c r="OL9" i="2" s="1"/>
  <c r="ON9" i="2" s="1"/>
  <c r="OF5" i="2" a="1"/>
  <c r="OF5" i="2" s="1"/>
  <c r="OL5" i="2" a="1"/>
  <c r="OL5" i="2" s="1"/>
  <c r="OF13" i="2" a="1"/>
  <c r="OF13" i="2" s="1"/>
  <c r="OI13" i="2" s="1"/>
  <c r="OL13" i="2" a="1"/>
  <c r="OL13" i="2" s="1"/>
  <c r="ON13" i="2" s="1"/>
  <c r="OF16" i="2" a="1"/>
  <c r="OF16" i="2" s="1"/>
  <c r="OH16" i="2" s="1"/>
  <c r="OL16" i="2" a="1"/>
  <c r="OL16" i="2" s="1"/>
  <c r="ON16" i="2" s="1"/>
  <c r="OF17" i="2" a="1"/>
  <c r="OF17" i="2" s="1"/>
  <c r="OH17" i="2" s="1"/>
  <c r="OL17" i="2" a="1"/>
  <c r="OL17" i="2" s="1"/>
  <c r="ON17" i="2" s="1"/>
  <c r="OW12" i="2"/>
  <c r="OA6" i="2"/>
  <c r="OB6" i="2" s="1"/>
  <c r="OR6" i="2" s="1" a="1"/>
  <c r="OR6" i="2" s="1"/>
  <c r="OT6" i="2" s="1"/>
  <c r="OW6" i="2"/>
  <c r="OA8" i="2"/>
  <c r="OB8" i="2" s="1"/>
  <c r="OR8" i="2" s="1" a="1"/>
  <c r="OR8" i="2" s="1"/>
  <c r="OT8" i="2" s="1"/>
  <c r="D32" i="20" s="1"/>
  <c r="E33" i="20" s="1"/>
  <c r="OW8" i="2"/>
  <c r="OA11" i="2"/>
  <c r="OB11" i="2" s="1"/>
  <c r="OR11" i="2" s="1" a="1"/>
  <c r="OR11" i="2" s="1"/>
  <c r="OT11" i="2" s="1"/>
  <c r="OW11" i="2"/>
  <c r="OA12" i="2"/>
  <c r="OB12" i="2" s="1"/>
  <c r="OR12" i="2" s="1" a="1"/>
  <c r="OR12" i="2" s="1"/>
  <c r="OT12" i="2" s="1"/>
  <c r="ON5" i="2" l="1"/>
  <c r="OH13" i="2"/>
  <c r="OI5" i="2"/>
  <c r="OH5" i="2"/>
  <c r="OJ15" i="2"/>
  <c r="OH15" i="2"/>
  <c r="OI19" i="2"/>
  <c r="OJ19" i="2"/>
  <c r="OJ13" i="2"/>
  <c r="OH9" i="2"/>
  <c r="OJ16" i="2"/>
  <c r="OI16" i="2"/>
  <c r="OI17" i="2"/>
  <c r="OJ17" i="2"/>
  <c r="OL8" i="2" a="1"/>
  <c r="OL8" i="2" s="1"/>
  <c r="ON8" i="2" s="1"/>
  <c r="OF8" i="2" a="1"/>
  <c r="OF8" i="2" s="1"/>
  <c r="OJ8" i="2" s="1"/>
  <c r="OF6" i="2" a="1"/>
  <c r="OF6" i="2" s="1"/>
  <c r="OJ6" i="2" s="1"/>
  <c r="OL6" i="2" a="1"/>
  <c r="OL6" i="2" s="1"/>
  <c r="OI9" i="2"/>
  <c r="OJ5" i="2"/>
  <c r="OF12" i="2" a="1"/>
  <c r="OF12" i="2" s="1"/>
  <c r="OH12" i="2" s="1"/>
  <c r="OL12" i="2" a="1"/>
  <c r="OL12" i="2" s="1"/>
  <c r="OF11" i="2" a="1"/>
  <c r="OF11" i="2" s="1"/>
  <c r="OJ11" i="2" s="1"/>
  <c r="OL11" i="2" a="1"/>
  <c r="OL11" i="2" s="1"/>
  <c r="ON11" i="2" s="1"/>
  <c r="D12" i="20" l="1"/>
  <c r="ON6" i="2"/>
  <c r="ON12" i="2"/>
  <c r="D24" i="20"/>
  <c r="E25" i="20" s="1"/>
  <c r="OH8" i="2"/>
  <c r="OH6" i="2"/>
  <c r="OI6" i="2"/>
  <c r="OI8" i="2"/>
  <c r="D11" i="20" s="1"/>
  <c r="OH11" i="2"/>
  <c r="E13" i="20" s="1"/>
  <c r="D16" i="20" s="1"/>
  <c r="E17" i="20" s="1"/>
  <c r="OI11" i="2"/>
  <c r="OI12" i="2"/>
  <c r="OJ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Consultor Contabilidad</author>
  </authors>
  <commentList>
    <comment ref="J4" authorId="0" shapeId="0" xr:uid="{47F2293D-99DC-49D6-BE46-6072EF9556B9}">
      <text>
        <r>
          <rPr>
            <b/>
            <sz val="9"/>
            <color indexed="81"/>
            <rFont val="Tahoma"/>
            <family val="2"/>
          </rPr>
          <t>Figura en la parte superior derecha de la ventana "Seguimiento de contratos":
+Anulado
+Cancelado
+Resuelto
+"Vacio" = Vigente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<sst xmlns="http://schemas.openxmlformats.org/spreadsheetml/2006/main" count="8897" uniqueCount="1269">
  <si>
    <t>Amplaición</t>
  </si>
  <si>
    <t>Refinaniado</t>
  </si>
  <si>
    <t>Contrato complejo</t>
  </si>
  <si>
    <t>Número de contrato</t>
  </si>
  <si>
    <t># de servicio</t>
  </si>
  <si>
    <t>Fecha del contrato</t>
  </si>
  <si>
    <t>Sede</t>
  </si>
  <si>
    <t>Centro de Costo</t>
  </si>
  <si>
    <t>NIT</t>
  </si>
  <si>
    <t>Nombre / Razón Social</t>
  </si>
  <si>
    <t>Tipo de servicio (SSFF, DU, DS, Intereses, Mora)</t>
  </si>
  <si>
    <t>Capacidad</t>
  </si>
  <si>
    <t>Capacidad contartada</t>
  </si>
  <si>
    <t>Tipo de Espacio</t>
  </si>
  <si>
    <t>Niveles (Sepultura 1, Sepultura, 2, etc)</t>
  </si>
  <si>
    <t>Tipo de necesidad (NI/NF)</t>
  </si>
  <si>
    <t>Moneda (PEN/USD)</t>
  </si>
  <si>
    <t>Importe Cuota inicial</t>
  </si>
  <si>
    <t># Cuotas de financiamiento</t>
  </si>
  <si>
    <t xml:space="preserve">Importe cuota </t>
  </si>
  <si>
    <t>Importe cobrado Enero 2016</t>
  </si>
  <si>
    <t>Importe cobrado Febrero 2016</t>
  </si>
  <si>
    <t>…..</t>
  </si>
  <si>
    <t>….</t>
  </si>
  <si>
    <t>Mes de corte</t>
  </si>
  <si>
    <t>Importe cobrado total de cuotas financiadas hasta mes de corte</t>
  </si>
  <si>
    <t>Importe cobrado acumulado hasta mes de corte (cuota inicial más cuotas financiadas)</t>
  </si>
  <si>
    <t>% de cobranza (Total cobrado/contrato original)</t>
  </si>
  <si>
    <t>Espacio Muya (Sí/No)</t>
  </si>
  <si>
    <t>Fecha de Resolución</t>
  </si>
  <si>
    <t>DU</t>
  </si>
  <si>
    <t>Total importe del contrato sin IGV</t>
  </si>
  <si>
    <t>IGV del servicio</t>
  </si>
  <si>
    <t>Intereses sin IGV</t>
  </si>
  <si>
    <t>IGV del intereés</t>
  </si>
  <si>
    <t>Mora?</t>
  </si>
  <si>
    <t>DS</t>
  </si>
  <si>
    <t>SSFF ESTÁNDAR</t>
  </si>
  <si>
    <t>Intereses SSFF</t>
  </si>
  <si>
    <t>SSFF VIP</t>
  </si>
  <si>
    <t>Intereses DU</t>
  </si>
  <si>
    <t>SA</t>
  </si>
  <si>
    <t>Validar datos campos de SG5</t>
  </si>
  <si>
    <t>0000101222</t>
  </si>
  <si>
    <t>HUAMAN JAVIER, ROSA ANGELICA</t>
  </si>
  <si>
    <t>DERECHO DE USO</t>
  </si>
  <si>
    <t>PEN</t>
  </si>
  <si>
    <t>IV.- Resumen de Cancelaciones :</t>
  </si>
  <si>
    <t>Cuota inicial S/. :</t>
  </si>
  <si>
    <t>Total cuotas canceladas (Incluye interés) S/. :</t>
  </si>
  <si>
    <t>Total foma cancelado S/. :</t>
  </si>
  <si>
    <t>Total Cancelaciones (Incluye interés) S/. :</t>
  </si>
  <si>
    <t>Saldo por cancelar (Incluye interés) S/. :</t>
  </si>
  <si>
    <t>V.- Situación Actual :</t>
  </si>
  <si>
    <t>Nº de cuotas vencidas a la fecha :</t>
  </si>
  <si>
    <t>NO TIENE DEUDA A LA FECHA : 08/08/2023</t>
  </si>
  <si>
    <t>VI.- Detalle de Cuotas :</t>
  </si>
  <si>
    <t>N° de Cuota</t>
  </si>
  <si>
    <t>Fecha Vencimiento</t>
  </si>
  <si>
    <t>Capital</t>
  </si>
  <si>
    <t>Interes</t>
  </si>
  <si>
    <t>I.G.V.</t>
  </si>
  <si>
    <t>Total de
Cuota</t>
  </si>
  <si>
    <t>Saldo</t>
  </si>
  <si>
    <t>Estado</t>
  </si>
  <si>
    <t>Tipo de
Documento</t>
  </si>
  <si>
    <t>N° de Documento</t>
  </si>
  <si>
    <t>Fecha de Emisión</t>
  </si>
  <si>
    <t>Fecha de Cancelación</t>
  </si>
  <si>
    <t>Total</t>
  </si>
  <si>
    <t>SERVICIO</t>
  </si>
  <si>
    <t>1 / 33</t>
  </si>
  <si>
    <t>CAN</t>
  </si>
  <si>
    <t>BOLETA</t>
  </si>
  <si>
    <t>B006-00008524</t>
  </si>
  <si>
    <t>2 / 33</t>
  </si>
  <si>
    <t>B006-00010121</t>
  </si>
  <si>
    <t>3 / 33</t>
  </si>
  <si>
    <t>B006-00011300</t>
  </si>
  <si>
    <t>4 / 33</t>
  </si>
  <si>
    <t>B006-00013126</t>
  </si>
  <si>
    <t>5 / 33</t>
  </si>
  <si>
    <t>6 / 33</t>
  </si>
  <si>
    <t>B003-00004122</t>
  </si>
  <si>
    <t>7 / 33</t>
  </si>
  <si>
    <t>REF</t>
  </si>
  <si>
    <t>8 / 33</t>
  </si>
  <si>
    <t>9 / 33</t>
  </si>
  <si>
    <t>10 / 33</t>
  </si>
  <si>
    <t>11 / 33</t>
  </si>
  <si>
    <t>12 / 33</t>
  </si>
  <si>
    <t>13 / 33</t>
  </si>
  <si>
    <t>14 / 33</t>
  </si>
  <si>
    <t>15 / 33</t>
  </si>
  <si>
    <t>16 / 33</t>
  </si>
  <si>
    <t>17 / 33</t>
  </si>
  <si>
    <t>18 / 33</t>
  </si>
  <si>
    <t>19 / 33</t>
  </si>
  <si>
    <t>20 / 33</t>
  </si>
  <si>
    <t>21 / 33</t>
  </si>
  <si>
    <t>22 / 33</t>
  </si>
  <si>
    <t>23 / 33</t>
  </si>
  <si>
    <t>24 / 33</t>
  </si>
  <si>
    <t>25 / 33</t>
  </si>
  <si>
    <t>26 / 33</t>
  </si>
  <si>
    <t>27 / 33</t>
  </si>
  <si>
    <t>28 / 33</t>
  </si>
  <si>
    <t>29 / 33</t>
  </si>
  <si>
    <t>30 / 33</t>
  </si>
  <si>
    <t>FOMA</t>
  </si>
  <si>
    <t>31 / 33</t>
  </si>
  <si>
    <t>32 / 33</t>
  </si>
  <si>
    <t>33 / 33</t>
  </si>
  <si>
    <t>Total:</t>
  </si>
  <si>
    <t>Estado :</t>
  </si>
  <si>
    <t>CAN : Cuota cancelada
EMI :  Comprobante emitido y pendiente de pago
REG : Cuota no emitida y pendiente de pago
RES : Resuelto</t>
  </si>
  <si>
    <t>1 / 27</t>
  </si>
  <si>
    <t>2 / 27</t>
  </si>
  <si>
    <t>3 / 27</t>
  </si>
  <si>
    <t>4 / 27</t>
  </si>
  <si>
    <t>5 / 27</t>
  </si>
  <si>
    <t>6 / 27</t>
  </si>
  <si>
    <t>7 / 27</t>
  </si>
  <si>
    <t>8 / 27</t>
  </si>
  <si>
    <t>9 / 27</t>
  </si>
  <si>
    <t>10 / 27</t>
  </si>
  <si>
    <t>11 / 27</t>
  </si>
  <si>
    <t>12 / 27</t>
  </si>
  <si>
    <t>13 / 27</t>
  </si>
  <si>
    <t>14 / 27</t>
  </si>
  <si>
    <t>15 / 27</t>
  </si>
  <si>
    <t>16 / 27</t>
  </si>
  <si>
    <t>17 / 27</t>
  </si>
  <si>
    <t>18 / 27</t>
  </si>
  <si>
    <t>19 / 27</t>
  </si>
  <si>
    <t>20 / 27</t>
  </si>
  <si>
    <t>21 / 27</t>
  </si>
  <si>
    <t>22 / 27</t>
  </si>
  <si>
    <t>23 / 27</t>
  </si>
  <si>
    <t>24 / 27</t>
  </si>
  <si>
    <t>25 / 27</t>
  </si>
  <si>
    <t>26 / 27</t>
  </si>
  <si>
    <t>27 / 27</t>
  </si>
  <si>
    <t>B003-00006980</t>
  </si>
  <si>
    <t>B003-00007267</t>
  </si>
  <si>
    <t>B006-00021162</t>
  </si>
  <si>
    <t>1 / 20</t>
  </si>
  <si>
    <t>B019-0032588</t>
  </si>
  <si>
    <t>2 / 20</t>
  </si>
  <si>
    <t>B019-0041560</t>
  </si>
  <si>
    <t>3 / 20</t>
  </si>
  <si>
    <t>B019-0042142</t>
  </si>
  <si>
    <t>4 / 20</t>
  </si>
  <si>
    <t>B019-0058997</t>
  </si>
  <si>
    <t>5 / 20</t>
  </si>
  <si>
    <t>B019-0058998</t>
  </si>
  <si>
    <t>6 / 20</t>
  </si>
  <si>
    <t>B019-0069538</t>
  </si>
  <si>
    <t>7 / 20</t>
  </si>
  <si>
    <t>B019-0074504</t>
  </si>
  <si>
    <t>8 / 20</t>
  </si>
  <si>
    <t>B019-0087063</t>
  </si>
  <si>
    <t>9 / 20</t>
  </si>
  <si>
    <t>B019-0097898</t>
  </si>
  <si>
    <t>10 / 20</t>
  </si>
  <si>
    <t>B019-0112084</t>
  </si>
  <si>
    <t>11 / 20</t>
  </si>
  <si>
    <t>12 / 20</t>
  </si>
  <si>
    <t>13 / 20</t>
  </si>
  <si>
    <t>14 / 20</t>
  </si>
  <si>
    <t>15 / 20</t>
  </si>
  <si>
    <t>16 / 20</t>
  </si>
  <si>
    <t>17 / 20</t>
  </si>
  <si>
    <t>18 / 20</t>
  </si>
  <si>
    <t>19 / 20</t>
  </si>
  <si>
    <t>20 / 20</t>
  </si>
  <si>
    <t>1 / 10</t>
  </si>
  <si>
    <t>B019-0143928</t>
  </si>
  <si>
    <t>2 / 10</t>
  </si>
  <si>
    <t>B019-0149542</t>
  </si>
  <si>
    <t>3 / 10</t>
  </si>
  <si>
    <t>B019-0163501</t>
  </si>
  <si>
    <t>4 / 10</t>
  </si>
  <si>
    <t>B019-0175490</t>
  </si>
  <si>
    <t>5 / 10</t>
  </si>
  <si>
    <t>B038-0000921</t>
  </si>
  <si>
    <t>6 / 10</t>
  </si>
  <si>
    <t>7 / 10</t>
  </si>
  <si>
    <t>8 / 10</t>
  </si>
  <si>
    <t>RECIBO FONDO MANTENIMIENTO</t>
  </si>
  <si>
    <t>038-0000081</t>
  </si>
  <si>
    <t>9 / 10</t>
  </si>
  <si>
    <t>10 / 10</t>
  </si>
  <si>
    <t>Contrato</t>
  </si>
  <si>
    <t/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</si>
  <si>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</si>
  <si>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</si>
  <si>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</si>
  <si>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</si>
  <si>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</si>
  <si>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</si>
  <si>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</si>
  <si>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</si>
  <si>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</si>
  <si>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</si>
  <si>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</si>
  <si>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</si>
  <si>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</si>
  <si>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</si>
  <si>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</si>
  <si>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</si>
  <si>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</si>
  <si>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</si>
  <si>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</si>
  <si>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</si>
  <si>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</si>
  <si>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</si>
  <si>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</si>
  <si>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</si>
  <si>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</si>
  <si>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</si>
  <si>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</si>
  <si>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</si>
  <si>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</si>
  <si>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</si>
  <si>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</si>
  <si>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</si>
  <si>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</si>
  <si>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</si>
  <si>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</si>
  <si>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</si>
  <si>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</si>
  <si>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</si>
  <si>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</si>
  <si>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</si>
  <si>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</si>
  <si>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</si>
  <si>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</si>
  <si>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</si>
  <si>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</si>
  <si>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</si>
  <si>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</si>
  <si>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</si>
  <si>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</si>
  <si>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</si>
  <si>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</si>
  <si>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</si>
  <si>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</si>
  <si>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</si>
  <si>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</si>
  <si>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</si>
  <si>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</si>
  <si>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</si>
  <si>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</si>
  <si>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</si>
  <si>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</si>
  <si>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</si>
  <si>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</si>
  <si>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</si>
  <si>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</si>
  <si>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</si>
  <si>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</si>
  <si>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</si>
  <si>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</si>
  <si>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</si>
  <si>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</si>
  <si>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</si>
  <si>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</si>
  <si>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</si>
  <si>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</si>
  <si>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</si>
  <si>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</si>
  <si>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</si>
  <si>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</si>
  <si>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</si>
  <si>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</si>
  <si>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</si>
  <si>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</si>
  <si>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</si>
  <si>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</si>
  <si>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</si>
  <si>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</si>
  <si>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</si>
  <si>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</si>
  <si>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</si>
  <si>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</si>
  <si>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</si>
  <si>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</si>
  <si>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</si>
  <si>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</si>
  <si>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</si>
  <si>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Validar</t>
  </si>
  <si>
    <t>FONDO DE MANTENIMIENTO</t>
  </si>
  <si>
    <t>NO TIENE DEUDA A LA FECHA : 09/08/2023</t>
  </si>
  <si>
    <t>1 / 51</t>
  </si>
  <si>
    <t>B002-00008248</t>
  </si>
  <si>
    <t>2 / 51</t>
  </si>
  <si>
    <t>B002-00009854</t>
  </si>
  <si>
    <t>3 / 51</t>
  </si>
  <si>
    <t>B002-00011295</t>
  </si>
  <si>
    <t>4 / 51</t>
  </si>
  <si>
    <t>B002-00012763</t>
  </si>
  <si>
    <t>5 / 51</t>
  </si>
  <si>
    <t>B002-00014622</t>
  </si>
  <si>
    <t>6 / 51</t>
  </si>
  <si>
    <t>B002-00015641</t>
  </si>
  <si>
    <t>7 / 51</t>
  </si>
  <si>
    <t>B005-00015023</t>
  </si>
  <si>
    <t>8 / 51</t>
  </si>
  <si>
    <t>B002-00019188</t>
  </si>
  <si>
    <t>9 / 51</t>
  </si>
  <si>
    <t>B002-00021008</t>
  </si>
  <si>
    <t>10 / 51</t>
  </si>
  <si>
    <t>B002-00022251</t>
  </si>
  <si>
    <t>11 / 51</t>
  </si>
  <si>
    <t>B002-00023874</t>
  </si>
  <si>
    <t>12 / 51</t>
  </si>
  <si>
    <t>B002-00025512</t>
  </si>
  <si>
    <t>13 / 51</t>
  </si>
  <si>
    <t>B005-00024183</t>
  </si>
  <si>
    <t>14 / 51</t>
  </si>
  <si>
    <t>15 / 51</t>
  </si>
  <si>
    <t>16 / 51</t>
  </si>
  <si>
    <t>17 / 51</t>
  </si>
  <si>
    <t>18 / 51</t>
  </si>
  <si>
    <t>19 / 51</t>
  </si>
  <si>
    <t>20 / 51</t>
  </si>
  <si>
    <t>21 / 51</t>
  </si>
  <si>
    <t>22 / 51</t>
  </si>
  <si>
    <t>23 / 51</t>
  </si>
  <si>
    <t>24 / 51</t>
  </si>
  <si>
    <t>25 / 51</t>
  </si>
  <si>
    <t>26 / 51</t>
  </si>
  <si>
    <t>27 / 51</t>
  </si>
  <si>
    <t>28 / 51</t>
  </si>
  <si>
    <t>29 / 51</t>
  </si>
  <si>
    <t>30 / 51</t>
  </si>
  <si>
    <t>31 / 51</t>
  </si>
  <si>
    <t>32 / 51</t>
  </si>
  <si>
    <t>33 / 51</t>
  </si>
  <si>
    <t>34 / 51</t>
  </si>
  <si>
    <t>35 / 51</t>
  </si>
  <si>
    <t>36 / 51</t>
  </si>
  <si>
    <t>37 / 51</t>
  </si>
  <si>
    <t>38 / 51</t>
  </si>
  <si>
    <t>39 / 51</t>
  </si>
  <si>
    <t>40 / 51</t>
  </si>
  <si>
    <t>41 / 51</t>
  </si>
  <si>
    <t>42 / 51</t>
  </si>
  <si>
    <t>43 / 51</t>
  </si>
  <si>
    <t>44 / 51</t>
  </si>
  <si>
    <t>45 / 51</t>
  </si>
  <si>
    <t>46 / 51</t>
  </si>
  <si>
    <t>47 / 51</t>
  </si>
  <si>
    <t>48 / 51</t>
  </si>
  <si>
    <t>49 / 51</t>
  </si>
  <si>
    <t>50 / 51</t>
  </si>
  <si>
    <t>51 / 51</t>
  </si>
  <si>
    <t>1 / 38</t>
  </si>
  <si>
    <t>2 / 38</t>
  </si>
  <si>
    <t>3 / 38</t>
  </si>
  <si>
    <t>4 / 38</t>
  </si>
  <si>
    <t>5 / 38</t>
  </si>
  <si>
    <t>6 / 38</t>
  </si>
  <si>
    <t>7 / 38</t>
  </si>
  <si>
    <t>8 / 38</t>
  </si>
  <si>
    <t>9 / 38</t>
  </si>
  <si>
    <t>10 / 38</t>
  </si>
  <si>
    <t>11 / 38</t>
  </si>
  <si>
    <t>12 / 38</t>
  </si>
  <si>
    <t>13 / 38</t>
  </si>
  <si>
    <t>14 / 38</t>
  </si>
  <si>
    <t>15 / 38</t>
  </si>
  <si>
    <t>16 / 38</t>
  </si>
  <si>
    <t>17 / 38</t>
  </si>
  <si>
    <t>18 / 38</t>
  </si>
  <si>
    <t>19 / 38</t>
  </si>
  <si>
    <t>20 / 38</t>
  </si>
  <si>
    <t>21 / 38</t>
  </si>
  <si>
    <t>22 / 38</t>
  </si>
  <si>
    <t>23 / 38</t>
  </si>
  <si>
    <t>24 / 38</t>
  </si>
  <si>
    <t>25 / 38</t>
  </si>
  <si>
    <t>26 / 38</t>
  </si>
  <si>
    <t>27 / 38</t>
  </si>
  <si>
    <t>28 / 38</t>
  </si>
  <si>
    <t>29 / 38</t>
  </si>
  <si>
    <t>30 / 38</t>
  </si>
  <si>
    <t>31 / 38</t>
  </si>
  <si>
    <t>32 / 38</t>
  </si>
  <si>
    <t>33 / 38</t>
  </si>
  <si>
    <t>34 / 38</t>
  </si>
  <si>
    <t>35 / 38</t>
  </si>
  <si>
    <t>36 / 38</t>
  </si>
  <si>
    <t>37 / 38</t>
  </si>
  <si>
    <t>38 / 38</t>
  </si>
  <si>
    <t>B002-00036894</t>
  </si>
  <si>
    <t>B002-00039080</t>
  </si>
  <si>
    <t>B005-00027919</t>
  </si>
  <si>
    <t>B002-00041906</t>
  </si>
  <si>
    <t>B002-00043741</t>
  </si>
  <si>
    <t>B002-0045579</t>
  </si>
  <si>
    <t>B005-0034016</t>
  </si>
  <si>
    <t>B005-0034933</t>
  </si>
  <si>
    <t>B019-0001801</t>
  </si>
  <si>
    <t>B002-0052608</t>
  </si>
  <si>
    <t>B002-0052952</t>
  </si>
  <si>
    <t>1 / 17</t>
  </si>
  <si>
    <t>B019-0012006</t>
  </si>
  <si>
    <t>2 / 17</t>
  </si>
  <si>
    <t>B019-0019770</t>
  </si>
  <si>
    <t>3 / 17</t>
  </si>
  <si>
    <t>B019-0026016</t>
  </si>
  <si>
    <t>4 / 17</t>
  </si>
  <si>
    <t>B011-0000085</t>
  </si>
  <si>
    <t>5 / 17</t>
  </si>
  <si>
    <t>B019-0042041</t>
  </si>
  <si>
    <t>6 / 17</t>
  </si>
  <si>
    <t>B019-0051878</t>
  </si>
  <si>
    <t>7 / 17</t>
  </si>
  <si>
    <t>B019-0066143</t>
  </si>
  <si>
    <t>8 / 17</t>
  </si>
  <si>
    <t>B019-0069801</t>
  </si>
  <si>
    <t>9 / 17</t>
  </si>
  <si>
    <t>B019-0079833</t>
  </si>
  <si>
    <t>10 / 17</t>
  </si>
  <si>
    <t>B019-0087567</t>
  </si>
  <si>
    <t>11 / 17</t>
  </si>
  <si>
    <t>B019-0097397</t>
  </si>
  <si>
    <t>12 / 17</t>
  </si>
  <si>
    <t>B019-0107447</t>
  </si>
  <si>
    <t>13 / 17</t>
  </si>
  <si>
    <t>B019-0116993</t>
  </si>
  <si>
    <t>14 / 17</t>
  </si>
  <si>
    <t>B019-0126743</t>
  </si>
  <si>
    <t>15 / 17</t>
  </si>
  <si>
    <t>REG</t>
  </si>
  <si>
    <t>16 / 17</t>
  </si>
  <si>
    <t>17 / 17</t>
  </si>
  <si>
    <t>0000010354</t>
  </si>
  <si>
    <t>FONO BUITRON, DAVID BENIGNO</t>
  </si>
  <si>
    <t>SEDE SAN ANTONIO</t>
  </si>
  <si>
    <t>SEDE CORONA DEL FRAILE</t>
  </si>
  <si>
    <t>0000300193</t>
  </si>
  <si>
    <t>SEDE CHICLAYO</t>
  </si>
  <si>
    <t>MONTEZA IMAN, LISBET SOFIA</t>
  </si>
  <si>
    <t>0000200573</t>
  </si>
  <si>
    <t>SEDE CAÑETE</t>
  </si>
  <si>
    <t>PALOMINO MARQUEZ, ARMIDA CRISTHEL</t>
  </si>
  <si>
    <t>TERBULLINO GONZALEZ DE JESUS, LUZ HORTENSIA</t>
  </si>
  <si>
    <t>NO TIENE DEUDA A LA FECHA : 10/08/2023</t>
  </si>
  <si>
    <t>1 / 39</t>
  </si>
  <si>
    <t>2 / 39</t>
  </si>
  <si>
    <t>3 / 39</t>
  </si>
  <si>
    <t>4 / 39</t>
  </si>
  <si>
    <t>5 / 39</t>
  </si>
  <si>
    <t>6 / 39</t>
  </si>
  <si>
    <t>7 / 39</t>
  </si>
  <si>
    <t>8 / 39</t>
  </si>
  <si>
    <t>9 / 39</t>
  </si>
  <si>
    <t>10 / 39</t>
  </si>
  <si>
    <t>11 / 39</t>
  </si>
  <si>
    <t>12 / 39</t>
  </si>
  <si>
    <t>13 / 39</t>
  </si>
  <si>
    <t>14 / 39</t>
  </si>
  <si>
    <t>15 / 39</t>
  </si>
  <si>
    <t>16 / 39</t>
  </si>
  <si>
    <t>17 / 39</t>
  </si>
  <si>
    <t>18 / 39</t>
  </si>
  <si>
    <t>19 / 39</t>
  </si>
  <si>
    <t>20 / 39</t>
  </si>
  <si>
    <t>21 / 39</t>
  </si>
  <si>
    <t>22 / 39</t>
  </si>
  <si>
    <t>23 / 39</t>
  </si>
  <si>
    <t>24 / 39</t>
  </si>
  <si>
    <t>25 / 39</t>
  </si>
  <si>
    <t>26 / 39</t>
  </si>
  <si>
    <t>27 / 39</t>
  </si>
  <si>
    <t>28 / 39</t>
  </si>
  <si>
    <t>29 / 39</t>
  </si>
  <si>
    <t>30 / 39</t>
  </si>
  <si>
    <t>31 / 39</t>
  </si>
  <si>
    <t>32 / 39</t>
  </si>
  <si>
    <t>33 / 39</t>
  </si>
  <si>
    <t>34 / 39</t>
  </si>
  <si>
    <t>35 / 39</t>
  </si>
  <si>
    <t>36 / 39</t>
  </si>
  <si>
    <t>37 / 39</t>
  </si>
  <si>
    <t>38 / 39</t>
  </si>
  <si>
    <t>39 / 39</t>
  </si>
  <si>
    <t>B009-00002175</t>
  </si>
  <si>
    <t>B009-00003077</t>
  </si>
  <si>
    <t>B009-00004352</t>
  </si>
  <si>
    <t>1 / 36</t>
  </si>
  <si>
    <t>B009-00005981</t>
  </si>
  <si>
    <t>2 / 36</t>
  </si>
  <si>
    <t>3 / 36</t>
  </si>
  <si>
    <t>4 / 36</t>
  </si>
  <si>
    <t>5 / 36</t>
  </si>
  <si>
    <t>6 / 36</t>
  </si>
  <si>
    <t>7 / 36</t>
  </si>
  <si>
    <t>8 / 36</t>
  </si>
  <si>
    <t>9 / 36</t>
  </si>
  <si>
    <t>10 / 36</t>
  </si>
  <si>
    <t>11 / 36</t>
  </si>
  <si>
    <t>12 / 36</t>
  </si>
  <si>
    <t>13 / 36</t>
  </si>
  <si>
    <t>14 / 36</t>
  </si>
  <si>
    <t>15 / 36</t>
  </si>
  <si>
    <t>16 / 36</t>
  </si>
  <si>
    <t>17 / 36</t>
  </si>
  <si>
    <t>18 / 36</t>
  </si>
  <si>
    <t>19 / 36</t>
  </si>
  <si>
    <t>20 / 36</t>
  </si>
  <si>
    <t>21 / 36</t>
  </si>
  <si>
    <t>22 / 36</t>
  </si>
  <si>
    <t>23 / 36</t>
  </si>
  <si>
    <t>24 / 36</t>
  </si>
  <si>
    <t>25 / 36</t>
  </si>
  <si>
    <t>26 / 36</t>
  </si>
  <si>
    <t>27 / 36</t>
  </si>
  <si>
    <t>28 / 36</t>
  </si>
  <si>
    <t>29 / 36</t>
  </si>
  <si>
    <t>30 / 36</t>
  </si>
  <si>
    <t>31 / 36</t>
  </si>
  <si>
    <t>32 / 36</t>
  </si>
  <si>
    <t>33 / 36</t>
  </si>
  <si>
    <t>34 / 36</t>
  </si>
  <si>
    <t>35 / 36</t>
  </si>
  <si>
    <t>36 / 36</t>
  </si>
  <si>
    <t>1 / 35</t>
  </si>
  <si>
    <t>2 / 35</t>
  </si>
  <si>
    <t>3 / 35</t>
  </si>
  <si>
    <t>4 / 35</t>
  </si>
  <si>
    <t>5 / 35</t>
  </si>
  <si>
    <t>6 / 35</t>
  </si>
  <si>
    <t>7 / 35</t>
  </si>
  <si>
    <t>8 / 35</t>
  </si>
  <si>
    <t>9 / 35</t>
  </si>
  <si>
    <t>10 / 35</t>
  </si>
  <si>
    <t>11 / 35</t>
  </si>
  <si>
    <t>12 / 35</t>
  </si>
  <si>
    <t>13 / 35</t>
  </si>
  <si>
    <t>14 / 35</t>
  </si>
  <si>
    <t>15 / 35</t>
  </si>
  <si>
    <t>16 / 35</t>
  </si>
  <si>
    <t>17 / 35</t>
  </si>
  <si>
    <t>18 / 35</t>
  </si>
  <si>
    <t>19 / 35</t>
  </si>
  <si>
    <t>20 / 35</t>
  </si>
  <si>
    <t>21 / 35</t>
  </si>
  <si>
    <t>22 / 35</t>
  </si>
  <si>
    <t>23 / 35</t>
  </si>
  <si>
    <t>24 / 35</t>
  </si>
  <si>
    <t>25 / 35</t>
  </si>
  <si>
    <t>26 / 35</t>
  </si>
  <si>
    <t>27 / 35</t>
  </si>
  <si>
    <t>28 / 35</t>
  </si>
  <si>
    <t>29 / 35</t>
  </si>
  <si>
    <t>30 / 35</t>
  </si>
  <si>
    <t>31 / 35</t>
  </si>
  <si>
    <t>32 / 35</t>
  </si>
  <si>
    <t>33 / 35</t>
  </si>
  <si>
    <t>34 / 35</t>
  </si>
  <si>
    <t>35 / 35</t>
  </si>
  <si>
    <t>B009-0008432</t>
  </si>
  <si>
    <t>1 / 34</t>
  </si>
  <si>
    <t>B009-0010029</t>
  </si>
  <si>
    <t>2 / 34</t>
  </si>
  <si>
    <t>3 / 34</t>
  </si>
  <si>
    <t>B019-0030826</t>
  </si>
  <si>
    <t>4 / 34</t>
  </si>
  <si>
    <t>B019-0030827</t>
  </si>
  <si>
    <t>5 / 34</t>
  </si>
  <si>
    <t>B019-0040627</t>
  </si>
  <si>
    <t>6 / 34</t>
  </si>
  <si>
    <t>B019-0041787</t>
  </si>
  <si>
    <t>7 / 34</t>
  </si>
  <si>
    <t>B019-0054651</t>
  </si>
  <si>
    <t>8 / 34</t>
  </si>
  <si>
    <t>B019-0068336</t>
  </si>
  <si>
    <t>9 / 34</t>
  </si>
  <si>
    <t>10 / 34</t>
  </si>
  <si>
    <t>11 / 34</t>
  </si>
  <si>
    <t>12 / 34</t>
  </si>
  <si>
    <t>13 / 34</t>
  </si>
  <si>
    <t>14 / 34</t>
  </si>
  <si>
    <t>15 / 34</t>
  </si>
  <si>
    <t>16 / 34</t>
  </si>
  <si>
    <t>17 / 34</t>
  </si>
  <si>
    <t>18 / 34</t>
  </si>
  <si>
    <t>19 / 34</t>
  </si>
  <si>
    <t>20 / 34</t>
  </si>
  <si>
    <t>21 / 34</t>
  </si>
  <si>
    <t>22 / 34</t>
  </si>
  <si>
    <t>23 / 34</t>
  </si>
  <si>
    <t>24 / 34</t>
  </si>
  <si>
    <t>25 / 34</t>
  </si>
  <si>
    <t>26 / 34</t>
  </si>
  <si>
    <t>27 / 34</t>
  </si>
  <si>
    <t>28 / 34</t>
  </si>
  <si>
    <t>29 / 34</t>
  </si>
  <si>
    <t>30 / 34</t>
  </si>
  <si>
    <t>31 / 34</t>
  </si>
  <si>
    <t>32 / 34</t>
  </si>
  <si>
    <t>33 / 34</t>
  </si>
  <si>
    <t>34 / 34</t>
  </si>
  <si>
    <t>1 / 26</t>
  </si>
  <si>
    <t>B019-0092879</t>
  </si>
  <si>
    <t>2 / 26</t>
  </si>
  <si>
    <t>B019-0101153</t>
  </si>
  <si>
    <t>3 / 26</t>
  </si>
  <si>
    <t>B019-0108154</t>
  </si>
  <si>
    <t>4 / 26</t>
  </si>
  <si>
    <t>B019-0117439</t>
  </si>
  <si>
    <t>5 / 26</t>
  </si>
  <si>
    <t>B019-0127784</t>
  </si>
  <si>
    <t>6 / 26</t>
  </si>
  <si>
    <t>B019-0138659</t>
  </si>
  <si>
    <t>7 / 26</t>
  </si>
  <si>
    <t>B019-0148940</t>
  </si>
  <si>
    <t>8 / 26</t>
  </si>
  <si>
    <t>9 / 26</t>
  </si>
  <si>
    <t>10 / 26</t>
  </si>
  <si>
    <t>11 / 26</t>
  </si>
  <si>
    <t>12 / 26</t>
  </si>
  <si>
    <t>13 / 26</t>
  </si>
  <si>
    <t>14 / 26</t>
  </si>
  <si>
    <t>15 / 26</t>
  </si>
  <si>
    <t>16 / 26</t>
  </si>
  <si>
    <t>17 / 26</t>
  </si>
  <si>
    <t>18 / 26</t>
  </si>
  <si>
    <t>19 / 26</t>
  </si>
  <si>
    <t>20 / 26</t>
  </si>
  <si>
    <t>21 / 26</t>
  </si>
  <si>
    <t>22 / 26</t>
  </si>
  <si>
    <t>23 / 26</t>
  </si>
  <si>
    <t>24 / 26</t>
  </si>
  <si>
    <t>25 / 26</t>
  </si>
  <si>
    <t>26 / 26</t>
  </si>
  <si>
    <t>1 / 19</t>
  </si>
  <si>
    <t>B019-0169464</t>
  </si>
  <si>
    <t>2 / 19</t>
  </si>
  <si>
    <t>RES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</si>
  <si>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</si>
  <si>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</si>
  <si>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</si>
  <si>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</si>
  <si>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</si>
  <si>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</si>
  <si>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</si>
  <si>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</si>
  <si>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</si>
  <si>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</si>
  <si>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</si>
  <si>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</si>
  <si>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</si>
  <si>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</si>
  <si>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</si>
  <si>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</si>
  <si>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</si>
  <si>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B008-00004930</t>
  </si>
  <si>
    <t>B008-00005810</t>
  </si>
  <si>
    <t>B008-00006482</t>
  </si>
  <si>
    <t>B008-00007358</t>
  </si>
  <si>
    <t>B008-00008044</t>
  </si>
  <si>
    <t>B008-00008956</t>
  </si>
  <si>
    <t>B008-0009892</t>
  </si>
  <si>
    <t>B008-0010658</t>
  </si>
  <si>
    <t>B008-0011910</t>
  </si>
  <si>
    <t>B008-0012678</t>
  </si>
  <si>
    <t>B008-0013654</t>
  </si>
  <si>
    <t>B008-0014175</t>
  </si>
  <si>
    <t>B019-0015046</t>
  </si>
  <si>
    <t>B019-0022222</t>
  </si>
  <si>
    <t>B019-0030466</t>
  </si>
  <si>
    <t>B019-0036465</t>
  </si>
  <si>
    <t>B019-0047626</t>
  </si>
  <si>
    <t>B019-0047706</t>
  </si>
  <si>
    <t>B019-0067826</t>
  </si>
  <si>
    <t>B019-0075614</t>
  </si>
  <si>
    <t>B019-0083856</t>
  </si>
  <si>
    <t>1 / 18</t>
  </si>
  <si>
    <t>B008-0016403</t>
  </si>
  <si>
    <t>2 / 18</t>
  </si>
  <si>
    <t>B008-0016740</t>
  </si>
  <si>
    <t>3 / 18</t>
  </si>
  <si>
    <t>4 / 18</t>
  </si>
  <si>
    <t>B019-0134536</t>
  </si>
  <si>
    <t>5 / 18</t>
  </si>
  <si>
    <t>B019-0157670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</si>
  <si>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</si>
  <si>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</si>
  <si>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</si>
  <si>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</si>
  <si>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</si>
  <si>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</si>
  <si>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</si>
  <si>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</si>
  <si>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</si>
  <si>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</si>
  <si>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</si>
  <si>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</si>
  <si>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</si>
  <si>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 / 13</t>
  </si>
  <si>
    <t>B022-0000334</t>
  </si>
  <si>
    <t>2 / 13</t>
  </si>
  <si>
    <t>B019-0204868</t>
  </si>
  <si>
    <t>3 / 13</t>
  </si>
  <si>
    <t>4 / 13</t>
  </si>
  <si>
    <t>5 / 13</t>
  </si>
  <si>
    <t>6 / 13</t>
  </si>
  <si>
    <t>7 / 13</t>
  </si>
  <si>
    <t>8 / 13</t>
  </si>
  <si>
    <t>9 / 13</t>
  </si>
  <si>
    <t>10 / 13</t>
  </si>
  <si>
    <t>11 / 13</t>
  </si>
  <si>
    <t>12 / 13</t>
  </si>
  <si>
    <t>13 / 13</t>
  </si>
  <si>
    <t>1 / 11</t>
  </si>
  <si>
    <t>B022-0000517</t>
  </si>
  <si>
    <t>2 / 11</t>
  </si>
  <si>
    <t>3 / 11</t>
  </si>
  <si>
    <t>4 / 11</t>
  </si>
  <si>
    <t>5 / 11</t>
  </si>
  <si>
    <t>6 / 11</t>
  </si>
  <si>
    <t>7 / 11</t>
  </si>
  <si>
    <t>8 / 11</t>
  </si>
  <si>
    <t>9 / 11</t>
  </si>
  <si>
    <t>10 / 11</t>
  </si>
  <si>
    <t>11 / 11</t>
  </si>
  <si>
    <t>0001001907</t>
  </si>
  <si>
    <t>1 / 73</t>
  </si>
  <si>
    <t>2 / 73</t>
  </si>
  <si>
    <t>3 / 73</t>
  </si>
  <si>
    <t>4 / 73</t>
  </si>
  <si>
    <t>5 / 73</t>
  </si>
  <si>
    <t>6 / 73</t>
  </si>
  <si>
    <t>7 / 73</t>
  </si>
  <si>
    <t>8 / 73</t>
  </si>
  <si>
    <t>9 / 73</t>
  </si>
  <si>
    <t>10 / 73</t>
  </si>
  <si>
    <t>11 / 73</t>
  </si>
  <si>
    <t>12 / 73</t>
  </si>
  <si>
    <t>13 / 73</t>
  </si>
  <si>
    <t>14 / 73</t>
  </si>
  <si>
    <t>15 / 73</t>
  </si>
  <si>
    <t>16 / 73</t>
  </si>
  <si>
    <t>17 / 73</t>
  </si>
  <si>
    <t>18 / 73</t>
  </si>
  <si>
    <t>19 / 73</t>
  </si>
  <si>
    <t>20 / 73</t>
  </si>
  <si>
    <t>21 / 73</t>
  </si>
  <si>
    <t>22 / 73</t>
  </si>
  <si>
    <t>23 / 73</t>
  </si>
  <si>
    <t>24 / 73</t>
  </si>
  <si>
    <t>25 / 73</t>
  </si>
  <si>
    <t>26 / 73</t>
  </si>
  <si>
    <t>27 / 73</t>
  </si>
  <si>
    <t>28 / 73</t>
  </si>
  <si>
    <t>29 / 73</t>
  </si>
  <si>
    <t>30 / 73</t>
  </si>
  <si>
    <t>31 / 73</t>
  </si>
  <si>
    <t>32 / 73</t>
  </si>
  <si>
    <t>33 / 73</t>
  </si>
  <si>
    <t>34 / 73</t>
  </si>
  <si>
    <t>35 / 73</t>
  </si>
  <si>
    <t>36 / 73</t>
  </si>
  <si>
    <t>37 / 73</t>
  </si>
  <si>
    <t>38 / 73</t>
  </si>
  <si>
    <t>39 / 73</t>
  </si>
  <si>
    <t>40 / 73</t>
  </si>
  <si>
    <t>41 / 73</t>
  </si>
  <si>
    <t>42 / 73</t>
  </si>
  <si>
    <t>43 / 73</t>
  </si>
  <si>
    <t>44 / 73</t>
  </si>
  <si>
    <t>45 / 73</t>
  </si>
  <si>
    <t>46 / 73</t>
  </si>
  <si>
    <t>47 / 73</t>
  </si>
  <si>
    <t>48 / 73</t>
  </si>
  <si>
    <t>49 / 73</t>
  </si>
  <si>
    <t>50 / 73</t>
  </si>
  <si>
    <t>51 / 73</t>
  </si>
  <si>
    <t>52 / 73</t>
  </si>
  <si>
    <t>53 / 73</t>
  </si>
  <si>
    <t>54 / 73</t>
  </si>
  <si>
    <t>55 / 73</t>
  </si>
  <si>
    <t>56 / 73</t>
  </si>
  <si>
    <t>57 / 73</t>
  </si>
  <si>
    <t>58 / 73</t>
  </si>
  <si>
    <t>59 / 73</t>
  </si>
  <si>
    <t>60 / 73</t>
  </si>
  <si>
    <t>61 / 73</t>
  </si>
  <si>
    <t>62 / 73</t>
  </si>
  <si>
    <t>63 / 73</t>
  </si>
  <si>
    <t>64 / 73</t>
  </si>
  <si>
    <t>65 / 73</t>
  </si>
  <si>
    <t>66 / 73</t>
  </si>
  <si>
    <t>67 / 73</t>
  </si>
  <si>
    <t>68 / 73</t>
  </si>
  <si>
    <t>69 / 73</t>
  </si>
  <si>
    <t>70 / 73</t>
  </si>
  <si>
    <t>71 / 73</t>
  </si>
  <si>
    <t>72 / 73</t>
  </si>
  <si>
    <t>73 / 73</t>
  </si>
  <si>
    <t>Total Importe Contrato</t>
  </si>
  <si>
    <t>NO TIENE DEUDA A LA FECHA : 11/08/2023</t>
  </si>
  <si>
    <t>1 / 24</t>
  </si>
  <si>
    <t>B003-0008517</t>
  </si>
  <si>
    <t>2 / 24</t>
  </si>
  <si>
    <t>3 / 24</t>
  </si>
  <si>
    <t>B003-0011184</t>
  </si>
  <si>
    <t>4 / 24</t>
  </si>
  <si>
    <t>B003-0012110</t>
  </si>
  <si>
    <t>5 / 24</t>
  </si>
  <si>
    <t>6 / 24</t>
  </si>
  <si>
    <t>7 / 24</t>
  </si>
  <si>
    <t>8 / 24</t>
  </si>
  <si>
    <t>9 / 24</t>
  </si>
  <si>
    <t>10 / 24</t>
  </si>
  <si>
    <t>11 / 24</t>
  </si>
  <si>
    <t>12 / 24</t>
  </si>
  <si>
    <t>13 / 24</t>
  </si>
  <si>
    <t>14 / 24</t>
  </si>
  <si>
    <t>15 / 24</t>
  </si>
  <si>
    <t>16 / 24</t>
  </si>
  <si>
    <t>17 / 24</t>
  </si>
  <si>
    <t>18 / 24</t>
  </si>
  <si>
    <t>19 / 24</t>
  </si>
  <si>
    <t>20 / 24</t>
  </si>
  <si>
    <t>21 / 24</t>
  </si>
  <si>
    <t>22 / 24</t>
  </si>
  <si>
    <t>23 / 24</t>
  </si>
  <si>
    <t>24 / 24</t>
  </si>
  <si>
    <t>Fecha De Activacion</t>
  </si>
  <si>
    <t>NECESIDAD INMEDIATA</t>
  </si>
  <si>
    <t>SI</t>
  </si>
  <si>
    <t>Fecha de Reversion de Resolución</t>
  </si>
  <si>
    <t>INTERES COMPENSATORIO</t>
  </si>
  <si>
    <t>NO</t>
  </si>
  <si>
    <t>NECESIDAD FUTURA</t>
  </si>
  <si>
    <t>IGV</t>
  </si>
  <si>
    <t>PENIENTE</t>
  </si>
  <si>
    <t>47642408</t>
  </si>
  <si>
    <t>41207409</t>
  </si>
  <si>
    <t>40033257</t>
  </si>
  <si>
    <t>43211772</t>
  </si>
  <si>
    <t>19921886</t>
  </si>
  <si>
    <t>LAYENDA:</t>
  </si>
  <si>
    <t>Dif.</t>
  </si>
  <si>
    <t>LOCALIDAD</t>
  </si>
  <si>
    <t>SEDE</t>
  </si>
  <si>
    <t>UNIDAD DE NEGOCIO</t>
  </si>
  <si>
    <t>CANAL</t>
  </si>
  <si>
    <t xml:space="preserve">
Localidad</t>
  </si>
  <si>
    <t>01</t>
  </si>
  <si>
    <t>Lima</t>
  </si>
  <si>
    <t>LIMA - LIMA</t>
  </si>
  <si>
    <t>01.01</t>
  </si>
  <si>
    <t>Gd Ventas</t>
  </si>
  <si>
    <t>Ffvv Ni</t>
  </si>
  <si>
    <t>02</t>
  </si>
  <si>
    <t>Cañete</t>
  </si>
  <si>
    <t>LIMA - CAÑETE</t>
  </si>
  <si>
    <t>01.02</t>
  </si>
  <si>
    <t>Gd Sepultura</t>
  </si>
  <si>
    <t>Ffvv Nf</t>
  </si>
  <si>
    <t>Junín</t>
  </si>
  <si>
    <t>03</t>
  </si>
  <si>
    <t>San Antonio</t>
  </si>
  <si>
    <t>JUNÍN - SAN ANTONIO</t>
  </si>
  <si>
    <t>02.03</t>
  </si>
  <si>
    <t>Gd SSFF</t>
  </si>
  <si>
    <t>Ffvv Indirecta</t>
  </si>
  <si>
    <t>04</t>
  </si>
  <si>
    <t>Corona</t>
  </si>
  <si>
    <t>JUNÍN - CORONA</t>
  </si>
  <si>
    <t>02.04</t>
  </si>
  <si>
    <t>Gd Credimuya</t>
  </si>
  <si>
    <t>Teledigital</t>
  </si>
  <si>
    <t>Cusco</t>
  </si>
  <si>
    <t>05</t>
  </si>
  <si>
    <t>Reencuentro</t>
  </si>
  <si>
    <t>CUZCO - REENCUENTRO</t>
  </si>
  <si>
    <t>03.05</t>
  </si>
  <si>
    <t>G.I. Dirección</t>
  </si>
  <si>
    <t>Retail</t>
  </si>
  <si>
    <t>SEDE CUSCO I</t>
  </si>
  <si>
    <t>06</t>
  </si>
  <si>
    <t>Jardines</t>
  </si>
  <si>
    <t>CUZCO - JARDINES</t>
  </si>
  <si>
    <t>03.06</t>
  </si>
  <si>
    <t>G.I. Administrativo</t>
  </si>
  <si>
    <t>Convenios</t>
  </si>
  <si>
    <t>SEDE CUSCO II</t>
  </si>
  <si>
    <t>Lambayeque</t>
  </si>
  <si>
    <t>07</t>
  </si>
  <si>
    <t>Chiclayo</t>
  </si>
  <si>
    <t>LAMBAYEQUE - CHICLAYO</t>
  </si>
  <si>
    <t>04.07</t>
  </si>
  <si>
    <t>G.I. Parque</t>
  </si>
  <si>
    <t>Digital</t>
  </si>
  <si>
    <t>08</t>
  </si>
  <si>
    <t>LAMBAYEQUE - LAMBAYEQUE</t>
  </si>
  <si>
    <t>04.08</t>
  </si>
  <si>
    <t>G.I. Comercial</t>
  </si>
  <si>
    <t>SAC-PQE-ADM</t>
  </si>
  <si>
    <t>SEDE LAMBAYEQUE</t>
  </si>
  <si>
    <t>Ancash</t>
  </si>
  <si>
    <t>09</t>
  </si>
  <si>
    <t>Chimbote</t>
  </si>
  <si>
    <t>ANCASH - CHIMBOTE</t>
  </si>
  <si>
    <t>05.09</t>
  </si>
  <si>
    <t>Gd Cremación</t>
  </si>
  <si>
    <t>Administrativo</t>
  </si>
  <si>
    <t>SEDE CHIMBOTE</t>
  </si>
  <si>
    <t>Ica</t>
  </si>
  <si>
    <t>Pisco</t>
  </si>
  <si>
    <t>ICA - PISCO</t>
  </si>
  <si>
    <t>06.10</t>
  </si>
  <si>
    <t>10</t>
  </si>
  <si>
    <t>G.I. Credimuya</t>
  </si>
  <si>
    <t>99</t>
  </si>
  <si>
    <t>General</t>
  </si>
  <si>
    <t>SEDE PISCO</t>
  </si>
  <si>
    <t>Arequipa</t>
  </si>
  <si>
    <t>AREQUIPA - AREQUIPA</t>
  </si>
  <si>
    <t>07.11</t>
  </si>
  <si>
    <t>11</t>
  </si>
  <si>
    <t>Gd SSAA</t>
  </si>
  <si>
    <t>Ok</t>
  </si>
  <si>
    <t>Data 2021 y 2022</t>
  </si>
  <si>
    <t>para ubicar la cuenta vinculado al contrato</t>
  </si>
  <si>
    <t>Data de contrato vinculado a DNI</t>
  </si>
  <si>
    <t>Paquete</t>
  </si>
  <si>
    <t>Cuántas líneas se puede levantar en un cargadiario?</t>
  </si>
  <si>
    <t>En un cargadiario se puede levantar varios asientos?</t>
  </si>
  <si>
    <t>-</t>
  </si>
  <si>
    <t>SERVICIO FUNERARIO - BASE</t>
  </si>
  <si>
    <t>SERVICIO FUNERARIO - IGV</t>
  </si>
  <si>
    <t>SERVICIOS ADICIONALES ENCHAPADO MAUSOLEO - BASE</t>
  </si>
  <si>
    <t>SERVICIOS ADICIONALES ENCHAPADO MAUSOLEO - IGV</t>
  </si>
  <si>
    <r>
      <t>02.04.01.</t>
    </r>
    <r>
      <rPr>
        <sz val="14"/>
        <color rgb="FFFF0000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>.00.00</t>
    </r>
  </si>
  <si>
    <t>IMNEDIATO</t>
  </si>
  <si>
    <t>FUTURO</t>
  </si>
  <si>
    <t>NF</t>
  </si>
  <si>
    <t>NI</t>
  </si>
  <si>
    <t>1 / 61</t>
  </si>
  <si>
    <t>FACTURA</t>
  </si>
  <si>
    <t>F002-0000379</t>
  </si>
  <si>
    <t>2 / 61</t>
  </si>
  <si>
    <t>F002-0000389</t>
  </si>
  <si>
    <t>3 / 61</t>
  </si>
  <si>
    <t>F002-0000408</t>
  </si>
  <si>
    <t>4 / 61</t>
  </si>
  <si>
    <t>F002-0000417</t>
  </si>
  <si>
    <t>5 / 61</t>
  </si>
  <si>
    <t>B019-0047198</t>
  </si>
  <si>
    <t>F002-0000430</t>
  </si>
  <si>
    <t>6 / 61</t>
  </si>
  <si>
    <t>B019-0050492</t>
  </si>
  <si>
    <t>F002-0000433</t>
  </si>
  <si>
    <t>7 / 61</t>
  </si>
  <si>
    <t>B019-0060213</t>
  </si>
  <si>
    <t>F039-0000002</t>
  </si>
  <si>
    <t>8 / 61</t>
  </si>
  <si>
    <t>B019-0067464</t>
  </si>
  <si>
    <t>F039-0000003</t>
  </si>
  <si>
    <t>9 / 61</t>
  </si>
  <si>
    <t>F019-0000004</t>
  </si>
  <si>
    <t>10 / 61</t>
  </si>
  <si>
    <t>F019-0000007</t>
  </si>
  <si>
    <t>11 / 61</t>
  </si>
  <si>
    <t>F019-0000009</t>
  </si>
  <si>
    <t>12 / 61</t>
  </si>
  <si>
    <t>F019-0000012</t>
  </si>
  <si>
    <t>13 / 61</t>
  </si>
  <si>
    <t>F019-0000015</t>
  </si>
  <si>
    <t>14 / 61</t>
  </si>
  <si>
    <t>F019-0000021</t>
  </si>
  <si>
    <t>15 / 61</t>
  </si>
  <si>
    <t>F019-0000027</t>
  </si>
  <si>
    <t>16 / 61</t>
  </si>
  <si>
    <t>F019-0000032</t>
  </si>
  <si>
    <t>17 / 61</t>
  </si>
  <si>
    <t>F019-0000045</t>
  </si>
  <si>
    <t>18 / 61</t>
  </si>
  <si>
    <t>F019-0000064</t>
  </si>
  <si>
    <t>19 / 61</t>
  </si>
  <si>
    <t>F002-0000461</t>
  </si>
  <si>
    <t>20 / 61</t>
  </si>
  <si>
    <t>B037-0002340</t>
  </si>
  <si>
    <t>F037-0000010</t>
  </si>
  <si>
    <t>21 / 61</t>
  </si>
  <si>
    <t>F037-0000011</t>
  </si>
  <si>
    <t>22 / 61</t>
  </si>
  <si>
    <t>23 / 61</t>
  </si>
  <si>
    <t>F019-0000115</t>
  </si>
  <si>
    <t>24 / 61</t>
  </si>
  <si>
    <t>25 / 61</t>
  </si>
  <si>
    <t>26 / 61</t>
  </si>
  <si>
    <t>27 / 61</t>
  </si>
  <si>
    <t>28 / 61</t>
  </si>
  <si>
    <t>29 / 61</t>
  </si>
  <si>
    <t>30 / 61</t>
  </si>
  <si>
    <t>31 / 61</t>
  </si>
  <si>
    <t>32 / 61</t>
  </si>
  <si>
    <t>33 / 61</t>
  </si>
  <si>
    <t>34 / 61</t>
  </si>
  <si>
    <t>35 / 61</t>
  </si>
  <si>
    <t>36 / 61</t>
  </si>
  <si>
    <t>37 / 61</t>
  </si>
  <si>
    <t>38 / 61</t>
  </si>
  <si>
    <t>39 / 61</t>
  </si>
  <si>
    <t>40 / 61</t>
  </si>
  <si>
    <t>41 / 61</t>
  </si>
  <si>
    <t>42 / 61</t>
  </si>
  <si>
    <t>43 / 61</t>
  </si>
  <si>
    <t>44 / 61</t>
  </si>
  <si>
    <t>45 / 61</t>
  </si>
  <si>
    <t>46 / 61</t>
  </si>
  <si>
    <t>47 / 61</t>
  </si>
  <si>
    <t>48 / 61</t>
  </si>
  <si>
    <t>49 / 61</t>
  </si>
  <si>
    <t>50 / 61</t>
  </si>
  <si>
    <t>51 / 61</t>
  </si>
  <si>
    <t>52 / 61</t>
  </si>
  <si>
    <t>53 / 61</t>
  </si>
  <si>
    <t>54 / 61</t>
  </si>
  <si>
    <t>55 / 61</t>
  </si>
  <si>
    <t>56 / 61</t>
  </si>
  <si>
    <t>57 / 61</t>
  </si>
  <si>
    <t>58 / 61</t>
  </si>
  <si>
    <t>59 / 61</t>
  </si>
  <si>
    <t>60 / 61</t>
  </si>
  <si>
    <t>61 / 61</t>
  </si>
  <si>
    <t>0005001911</t>
  </si>
  <si>
    <t>02.04.01.01.00.00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</si>
  <si>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</si>
  <si>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</si>
  <si>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</si>
  <si>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</si>
  <si>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</si>
  <si>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</si>
  <si>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</si>
  <si>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</si>
  <si>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</si>
  <si>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</si>
  <si>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</si>
  <si>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</si>
  <si>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</si>
  <si>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</si>
  <si>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</si>
  <si>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</si>
  <si>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</si>
  <si>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</si>
  <si>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</si>
  <si>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</si>
  <si>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</si>
  <si>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</si>
  <si>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</si>
  <si>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</si>
  <si>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</si>
  <si>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</si>
  <si>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</si>
  <si>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</si>
  <si>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</si>
  <si>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</si>
  <si>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</si>
  <si>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</si>
  <si>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</si>
  <si>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</si>
  <si>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</si>
  <si>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</si>
  <si>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</si>
  <si>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</si>
  <si>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</si>
  <si>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</si>
  <si>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</si>
  <si>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</si>
  <si>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</si>
  <si>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</si>
  <si>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</si>
  <si>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</si>
  <si>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</si>
  <si>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</si>
  <si>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2028-11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</si>
  <si>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</si>
  <si>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</si>
  <si>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</si>
  <si>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</si>
  <si>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</si>
  <si>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</si>
  <si>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</si>
  <si>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</si>
  <si>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</si>
  <si>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</si>
  <si>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</si>
  <si>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</si>
  <si>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</si>
  <si>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</si>
  <si>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</si>
  <si>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</si>
  <si>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</si>
  <si>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</si>
  <si>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</si>
  <si>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</si>
  <si>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</si>
  <si>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</si>
  <si>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</si>
  <si>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</si>
  <si>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</si>
  <si>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</si>
  <si>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</si>
  <si>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</si>
  <si>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</si>
  <si>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</si>
  <si>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</si>
  <si>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</si>
  <si>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</si>
  <si>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</si>
  <si>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</si>
  <si>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PUCUHUANCA TITO, EDEN SERGIO</t>
  </si>
  <si>
    <t>42377302</t>
  </si>
  <si>
    <t>PENDIENTE</t>
  </si>
  <si>
    <t>Reg</t>
  </si>
  <si>
    <t>Importe Pendiente por cobrar desde mes siguiente del mes de corte</t>
  </si>
  <si>
    <t>Niveles</t>
  </si>
  <si>
    <t>Sepultura 1</t>
  </si>
  <si>
    <t>50%:100%</t>
  </si>
  <si>
    <t>Sepultura 2</t>
  </si>
  <si>
    <t>35%:35%,60%:100%</t>
  </si>
  <si>
    <t>Sepultura 3</t>
  </si>
  <si>
    <t>Sepultura 4</t>
  </si>
  <si>
    <t>Sepultura 5</t>
  </si>
  <si>
    <t>Sepultura 6 +</t>
  </si>
  <si>
    <t>50%:50%,60%:100%</t>
  </si>
  <si>
    <t>Ingreso Mensual NIIF</t>
  </si>
  <si>
    <t>Acumulado mes actual - mes anterior</t>
  </si>
  <si>
    <t>Aplicación Contra Anticipos</t>
  </si>
  <si>
    <t>Si el ingreso acumulado es mayor que lo cobrado la aplicación va ser iagual a lo cobrado</t>
  </si>
  <si>
    <t>Si sucede al revez la aplicación sera igual que el ingreso</t>
  </si>
  <si>
    <t>Generacion de Nueva Cuenta Por Cobrar - No Emitidas</t>
  </si>
  <si>
    <t>Si el Ingreso es mayor a lo cobrado la dif. Entre el ingrso y lo cobrado genera nueva cuenta por cobrar</t>
  </si>
  <si>
    <t>Si el ingreso es menos que lo cobrado no se genera cuentas por cobrar</t>
  </si>
  <si>
    <t>Ingreo mensual es = a aplicacin contra anticipos + Generacion de nueva cuenta por cobrar</t>
  </si>
  <si>
    <t>Reconocimiento de Alianzas para Como Inventario</t>
  </si>
  <si>
    <t>Dato Importado a SG5</t>
  </si>
  <si>
    <t>Reconocimiento de Costo de Ventas Mensual NIIF (Alianzas)</t>
  </si>
  <si>
    <t xml:space="preserve">Sepultura 6 </t>
  </si>
  <si>
    <t>35%:100%,60%:100%</t>
  </si>
  <si>
    <t>Reconocimiento Total Comisiones Como Gastos Pagados por Anticipado</t>
  </si>
  <si>
    <t>Extorno de gasto de Comisiones Pagadas</t>
  </si>
  <si>
    <t>Comisiones no Pagadas</t>
  </si>
  <si>
    <t xml:space="preserve"> = OC - OD</t>
  </si>
  <si>
    <t>Reconocimiento de Gasto de Comisiones de Ventas Mensual NIIF</t>
  </si>
  <si>
    <t>Sepultura</t>
  </si>
  <si>
    <t>%</t>
  </si>
  <si>
    <t xml:space="preserve"> =indice</t>
  </si>
  <si>
    <t xml:space="preserve"> =COINCIDIR(</t>
  </si>
  <si>
    <t>Valor Total de Alianza</t>
  </si>
  <si>
    <t>Valor Total Comisiones</t>
  </si>
  <si>
    <t>Total Comisiones Pagadas Acumuladas</t>
  </si>
  <si>
    <r>
      <t xml:space="preserve">Reconocimiento de Costo de Ventas </t>
    </r>
    <r>
      <rPr>
        <sz val="11"/>
        <color rgb="FFFF0000"/>
        <rFont val="Calibri"/>
        <family val="2"/>
        <scheme val="minor"/>
      </rPr>
      <t>Acumulado NIIF (Alianzas)</t>
    </r>
  </si>
  <si>
    <r>
      <t xml:space="preserve">Reconocimiento de Costo de Ventas </t>
    </r>
    <r>
      <rPr>
        <sz val="11"/>
        <color rgb="FFFF0000"/>
        <rFont val="Calibri"/>
        <family val="2"/>
        <scheme val="minor"/>
      </rPr>
      <t>Acumulado al Mes Anterior NIIF (Alianzas)</t>
    </r>
  </si>
  <si>
    <r>
      <t xml:space="preserve">Reconocimiento de Gasto de Comisiones de Ventas </t>
    </r>
    <r>
      <rPr>
        <sz val="11"/>
        <color rgb="FFFF0000"/>
        <rFont val="Calibri"/>
        <family val="2"/>
        <scheme val="minor"/>
      </rPr>
      <t>Acumulado mes Anterior NIIF</t>
    </r>
  </si>
  <si>
    <r>
      <t xml:space="preserve">Reconocimiento de Gasto de Comisiones de Ventas </t>
    </r>
    <r>
      <rPr>
        <sz val="11"/>
        <color rgb="FFFF0000"/>
        <rFont val="Calibri"/>
        <family val="2"/>
        <scheme val="minor"/>
      </rPr>
      <t>Acumulado NIIF</t>
    </r>
  </si>
  <si>
    <r>
      <t xml:space="preserve">% de cobranza (Total cobrado/contrato original) </t>
    </r>
    <r>
      <rPr>
        <sz val="11"/>
        <color rgb="FFFF0000"/>
        <rFont val="Calibri"/>
        <family val="2"/>
        <scheme val="minor"/>
      </rPr>
      <t>mes Anterior</t>
    </r>
  </si>
  <si>
    <r>
      <t xml:space="preserve">Ingreso Acumulado Al mes </t>
    </r>
    <r>
      <rPr>
        <b/>
        <sz val="11"/>
        <color rgb="FFFF0000"/>
        <rFont val="Calibri"/>
        <family val="2"/>
        <scheme val="minor"/>
      </rPr>
      <t>Anterior NIIF</t>
    </r>
  </si>
  <si>
    <r>
      <t xml:space="preserve">Ingreso </t>
    </r>
    <r>
      <rPr>
        <b/>
        <sz val="11"/>
        <color rgb="FFFF0000"/>
        <rFont val="Calibri"/>
        <family val="2"/>
        <scheme val="minor"/>
      </rPr>
      <t>Acumulado NIIF</t>
    </r>
  </si>
  <si>
    <t>NF 30.06.2023</t>
  </si>
  <si>
    <t>Anticipos de clientes</t>
  </si>
  <si>
    <t>Cuentas por cobrar por emitir</t>
  </si>
  <si>
    <t>Cuentas por pagar - Relacionadas por emitir</t>
  </si>
  <si>
    <t>Espacios de sepultura</t>
  </si>
  <si>
    <t>Costo de ventas</t>
  </si>
  <si>
    <t>Ingresos Diferidos - Venta de espacios de sepultura</t>
  </si>
  <si>
    <t>Servicios pagados por anticipado - Comisiones</t>
  </si>
  <si>
    <t>Comisiones de venta por pagar a los trabajadores</t>
  </si>
  <si>
    <t xml:space="preserve">Comisiones de venta </t>
  </si>
  <si>
    <t>Para reconocer el ingreso según NIIF del periodo 06.2023</t>
  </si>
  <si>
    <t>Para reconocer los inventarios de alianza por contratos suscritos en el periodo 06.2023</t>
  </si>
  <si>
    <t>Para reconocer el costo de venta de espacios de sepultura por el periodo 06.2023</t>
  </si>
  <si>
    <t>Por contratos celebrados en el periodo 06.2023</t>
  </si>
  <si>
    <t>Por aplicación de ingresos diferidos por contratos devengados en el periodo 06.2023</t>
  </si>
  <si>
    <t>Por el reconocimiento del total de comisiones generadas en el periodos 06.2023</t>
  </si>
  <si>
    <t>Para el reconocimiento del gasto de comisiones según NIIF del periodo 06.2023</t>
  </si>
  <si>
    <t>Ingresos por venta de espacios de sepultura</t>
  </si>
  <si>
    <t>-------------------------- 01 -----------------------------</t>
  </si>
  <si>
    <t>-------------------------- 02 -----------------------------</t>
  </si>
  <si>
    <t>-------------------------- 03 -----------------------------</t>
  </si>
  <si>
    <t>-------------------------- 04 -----------------------------</t>
  </si>
  <si>
    <t>-------------------------- 05 -----------------------------</t>
  </si>
  <si>
    <t>-------------------------- 06 -----------------------------</t>
  </si>
  <si>
    <t>-------------------------- 07 -----------------------------</t>
  </si>
  <si>
    <t>XXXXXXX</t>
  </si>
  <si>
    <t>Cabecera</t>
  </si>
  <si>
    <t>Formato</t>
  </si>
  <si>
    <t>Observación</t>
  </si>
  <si>
    <t>N° contrato</t>
  </si>
  <si>
    <t>Numérico o texto</t>
  </si>
  <si>
    <t>10 dígitos (inc. ceros al inicio)</t>
  </si>
  <si>
    <t>N° servicio</t>
  </si>
  <si>
    <t>Numérico</t>
  </si>
  <si>
    <t>DD/MM/AAAA</t>
  </si>
  <si>
    <t>##.##</t>
  </si>
  <si>
    <t>##.##.01.##.00.00</t>
  </si>
  <si>
    <t>DNI o RUC</t>
  </si>
  <si>
    <t>Texto</t>
  </si>
  <si>
    <t>Apellido 1 Apellido 2, Nombre 1 Nombre 2 / Razón social</t>
  </si>
  <si>
    <t>Capacidad máxima de espacios</t>
  </si>
  <si>
    <t>Capacidad de espacios contratados</t>
  </si>
  <si>
    <t>Texto: NI/NF</t>
  </si>
  <si>
    <t>Texto: PEN/USD</t>
  </si>
  <si>
    <t>Importe del componente de la cuota no cobrada según cronograma</t>
  </si>
  <si>
    <t>Sumatoria del total de cuotas cobradas financiadas hasta mes de corte</t>
  </si>
  <si>
    <t>Importe total acumulado del componente de las cuotas no cobradas al corte</t>
  </si>
  <si>
    <t>Importe total cobrado que incluye cuota inicial más cuotas financiadas por componente</t>
  </si>
  <si>
    <t>al corte del mes anterior</t>
  </si>
  <si>
    <t>Aplicación de fórmula de escala de reconocimiento según % de cobranza a la fecha de corte</t>
  </si>
  <si>
    <t>Aplicación de fórmula de escala de reconocimiento según % de cobranza con corte del mes anterior</t>
  </si>
  <si>
    <t>Diferencia entre Ingreso acumulado NIIF al mes de corte menos Ingreso acumulado NIIF al mes anterior</t>
  </si>
  <si>
    <t xml:space="preserve">Si el ingreso acumulado es mayor que lo cobrado la aplicación va ser iagual a lo cobrado, de lo contrario la aplicación será igual que el ingreso </t>
  </si>
  <si>
    <t>- Si el Ingreso es mayor a lo cobrado la dif. Entre el ingrso y lo cobrado genera nueva cuenta por cobrar.                                                                                                                                                                                                                                                            - Ingreo mensual es = a aplicacin contra anticipos + Generacion de nueva cuenta por cobrar.                                                                                                                                                                                                                                                               - Si el Ingreso es menos que lo cobrado no se genera cuentas por cobrar</t>
  </si>
  <si>
    <t>Aplicación de fórmula de escala de reconocimiento según % de cobranza al mes anterior</t>
  </si>
  <si>
    <t>Diferencia entre Costo de ventas acumulado NIIF al mes de corte menos el costo de ventas acumulado NIIF al mes anterior</t>
  </si>
  <si>
    <t>Código de sede según Exactus</t>
  </si>
  <si>
    <t>Código de centro de costo según exactus</t>
  </si>
  <si>
    <t>Tipo de NIT</t>
  </si>
  <si>
    <t>Código según tabla SUNAT</t>
  </si>
  <si>
    <t>*</t>
  </si>
  <si>
    <t>Tipo de servicio (SSFF, DU, DS, Intereses, Mora, cremaciones, SSAA, FOMA)</t>
  </si>
  <si>
    <t>Conforme tabla de clasificación solo los que están incluidos en contratos</t>
  </si>
  <si>
    <t>Clasificar la lista</t>
  </si>
  <si>
    <t>Total importe de cada componente del contrato sin IGV</t>
  </si>
  <si>
    <t>Importe del componente de la cuota cobrada</t>
  </si>
  <si>
    <t>% de cobranza</t>
  </si>
  <si>
    <t>% a dos decimales :  (Total cobrado/contrato original)</t>
  </si>
  <si>
    <r>
      <t xml:space="preserve">Importe cobrado acumulado hasta mes de corte (cuota inicial más cuotas financiadas) </t>
    </r>
    <r>
      <rPr>
        <sz val="11"/>
        <color rgb="FFFF0000"/>
        <rFont val="Calibri"/>
        <family val="2"/>
        <scheme val="minor"/>
      </rPr>
      <t>Mes anterior</t>
    </r>
  </si>
  <si>
    <t>Importe total cobrado que incluye cuota inicial más cuotas financiadas por componente al mes anterior</t>
  </si>
  <si>
    <t>Total Comisiones del reporte de Comercial</t>
  </si>
  <si>
    <t>Total Alianza del reporte de Emisiones, solo aplica al Derecho de uso</t>
  </si>
  <si>
    <t>Diferencia entre comisiones menos Extorno de gasto pagado</t>
  </si>
  <si>
    <t>Contratos con saldo pendiente o con antigüedad de hasta 60 meses</t>
  </si>
  <si>
    <t>Cambio de cuenta de ingresos a anticipos</t>
  </si>
  <si>
    <t>Envío a demanda del usuairoMIgración de asientos</t>
  </si>
  <si>
    <t>Cuentas por cobrar comerciales - Anticipo de clientes</t>
  </si>
  <si>
    <t>Cuentas por cobrar comerciales - Emitidas</t>
  </si>
  <si>
    <t>Por cuotas cobradas de derecho de uso de espacios de sepultura en el periodo 06.2023</t>
  </si>
  <si>
    <t>IGV Crédito fiscal</t>
  </si>
  <si>
    <t>Fecha de entrega</t>
  </si>
  <si>
    <t>Denominación de Sede</t>
  </si>
  <si>
    <t>Código de Sede</t>
  </si>
  <si>
    <t>Código de centro de costo</t>
  </si>
  <si>
    <t>Descripción de servicio</t>
  </si>
  <si>
    <t>Fecha de Generación</t>
  </si>
  <si>
    <t>Fecha de Anulación</t>
  </si>
  <si>
    <t>Fecha de Transferencia</t>
  </si>
  <si>
    <t>Importe financiado</t>
  </si>
  <si>
    <t>Denominación de sede</t>
  </si>
  <si>
    <t>Código de sede</t>
  </si>
  <si>
    <t>Fecha de generación</t>
  </si>
  <si>
    <t>Fecha de emisión</t>
  </si>
  <si>
    <t>Fecha De activacion</t>
  </si>
  <si>
    <t>Fecha de anulación</t>
  </si>
  <si>
    <t>Fecha de transferencia</t>
  </si>
  <si>
    <t>Importe cuota inicial</t>
  </si>
  <si>
    <t>Según informacion en la parte superior derecha de la ventana "Seguimiento de contratos"</t>
  </si>
  <si>
    <t>Para validar su correcto funcionamiento se verá el cumplimiento de la regla: 
Importe financiado = Importe total del contrato - Cuota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</si>
</sst>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\ hh:mm:ss"/>
    <numFmt numFmtId="165" formatCode="00"/>
    <numFmt numFmtId="166" formatCode="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64"/>
      <name val="Arial"/>
      <family val="2"/>
    </font>
    <font>
      <sz val="8"/>
      <color indexed="8"/>
      <name val="Arial"/>
      <family val="2"/>
    </font>
    <font>
      <b/>
      <u/>
      <sz val="8"/>
      <color indexed="64"/>
      <name val="Arial"/>
      <family val="2"/>
    </font>
    <font>
      <sz val="11"/>
      <color rgb="FF9C5700"/>
      <name val="Calibri"/>
      <family val="2"/>
      <scheme val="minor"/>
    </font>
    <font>
      <sz val="8"/>
      <color rgb="FF006100"/>
      <name val="Arial"/>
      <family val="2"/>
    </font>
    <font>
      <sz val="8"/>
      <color rgb="FF9C57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10"/>
      <name val="Trebuchet MS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indexed="8"/>
      <name val="Arial Narrow"/>
      <family val="2"/>
    </font>
    <font>
      <sz val="8"/>
      <color indexed="64"/>
      <name val="Arial Narrow"/>
      <family val="2"/>
    </font>
    <font>
      <sz val="8"/>
      <color indexed="8"/>
      <name val="Arial Narrow"/>
      <family val="2"/>
    </font>
    <font>
      <b/>
      <u/>
      <sz val="8"/>
      <color indexed="64"/>
      <name val="Arial Narrow"/>
      <family val="2"/>
    </font>
    <font>
      <sz val="11"/>
      <color indexed="64"/>
      <name val="Arial Narrow"/>
      <family val="2"/>
    </font>
    <font>
      <sz val="11"/>
      <color theme="1"/>
      <name val="Arial"/>
      <family val="2"/>
    </font>
    <font>
      <sz val="10"/>
      <color indexed="64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9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3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/>
    <xf numFmtId="0" fontId="4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right" vertical="top"/>
    </xf>
    <xf numFmtId="14" fontId="6" fillId="0" borderId="3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9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10" fillId="5" borderId="1" xfId="2" applyNumberFormat="1" applyFont="1" applyBorder="1" applyAlignment="1">
      <alignment wrapText="1"/>
    </xf>
    <xf numFmtId="0" fontId="4" fillId="0" borderId="1" xfId="0" applyFont="1" applyBorder="1"/>
    <xf numFmtId="43" fontId="4" fillId="0" borderId="0" xfId="1" applyFont="1"/>
    <xf numFmtId="0" fontId="10" fillId="5" borderId="1" xfId="2" applyNumberFormat="1" applyFont="1" applyBorder="1" applyAlignment="1">
      <alignment vertical="top" wrapText="1"/>
    </xf>
    <xf numFmtId="49" fontId="10" fillId="5" borderId="1" xfId="2" applyNumberFormat="1" applyFont="1" applyBorder="1" applyAlignment="1">
      <alignment vertical="top" wrapText="1"/>
    </xf>
    <xf numFmtId="0" fontId="10" fillId="5" borderId="1" xfId="2" applyFont="1" applyBorder="1" applyAlignment="1">
      <alignment vertical="top" wrapText="1"/>
    </xf>
    <xf numFmtId="43" fontId="4" fillId="0" borderId="1" xfId="1" applyFont="1" applyBorder="1"/>
    <xf numFmtId="0" fontId="4" fillId="8" borderId="0" xfId="0" applyFont="1" applyFill="1"/>
    <xf numFmtId="0" fontId="4" fillId="0" borderId="0" xfId="0" quotePrefix="1" applyFont="1"/>
    <xf numFmtId="0" fontId="4" fillId="8" borderId="0" xfId="0" quotePrefix="1" applyFont="1" applyFill="1"/>
    <xf numFmtId="0" fontId="11" fillId="7" borderId="1" xfId="3" applyNumberFormat="1" applyFont="1" applyBorder="1" applyAlignment="1">
      <alignment wrapText="1"/>
    </xf>
    <xf numFmtId="0" fontId="4" fillId="10" borderId="1" xfId="0" applyFont="1" applyFill="1" applyBorder="1"/>
    <xf numFmtId="49" fontId="4" fillId="2" borderId="1" xfId="0" applyNumberFormat="1" applyFont="1" applyFill="1" applyBorder="1"/>
    <xf numFmtId="43" fontId="0" fillId="0" borderId="1" xfId="0" applyNumberFormat="1" applyBorder="1" applyAlignment="1">
      <alignment horizontal="center" vertical="center"/>
    </xf>
    <xf numFmtId="43" fontId="0" fillId="12" borderId="1" xfId="1" applyFont="1" applyFill="1" applyBorder="1" applyAlignment="1">
      <alignment horizontal="center" vertical="center"/>
    </xf>
    <xf numFmtId="43" fontId="4" fillId="0" borderId="2" xfId="1" applyFont="1" applyBorder="1"/>
    <xf numFmtId="43" fontId="10" fillId="5" borderId="1" xfId="1" applyFont="1" applyFill="1" applyBorder="1" applyAlignment="1">
      <alignment vertical="top" wrapText="1"/>
    </xf>
    <xf numFmtId="43" fontId="4" fillId="10" borderId="1" xfId="1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43" fontId="0" fillId="6" borderId="1" xfId="1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43" fontId="0" fillId="0" borderId="0" xfId="1" applyFont="1"/>
    <xf numFmtId="43" fontId="6" fillId="0" borderId="1" xfId="1" applyFont="1" applyBorder="1" applyAlignment="1">
      <alignment horizontal="center" vertical="top" wrapText="1"/>
    </xf>
    <xf numFmtId="43" fontId="6" fillId="0" borderId="3" xfId="1" applyFont="1" applyBorder="1" applyAlignment="1">
      <alignment horizontal="right" vertical="top"/>
    </xf>
    <xf numFmtId="43" fontId="6" fillId="0" borderId="1" xfId="1" applyFont="1" applyBorder="1" applyAlignment="1">
      <alignment horizontal="right" vertical="top"/>
    </xf>
    <xf numFmtId="165" fontId="0" fillId="0" borderId="0" xfId="0" applyNumberFormat="1"/>
    <xf numFmtId="165" fontId="0" fillId="6" borderId="1" xfId="0" applyNumberFormat="1" applyFill="1" applyBorder="1" applyAlignment="1">
      <alignment horizontal="center" vertical="center"/>
    </xf>
    <xf numFmtId="43" fontId="4" fillId="0" borderId="0" xfId="0" applyNumberFormat="1" applyFont="1"/>
    <xf numFmtId="43" fontId="6" fillId="6" borderId="3" xfId="1" applyFont="1" applyFill="1" applyBorder="1" applyAlignment="1">
      <alignment horizontal="right" vertical="top"/>
    </xf>
    <xf numFmtId="43" fontId="10" fillId="5" borderId="1" xfId="1" applyFont="1" applyFill="1" applyBorder="1" applyAlignment="1">
      <alignment wrapText="1"/>
    </xf>
    <xf numFmtId="43" fontId="0" fillId="0" borderId="0" xfId="1" applyFont="1" applyAlignment="1">
      <alignment horizontal="left"/>
    </xf>
    <xf numFmtId="43" fontId="0" fillId="6" borderId="1" xfId="1" applyFont="1" applyFill="1" applyBorder="1" applyAlignment="1">
      <alignment horizontal="left" vertical="center"/>
    </xf>
    <xf numFmtId="43" fontId="6" fillId="15" borderId="3" xfId="1" applyFont="1" applyFill="1" applyBorder="1" applyAlignment="1">
      <alignment horizontal="right" vertical="top"/>
    </xf>
    <xf numFmtId="0" fontId="12" fillId="0" borderId="0" xfId="0" applyFont="1"/>
    <xf numFmtId="43" fontId="0" fillId="16" borderId="1" xfId="1" applyFont="1" applyFill="1" applyBorder="1" applyAlignment="1">
      <alignment horizontal="center" vertical="center"/>
    </xf>
    <xf numFmtId="43" fontId="0" fillId="0" borderId="0" xfId="0" applyNumberFormat="1"/>
    <xf numFmtId="43" fontId="0" fillId="16" borderId="0" xfId="0" applyNumberFormat="1" applyFill="1"/>
    <xf numFmtId="43" fontId="0" fillId="0" borderId="4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43" fontId="0" fillId="6" borderId="2" xfId="1" applyFont="1" applyFill="1" applyBorder="1" applyAlignment="1">
      <alignment horizontal="left" vertical="center"/>
    </xf>
    <xf numFmtId="165" fontId="0" fillId="6" borderId="2" xfId="0" applyNumberForma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43" fontId="0" fillId="6" borderId="6" xfId="1" applyFont="1" applyFill="1" applyBorder="1" applyAlignment="1">
      <alignment horizontal="left" vertical="center"/>
    </xf>
    <xf numFmtId="165" fontId="0" fillId="6" borderId="6" xfId="0" applyNumberFormat="1" applyFill="1" applyBorder="1" applyAlignment="1">
      <alignment horizontal="center" vertical="center"/>
    </xf>
    <xf numFmtId="43" fontId="0" fillId="6" borderId="6" xfId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9" fontId="0" fillId="0" borderId="6" xfId="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3" fontId="0" fillId="0" borderId="12" xfId="1" applyFont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12" borderId="12" xfId="1" applyFont="1" applyFill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9" fontId="0" fillId="0" borderId="12" xfId="4" applyFon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4" fillId="11" borderId="1" xfId="0" applyNumberFormat="1" applyFont="1" applyFill="1" applyBorder="1"/>
    <xf numFmtId="43" fontId="0" fillId="17" borderId="1" xfId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  <xf numFmtId="43" fontId="4" fillId="15" borderId="0" xfId="1" applyFont="1" applyFill="1"/>
    <xf numFmtId="43" fontId="6" fillId="16" borderId="3" xfId="1" applyFont="1" applyFill="1" applyBorder="1" applyAlignment="1">
      <alignment horizontal="right" vertical="top"/>
    </xf>
    <xf numFmtId="43" fontId="12" fillId="18" borderId="0" xfId="0" applyNumberFormat="1" applyFont="1" applyFill="1"/>
    <xf numFmtId="14" fontId="0" fillId="0" borderId="2" xfId="0" applyNumberFormat="1" applyBorder="1" applyAlignment="1">
      <alignment horizontal="center" vertical="center"/>
    </xf>
    <xf numFmtId="49" fontId="0" fillId="6" borderId="9" xfId="0" applyNumberFormat="1" applyFill="1" applyBorder="1" applyAlignment="1">
      <alignment horizontal="center" vertical="center"/>
    </xf>
    <xf numFmtId="43" fontId="0" fillId="6" borderId="12" xfId="1" applyFont="1" applyFill="1" applyBorder="1" applyAlignment="1">
      <alignment horizontal="center" vertical="center"/>
    </xf>
    <xf numFmtId="43" fontId="4" fillId="6" borderId="0" xfId="1" applyFont="1" applyFill="1"/>
    <xf numFmtId="0" fontId="13" fillId="0" borderId="0" xfId="0" applyFont="1" applyAlignment="1">
      <alignment horizontal="right"/>
    </xf>
    <xf numFmtId="0" fontId="14" fillId="0" borderId="0" xfId="0" applyFont="1"/>
    <xf numFmtId="43" fontId="0" fillId="0" borderId="0" xfId="0" applyNumberFormat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3" fillId="0" borderId="0" xfId="0" applyFont="1"/>
    <xf numFmtId="49" fontId="0" fillId="6" borderId="9" xfId="0" quotePrefix="1" applyNumberFormat="1" applyFill="1" applyBorder="1" applyAlignment="1">
      <alignment horizontal="center" vertical="center"/>
    </xf>
    <xf numFmtId="0" fontId="0" fillId="0" borderId="16" xfId="0" applyBorder="1"/>
    <xf numFmtId="0" fontId="15" fillId="19" borderId="6" xfId="0" applyFont="1" applyFill="1" applyBorder="1" applyAlignment="1">
      <alignment horizontal="center" vertical="center"/>
    </xf>
    <xf numFmtId="0" fontId="15" fillId="20" borderId="6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0" fillId="0" borderId="7" xfId="0" applyBorder="1"/>
    <xf numFmtId="0" fontId="16" fillId="21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7" xfId="0" applyBorder="1"/>
    <xf numFmtId="49" fontId="17" fillId="19" borderId="1" xfId="0" applyNumberFormat="1" applyFont="1" applyFill="1" applyBorder="1"/>
    <xf numFmtId="0" fontId="17" fillId="19" borderId="1" xfId="0" applyFont="1" applyFill="1" applyBorder="1"/>
    <xf numFmtId="0" fontId="3" fillId="19" borderId="1" xfId="0" applyFont="1" applyFill="1" applyBorder="1"/>
    <xf numFmtId="49" fontId="17" fillId="20" borderId="1" xfId="0" applyNumberFormat="1" applyFont="1" applyFill="1" applyBorder="1"/>
    <xf numFmtId="0" fontId="17" fillId="20" borderId="1" xfId="0" applyFont="1" applyFill="1" applyBorder="1"/>
    <xf numFmtId="0" fontId="17" fillId="16" borderId="1" xfId="0" applyFont="1" applyFill="1" applyBorder="1"/>
    <xf numFmtId="0" fontId="0" fillId="0" borderId="1" xfId="0" applyBorder="1"/>
    <xf numFmtId="0" fontId="0" fillId="0" borderId="10" xfId="0" applyBorder="1"/>
    <xf numFmtId="0" fontId="0" fillId="19" borderId="1" xfId="0" applyFill="1" applyBorder="1"/>
    <xf numFmtId="0" fontId="18" fillId="0" borderId="1" xfId="0" applyFont="1" applyBorder="1" applyAlignment="1">
      <alignment horizontal="left" vertical="top"/>
    </xf>
    <xf numFmtId="0" fontId="19" fillId="19" borderId="1" xfId="0" applyFont="1" applyFill="1" applyBorder="1"/>
    <xf numFmtId="49" fontId="17" fillId="22" borderId="1" xfId="0" applyNumberFormat="1" applyFont="1" applyFill="1" applyBorder="1"/>
    <xf numFmtId="0" fontId="20" fillId="22" borderId="1" xfId="0" applyFont="1" applyFill="1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17" fillId="19" borderId="0" xfId="0" applyFont="1" applyFill="1"/>
    <xf numFmtId="49" fontId="21" fillId="21" borderId="4" xfId="0" applyNumberFormat="1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left" vertical="center" wrapText="1"/>
    </xf>
    <xf numFmtId="43" fontId="21" fillId="21" borderId="4" xfId="1" applyFont="1" applyFill="1" applyBorder="1" applyAlignment="1">
      <alignment horizontal="center" vertical="center" wrapText="1"/>
    </xf>
    <xf numFmtId="165" fontId="21" fillId="21" borderId="4" xfId="0" applyNumberFormat="1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center" vertical="center"/>
    </xf>
    <xf numFmtId="43" fontId="0" fillId="14" borderId="4" xfId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/>
    </xf>
    <xf numFmtId="165" fontId="0" fillId="6" borderId="9" xfId="0" quotePrefix="1" applyNumberForma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43" fontId="0" fillId="23" borderId="6" xfId="1" applyFont="1" applyFill="1" applyBorder="1" applyAlignment="1">
      <alignment horizontal="left" vertical="center"/>
    </xf>
    <xf numFmtId="43" fontId="0" fillId="1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0" fillId="15" borderId="6" xfId="1" applyFont="1" applyFill="1" applyBorder="1" applyAlignment="1">
      <alignment horizontal="left" vertical="center"/>
    </xf>
    <xf numFmtId="43" fontId="0" fillId="15" borderId="1" xfId="1" applyFont="1" applyFill="1" applyBorder="1" applyAlignment="1">
      <alignment horizontal="left" vertical="center"/>
    </xf>
    <xf numFmtId="43" fontId="0" fillId="15" borderId="4" xfId="1" applyFont="1" applyFill="1" applyBorder="1" applyAlignment="1">
      <alignment horizontal="left" vertical="center"/>
    </xf>
    <xf numFmtId="0" fontId="0" fillId="15" borderId="0" xfId="0" applyFill="1"/>
    <xf numFmtId="0" fontId="22" fillId="0" borderId="0" xfId="0" applyFont="1"/>
    <xf numFmtId="0" fontId="22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right" vertical="top"/>
    </xf>
    <xf numFmtId="14" fontId="25" fillId="0" borderId="3" xfId="0" applyNumberFormat="1" applyFont="1" applyBorder="1" applyAlignment="1">
      <alignment horizontal="center" vertical="top"/>
    </xf>
    <xf numFmtId="4" fontId="25" fillId="0" borderId="1" xfId="0" applyNumberFormat="1" applyFont="1" applyBorder="1" applyAlignment="1">
      <alignment horizontal="right" vertical="top"/>
    </xf>
    <xf numFmtId="43" fontId="1" fillId="14" borderId="6" xfId="1" applyFont="1" applyFill="1" applyBorder="1" applyAlignment="1">
      <alignment horizontal="left" vertical="center"/>
    </xf>
    <xf numFmtId="43" fontId="1" fillId="14" borderId="1" xfId="1" applyFont="1" applyFill="1" applyBorder="1" applyAlignment="1">
      <alignment horizontal="left" vertical="center"/>
    </xf>
    <xf numFmtId="43" fontId="0" fillId="14" borderId="1" xfId="1" applyFont="1" applyFill="1" applyBorder="1" applyAlignment="1">
      <alignment horizontal="center" vertical="center"/>
    </xf>
    <xf numFmtId="43" fontId="0" fillId="14" borderId="6" xfId="1" applyFont="1" applyFill="1" applyBorder="1" applyAlignment="1">
      <alignment horizontal="center" vertical="center"/>
    </xf>
    <xf numFmtId="43" fontId="0" fillId="13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center" vertical="top" wrapText="1"/>
    </xf>
    <xf numFmtId="43" fontId="29" fillId="0" borderId="0" xfId="1" applyFont="1"/>
    <xf numFmtId="43" fontId="0" fillId="2" borderId="0" xfId="1" applyFont="1" applyFill="1"/>
    <xf numFmtId="43" fontId="29" fillId="2" borderId="0" xfId="1" applyFont="1" applyFill="1"/>
    <xf numFmtId="0" fontId="31" fillId="2" borderId="3" xfId="0" applyFont="1" applyFill="1" applyBorder="1" applyAlignment="1">
      <alignment horizontal="right" vertical="top"/>
    </xf>
    <xf numFmtId="43" fontId="32" fillId="0" borderId="0" xfId="1" applyFont="1"/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right" vertical="top"/>
    </xf>
    <xf numFmtId="14" fontId="31" fillId="0" borderId="3" xfId="0" applyNumberFormat="1" applyFont="1" applyBorder="1" applyAlignment="1">
      <alignment horizontal="center" vertical="top"/>
    </xf>
    <xf numFmtId="0" fontId="25" fillId="16" borderId="3" xfId="0" applyFont="1" applyFill="1" applyBorder="1" applyAlignment="1">
      <alignment horizontal="center" vertical="top" wrapText="1"/>
    </xf>
    <xf numFmtId="0" fontId="25" fillId="16" borderId="3" xfId="0" applyFont="1" applyFill="1" applyBorder="1" applyAlignment="1">
      <alignment horizontal="right" vertical="top"/>
    </xf>
    <xf numFmtId="0" fontId="0" fillId="16" borderId="0" xfId="0" applyFill="1"/>
    <xf numFmtId="14" fontId="25" fillId="16" borderId="3" xfId="0" applyNumberFormat="1" applyFont="1" applyFill="1" applyBorder="1" applyAlignment="1">
      <alignment horizontal="center" vertical="top"/>
    </xf>
    <xf numFmtId="0" fontId="25" fillId="14" borderId="3" xfId="0" applyFont="1" applyFill="1" applyBorder="1" applyAlignment="1">
      <alignment horizontal="center" vertical="top" wrapText="1"/>
    </xf>
    <xf numFmtId="0" fontId="25" fillId="14" borderId="3" xfId="0" applyFont="1" applyFill="1" applyBorder="1" applyAlignment="1">
      <alignment horizontal="right" vertical="top"/>
    </xf>
    <xf numFmtId="0" fontId="0" fillId="14" borderId="0" xfId="0" applyFill="1"/>
    <xf numFmtId="14" fontId="25" fillId="14" borderId="3" xfId="0" applyNumberFormat="1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center" vertical="top" wrapText="1"/>
    </xf>
    <xf numFmtId="0" fontId="25" fillId="11" borderId="3" xfId="0" applyFont="1" applyFill="1" applyBorder="1" applyAlignment="1">
      <alignment horizontal="right" vertical="top"/>
    </xf>
    <xf numFmtId="0" fontId="0" fillId="11" borderId="0" xfId="0" applyFill="1"/>
    <xf numFmtId="14" fontId="25" fillId="11" borderId="3" xfId="0" applyNumberFormat="1" applyFont="1" applyFill="1" applyBorder="1" applyAlignment="1">
      <alignment horizontal="center" vertical="top"/>
    </xf>
    <xf numFmtId="0" fontId="4" fillId="11" borderId="1" xfId="0" applyFont="1" applyFill="1" applyBorder="1"/>
    <xf numFmtId="49" fontId="0" fillId="24" borderId="0" xfId="0" applyNumberFormat="1" applyFill="1"/>
    <xf numFmtId="0" fontId="4" fillId="25" borderId="1" xfId="0" applyFont="1" applyFill="1" applyBorder="1"/>
    <xf numFmtId="43" fontId="4" fillId="25" borderId="1" xfId="1" applyFont="1" applyFill="1" applyBorder="1"/>
    <xf numFmtId="43" fontId="0" fillId="0" borderId="0" xfId="1" applyFont="1" applyAlignment="1">
      <alignment horizontal="center" vertical="center" wrapText="1"/>
    </xf>
    <xf numFmtId="4" fontId="4" fillId="0" borderId="0" xfId="0" applyNumberFormat="1" applyFont="1"/>
    <xf numFmtId="0" fontId="28" fillId="0" borderId="1" xfId="0" applyFont="1" applyBorder="1" applyAlignment="1">
      <alignment horizontal="left" vertical="top"/>
    </xf>
    <xf numFmtId="166" fontId="6" fillId="0" borderId="3" xfId="0" applyNumberFormat="1" applyFont="1" applyBorder="1" applyAlignment="1">
      <alignment horizontal="center" vertical="top" wrapText="1"/>
    </xf>
    <xf numFmtId="43" fontId="0" fillId="26" borderId="6" xfId="1" applyFont="1" applyFill="1" applyBorder="1" applyAlignment="1">
      <alignment horizontal="center" vertical="center"/>
    </xf>
    <xf numFmtId="43" fontId="4" fillId="15" borderId="1" xfId="1" applyFont="1" applyFill="1" applyBorder="1"/>
    <xf numFmtId="0" fontId="6" fillId="6" borderId="3" xfId="0" applyFont="1" applyFill="1" applyBorder="1" applyAlignment="1">
      <alignment horizontal="center" vertical="top" wrapText="1"/>
    </xf>
    <xf numFmtId="0" fontId="21" fillId="27" borderId="4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 wrapText="1"/>
    </xf>
    <xf numFmtId="0" fontId="21" fillId="21" borderId="4" xfId="0" quotePrefix="1" applyFont="1" applyFill="1" applyBorder="1" applyAlignment="1">
      <alignment horizontal="center" vertical="center" wrapText="1"/>
    </xf>
    <xf numFmtId="0" fontId="21" fillId="27" borderId="4" xfId="0" quotePrefix="1" applyFont="1" applyFill="1" applyBorder="1" applyAlignment="1">
      <alignment horizontal="center" vertical="center" wrapText="1"/>
    </xf>
    <xf numFmtId="43" fontId="0" fillId="19" borderId="6" xfId="0" applyNumberFormat="1" applyFill="1" applyBorder="1" applyAlignment="1">
      <alignment horizontal="center" vertical="center"/>
    </xf>
    <xf numFmtId="43" fontId="0" fillId="19" borderId="1" xfId="0" applyNumberFormat="1" applyFill="1" applyBorder="1" applyAlignment="1">
      <alignment horizontal="center" vertical="center"/>
    </xf>
    <xf numFmtId="43" fontId="0" fillId="19" borderId="12" xfId="0" applyNumberFormat="1" applyFill="1" applyBorder="1" applyAlignment="1">
      <alignment horizontal="center" vertical="center"/>
    </xf>
    <xf numFmtId="43" fontId="0" fillId="19" borderId="2" xfId="0" applyNumberFormat="1" applyFill="1" applyBorder="1" applyAlignment="1">
      <alignment horizontal="center" vertical="center"/>
    </xf>
    <xf numFmtId="43" fontId="0" fillId="8" borderId="1" xfId="0" applyNumberFormat="1" applyFill="1" applyBorder="1" applyAlignment="1">
      <alignment horizontal="center" vertical="center"/>
    </xf>
    <xf numFmtId="43" fontId="0" fillId="15" borderId="1" xfId="1" applyFont="1" applyFill="1" applyBorder="1" applyAlignment="1">
      <alignment horizontal="center" vertical="center"/>
    </xf>
    <xf numFmtId="43" fontId="0" fillId="15" borderId="6" xfId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9" borderId="0" xfId="0" applyFill="1"/>
    <xf numFmtId="0" fontId="0" fillId="9" borderId="0" xfId="0" applyFill="1"/>
    <xf numFmtId="0" fontId="0" fillId="29" borderId="0" xfId="0" quotePrefix="1" applyFill="1"/>
    <xf numFmtId="9" fontId="0" fillId="20" borderId="1" xfId="0" applyNumberFormat="1" applyFill="1" applyBorder="1"/>
    <xf numFmtId="0" fontId="0" fillId="20" borderId="1" xfId="0" applyFill="1" applyBorder="1"/>
    <xf numFmtId="0" fontId="0" fillId="28" borderId="1" xfId="0" applyFill="1" applyBorder="1"/>
    <xf numFmtId="0" fontId="0" fillId="3" borderId="1" xfId="0" applyFill="1" applyBorder="1"/>
    <xf numFmtId="0" fontId="21" fillId="3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43" fontId="0" fillId="12" borderId="1" xfId="0" applyNumberFormat="1" applyFill="1" applyBorder="1" applyAlignment="1">
      <alignment horizontal="center" vertical="center"/>
    </xf>
    <xf numFmtId="43" fontId="0" fillId="15" borderId="1" xfId="0" applyNumberFormat="1" applyFill="1" applyBorder="1" applyAlignment="1">
      <alignment horizontal="center" vertical="center"/>
    </xf>
    <xf numFmtId="0" fontId="21" fillId="21" borderId="1" xfId="0" applyFont="1" applyFill="1" applyBorder="1" applyAlignment="1">
      <alignment wrapText="1"/>
    </xf>
    <xf numFmtId="43" fontId="21" fillId="21" borderId="1" xfId="1" applyFont="1" applyFill="1" applyBorder="1" applyAlignment="1">
      <alignment wrapText="1"/>
    </xf>
    <xf numFmtId="43" fontId="0" fillId="0" borderId="1" xfId="1" applyFont="1" applyBorder="1"/>
    <xf numFmtId="43" fontId="0" fillId="15" borderId="2" xfId="0" applyNumberFormat="1" applyFill="1" applyBorder="1" applyAlignment="1">
      <alignment horizontal="center" vertical="center"/>
    </xf>
    <xf numFmtId="43" fontId="0" fillId="29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/>
    </xf>
    <xf numFmtId="0" fontId="35" fillId="0" borderId="0" xfId="0" quotePrefix="1" applyFont="1"/>
    <xf numFmtId="0" fontId="35" fillId="0" borderId="0" xfId="0" quotePrefix="1" applyFont="1" applyAlignment="1">
      <alignment horizontal="left"/>
    </xf>
    <xf numFmtId="0" fontId="35" fillId="0" borderId="0" xfId="0" quotePrefix="1" applyFont="1" applyAlignment="1">
      <alignment horizontal="center"/>
    </xf>
    <xf numFmtId="4" fontId="35" fillId="0" borderId="0" xfId="0" applyNumberFormat="1" applyFont="1"/>
    <xf numFmtId="3" fontId="35" fillId="0" borderId="0" xfId="0" applyNumberFormat="1" applyFont="1"/>
    <xf numFmtId="0" fontId="36" fillId="0" borderId="0" xfId="0" applyFont="1" applyAlignment="1">
      <alignment horizontal="center"/>
    </xf>
    <xf numFmtId="49" fontId="21" fillId="21" borderId="4" xfId="0" applyNumberFormat="1" applyFont="1" applyFill="1" applyBorder="1" applyAlignment="1">
      <alignment horizontal="left" vertical="center" wrapText="1"/>
    </xf>
    <xf numFmtId="0" fontId="21" fillId="27" borderId="4" xfId="0" applyFont="1" applyFill="1" applyBorder="1" applyAlignment="1">
      <alignment horizontal="left" vertical="center"/>
    </xf>
    <xf numFmtId="0" fontId="21" fillId="27" borderId="4" xfId="0" applyFont="1" applyFill="1" applyBorder="1" applyAlignment="1">
      <alignment horizontal="left" vertical="center" wrapText="1"/>
    </xf>
    <xf numFmtId="0" fontId="21" fillId="21" borderId="0" xfId="0" applyFont="1" applyFill="1" applyAlignment="1">
      <alignment horizontal="left" vertical="center" wrapText="1"/>
    </xf>
    <xf numFmtId="0" fontId="21" fillId="30" borderId="0" xfId="0" applyFont="1" applyFill="1" applyAlignment="1">
      <alignment horizontal="left" vertical="center" wrapText="1"/>
    </xf>
    <xf numFmtId="0" fontId="37" fillId="31" borderId="21" xfId="0" applyFont="1" applyFill="1" applyBorder="1" applyAlignment="1">
      <alignment horizontal="center" vertical="center" wrapText="1"/>
    </xf>
    <xf numFmtId="0" fontId="37" fillId="31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9" fontId="0" fillId="0" borderId="1" xfId="0" applyNumberFormat="1" applyBorder="1"/>
    <xf numFmtId="0" fontId="0" fillId="32" borderId="4" xfId="0" applyFill="1" applyBorder="1" applyAlignment="1">
      <alignment horizontal="center" vertical="center" wrapText="1"/>
    </xf>
    <xf numFmtId="43" fontId="21" fillId="21" borderId="4" xfId="1" quotePrefix="1" applyFont="1" applyFill="1" applyBorder="1" applyAlignment="1">
      <alignment horizontal="center" vertical="center" wrapText="1"/>
    </xf>
    <xf numFmtId="165" fontId="21" fillId="33" borderId="4" xfId="0" applyNumberFormat="1" applyFont="1" applyFill="1" applyBorder="1" applyAlignment="1">
      <alignment horizontal="center" vertical="center" wrapText="1"/>
    </xf>
    <xf numFmtId="49" fontId="21" fillId="33" borderId="4" xfId="0" applyNumberFormat="1" applyFont="1" applyFill="1" applyBorder="1" applyAlignment="1">
      <alignment horizontal="center" vertical="center" wrapText="1"/>
    </xf>
    <xf numFmtId="0" fontId="21" fillId="33" borderId="4" xfId="0" applyFont="1" applyFill="1" applyBorder="1" applyAlignment="1">
      <alignment horizontal="center" vertical="center" wrapText="1"/>
    </xf>
    <xf numFmtId="0" fontId="21" fillId="3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164" fontId="25" fillId="0" borderId="3" xfId="0" applyNumberFormat="1" applyFont="1" applyBorder="1" applyAlignment="1">
      <alignment horizontal="center" vertical="top"/>
    </xf>
    <xf numFmtId="0" fontId="25" fillId="11" borderId="3" xfId="0" applyFont="1" applyFill="1" applyBorder="1" applyAlignment="1">
      <alignment horizontal="right" vertical="top"/>
    </xf>
    <xf numFmtId="0" fontId="25" fillId="0" borderId="3" xfId="0" applyFont="1" applyBorder="1" applyAlignment="1">
      <alignment horizontal="left" vertical="top" wrapText="1"/>
    </xf>
    <xf numFmtId="14" fontId="25" fillId="0" borderId="3" xfId="0" applyNumberFormat="1" applyFont="1" applyBorder="1" applyAlignment="1">
      <alignment horizontal="center" vertical="top"/>
    </xf>
    <xf numFmtId="0" fontId="25" fillId="0" borderId="3" xfId="0" applyFont="1" applyBorder="1" applyAlignment="1">
      <alignment horizontal="right" vertical="top"/>
    </xf>
    <xf numFmtId="0" fontId="25" fillId="0" borderId="1" xfId="0" applyFont="1" applyBorder="1" applyAlignment="1">
      <alignment horizontal="center" vertical="top" wrapText="1"/>
    </xf>
    <xf numFmtId="4" fontId="25" fillId="0" borderId="1" xfId="0" applyNumberFormat="1" applyFont="1" applyBorder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43" fontId="25" fillId="0" borderId="3" xfId="1" applyFont="1" applyBorder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right" vertical="top"/>
    </xf>
    <xf numFmtId="4" fontId="25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/>
    </xf>
    <xf numFmtId="43" fontId="6" fillId="0" borderId="3" xfId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3" fontId="6" fillId="0" borderId="0" xfId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3" fontId="6" fillId="6" borderId="3" xfId="1" applyFont="1" applyFill="1" applyBorder="1" applyAlignment="1">
      <alignment horizontal="righ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3" fontId="10" fillId="5" borderId="0" xfId="1" applyFont="1" applyFill="1" applyAlignment="1">
      <alignment horizontal="right" vertical="top"/>
    </xf>
    <xf numFmtId="43" fontId="10" fillId="5" borderId="0" xfId="1" applyFont="1" applyFill="1" applyAlignment="1">
      <alignment horizontal="center"/>
    </xf>
    <xf numFmtId="43" fontId="6" fillId="16" borderId="3" xfId="1" applyFont="1" applyFill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6" borderId="3" xfId="0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3" fontId="2" fillId="5" borderId="0" xfId="1" applyFont="1" applyFill="1" applyAlignment="1">
      <alignment horizontal="right" vertical="top"/>
    </xf>
    <xf numFmtId="43" fontId="6" fillId="15" borderId="3" xfId="1" applyFont="1" applyFill="1" applyBorder="1" applyAlignment="1">
      <alignment horizontal="right" vertical="top"/>
    </xf>
    <xf numFmtId="0" fontId="28" fillId="0" borderId="1" xfId="0" applyFont="1" applyBorder="1" applyAlignment="1">
      <alignment horizontal="left" vertical="top"/>
    </xf>
    <xf numFmtId="43" fontId="4" fillId="0" borderId="0" xfId="0" applyNumberFormat="1" applyFont="1" applyAlignment="1">
      <alignment horizontal="center"/>
    </xf>
    <xf numFmtId="43" fontId="12" fillId="18" borderId="0" xfId="0" applyNumberFormat="1" applyFont="1" applyFill="1" applyAlignment="1">
      <alignment horizontal="center"/>
    </xf>
    <xf numFmtId="0" fontId="6" fillId="6" borderId="3" xfId="0" applyFont="1" applyFill="1" applyBorder="1" applyAlignment="1">
      <alignment horizontal="center" vertical="top" wrapText="1"/>
    </xf>
    <xf numFmtId="164" fontId="6" fillId="6" borderId="3" xfId="0" applyNumberFormat="1" applyFont="1" applyFill="1" applyBorder="1" applyAlignment="1">
      <alignment horizontal="center" vertical="top"/>
    </xf>
    <xf numFmtId="43" fontId="34" fillId="6" borderId="20" xfId="1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top" wrapText="1"/>
    </xf>
    <xf numFmtId="164" fontId="25" fillId="2" borderId="3" xfId="0" applyNumberFormat="1" applyFont="1" applyFill="1" applyBorder="1" applyAlignment="1">
      <alignment horizontal="center" vertical="top"/>
    </xf>
    <xf numFmtId="0" fontId="25" fillId="2" borderId="3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top" wrapText="1"/>
    </xf>
    <xf numFmtId="164" fontId="31" fillId="2" borderId="3" xfId="0" applyNumberFormat="1" applyFont="1" applyFill="1" applyBorder="1" applyAlignment="1">
      <alignment horizontal="center" vertical="top"/>
    </xf>
    <xf numFmtId="0" fontId="31" fillId="2" borderId="3" xfId="0" applyFont="1" applyFill="1" applyBorder="1" applyAlignment="1">
      <alignment horizontal="right" vertical="top"/>
    </xf>
    <xf numFmtId="43" fontId="25" fillId="0" borderId="3" xfId="1" applyFont="1" applyBorder="1" applyAlignment="1">
      <alignment horizontal="right" vertical="top"/>
    </xf>
    <xf numFmtId="43" fontId="25" fillId="11" borderId="3" xfId="1" applyFont="1" applyFill="1" applyBorder="1" applyAlignment="1">
      <alignment horizontal="right" vertical="top"/>
    </xf>
    <xf numFmtId="0" fontId="25" fillId="11" borderId="3" xfId="0" applyFont="1" applyFill="1" applyBorder="1" applyAlignment="1">
      <alignment horizontal="center" vertical="top" wrapText="1"/>
    </xf>
    <xf numFmtId="164" fontId="25" fillId="11" borderId="3" xfId="0" applyNumberFormat="1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left" vertical="top" wrapText="1"/>
    </xf>
    <xf numFmtId="14" fontId="25" fillId="11" borderId="3" xfId="0" applyNumberFormat="1" applyFont="1" applyFill="1" applyBorder="1" applyAlignment="1">
      <alignment horizontal="center" vertical="top"/>
    </xf>
    <xf numFmtId="43" fontId="25" fillId="14" borderId="3" xfId="1" applyFont="1" applyFill="1" applyBorder="1" applyAlignment="1">
      <alignment horizontal="right" vertical="top"/>
    </xf>
    <xf numFmtId="0" fontId="25" fillId="14" borderId="3" xfId="0" applyFont="1" applyFill="1" applyBorder="1" applyAlignment="1">
      <alignment horizontal="center" vertical="top" wrapText="1"/>
    </xf>
    <xf numFmtId="164" fontId="25" fillId="14" borderId="3" xfId="0" applyNumberFormat="1" applyFont="1" applyFill="1" applyBorder="1" applyAlignment="1">
      <alignment horizontal="center" vertical="top"/>
    </xf>
    <xf numFmtId="0" fontId="25" fillId="14" borderId="3" xfId="0" applyFont="1" applyFill="1" applyBorder="1" applyAlignment="1">
      <alignment horizontal="right" vertical="top"/>
    </xf>
    <xf numFmtId="0" fontId="25" fillId="14" borderId="3" xfId="0" applyFont="1" applyFill="1" applyBorder="1" applyAlignment="1">
      <alignment horizontal="left" vertical="top" wrapText="1"/>
    </xf>
    <xf numFmtId="14" fontId="25" fillId="14" borderId="3" xfId="0" applyNumberFormat="1" applyFont="1" applyFill="1" applyBorder="1" applyAlignment="1">
      <alignment horizontal="center" vertical="top"/>
    </xf>
    <xf numFmtId="43" fontId="25" fillId="16" borderId="3" xfId="1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center" vertical="top" wrapText="1"/>
    </xf>
    <xf numFmtId="164" fontId="25" fillId="16" borderId="3" xfId="0" applyNumberFormat="1" applyFont="1" applyFill="1" applyBorder="1" applyAlignment="1">
      <alignment horizontal="center" vertical="top"/>
    </xf>
    <xf numFmtId="0" fontId="25" fillId="16" borderId="3" xfId="0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left" vertical="top" wrapText="1"/>
    </xf>
    <xf numFmtId="14" fontId="25" fillId="16" borderId="3" xfId="0" applyNumberFormat="1" applyFont="1" applyFill="1" applyBorder="1" applyAlignment="1">
      <alignment horizontal="center" vertical="top"/>
    </xf>
    <xf numFmtId="43" fontId="31" fillId="0" borderId="3" xfId="1" applyFont="1" applyBorder="1" applyAlignment="1">
      <alignment horizontal="right" vertical="top"/>
    </xf>
    <xf numFmtId="0" fontId="31" fillId="0" borderId="3" xfId="0" applyFont="1" applyBorder="1" applyAlignment="1">
      <alignment horizontal="center" vertical="top" wrapText="1"/>
    </xf>
    <xf numFmtId="164" fontId="31" fillId="0" borderId="3" xfId="0" applyNumberFormat="1" applyFont="1" applyBorder="1" applyAlignment="1">
      <alignment horizontal="center" vertical="top"/>
    </xf>
    <xf numFmtId="0" fontId="31" fillId="0" borderId="3" xfId="0" applyFont="1" applyBorder="1" applyAlignment="1">
      <alignment horizontal="right" vertical="top"/>
    </xf>
    <xf numFmtId="0" fontId="31" fillId="0" borderId="3" xfId="0" applyFont="1" applyBorder="1" applyAlignment="1">
      <alignment horizontal="left" vertical="top" wrapText="1"/>
    </xf>
    <xf numFmtId="14" fontId="31" fillId="0" borderId="3" xfId="0" applyNumberFormat="1" applyFont="1" applyBorder="1" applyAlignment="1">
      <alignment horizontal="center" vertical="top"/>
    </xf>
    <xf numFmtId="43" fontId="25" fillId="0" borderId="0" xfId="1" applyFont="1" applyAlignment="1">
      <alignment horizontal="right" vertical="top"/>
    </xf>
    <xf numFmtId="43" fontId="30" fillId="2" borderId="0" xfId="1" applyFont="1" applyFill="1" applyAlignment="1">
      <alignment horizontal="right" vertical="top"/>
    </xf>
  </cellXfs>
  <cellStyles count="5">
    <cellStyle name="Bueno" xfId="2" builtinId="26"/>
    <cellStyle name="Millares" xfId="1" builtinId="3"/>
    <cellStyle name="Neutral" xfId="3" builtinId="28"/>
    <cellStyle name="Normal" xfId="0" builtinId="0"/>
    <cellStyle name="Porcentaje" xfId="4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394</xdr:col>
      <xdr:colOff>104776</xdr:colOff>
      <xdr:row>1</xdr:row>
      <xdr:rowOff>28575</xdr:rowOff>
    </xdr:from>
    <xdr:to>
      <xdr:col>394</xdr:col>
      <xdr:colOff>695326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DA9F3-9F8D-A9EB-D507-F6E8F984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20326" y="219075"/>
          <a:ext cx="59055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AA4A-3FA8-4F91-96A0-C05C40D93939}">
  <dimension ref="B1:AC24"/>
  <sheetViews>
    <sheetView showGridLines="0" zoomScale="75" zoomScaleNormal="75" workbookViewId="0">
      <pane xSplit="1" ySplit="4" topLeftCell="D5" activePane="bottomRight" state="frozen"/>
      <selection activeCell="U4" sqref="U4"/>
      <selection pane="topRight" activeCell="U4" sqref="U4"/>
      <selection pane="bottomLeft" activeCell="U4" sqref="U4"/>
      <selection pane="bottomRight" activeCell="U4" sqref="U4"/>
    </sheetView>
  </sheetViews>
  <sheetFormatPr baseColWidth="10" defaultRowHeight="15" x14ac:dyDescent="0.25"/>
  <cols>
    <col min="1" max="1" width="3.42578125" customWidth="1"/>
    <col min="2" max="3" width="11.28515625" customWidth="1"/>
    <col min="4" max="6" width="11.42578125" customWidth="1"/>
    <col min="7" max="7" width="3.85546875" bestFit="1" customWidth="1"/>
    <col min="8" max="8" width="15.7109375" customWidth="1"/>
    <col min="9" max="13" width="22" customWidth="1"/>
    <col min="14" max="14" width="11.28515625" customWidth="1"/>
    <col min="15" max="16" width="16.28515625" customWidth="1"/>
    <col min="17" max="17" width="11" bestFit="1" customWidth="1"/>
    <col min="18" max="18" width="11.42578125" bestFit="1" customWidth="1"/>
    <col min="19" max="19" width="11.42578125" customWidth="1"/>
    <col min="20" max="20" width="10.28515625" bestFit="1" customWidth="1"/>
    <col min="21" max="21" width="7.7109375" bestFit="1" customWidth="1"/>
  </cols>
  <sheetData>
    <row r="1" spans="2:29" x14ac:dyDescent="0.25">
      <c r="R1" t="s">
        <v>0</v>
      </c>
    </row>
    <row r="2" spans="2:29" x14ac:dyDescent="0.25">
      <c r="R2" t="s">
        <v>1</v>
      </c>
    </row>
    <row r="3" spans="2:29" x14ac:dyDescent="0.25">
      <c r="R3" t="s">
        <v>2</v>
      </c>
    </row>
    <row r="4" spans="2:29" s="3" customFormat="1" ht="150" x14ac:dyDescent="0.25"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/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  <c r="X4" s="1" t="s">
        <v>24</v>
      </c>
      <c r="Y4" s="1" t="s">
        <v>25</v>
      </c>
      <c r="Z4" s="1" t="s">
        <v>26</v>
      </c>
      <c r="AA4" s="1" t="s">
        <v>27</v>
      </c>
      <c r="AB4" s="1" t="s">
        <v>28</v>
      </c>
      <c r="AC4" s="1" t="s">
        <v>29</v>
      </c>
    </row>
    <row r="5" spans="2:29" ht="30" x14ac:dyDescent="0.25">
      <c r="B5">
        <v>12467</v>
      </c>
      <c r="C5">
        <v>0</v>
      </c>
      <c r="I5" s="4" t="s">
        <v>30</v>
      </c>
      <c r="J5" s="5" t="s">
        <v>31</v>
      </c>
      <c r="K5" s="6"/>
      <c r="L5" s="6"/>
      <c r="M5" s="6"/>
    </row>
    <row r="6" spans="2:29" x14ac:dyDescent="0.25">
      <c r="B6">
        <v>12467</v>
      </c>
      <c r="C6">
        <v>0</v>
      </c>
      <c r="I6" s="4" t="s">
        <v>30</v>
      </c>
      <c r="J6" s="5" t="s">
        <v>32</v>
      </c>
      <c r="K6" s="6"/>
      <c r="L6" s="6"/>
      <c r="M6" s="6"/>
    </row>
    <row r="7" spans="2:29" x14ac:dyDescent="0.25">
      <c r="B7">
        <v>12467</v>
      </c>
      <c r="C7">
        <v>0</v>
      </c>
      <c r="I7" s="4" t="s">
        <v>30</v>
      </c>
      <c r="J7" s="5" t="s">
        <v>33</v>
      </c>
      <c r="K7" s="6"/>
      <c r="L7" s="6"/>
      <c r="M7" s="6"/>
    </row>
    <row r="8" spans="2:29" x14ac:dyDescent="0.25">
      <c r="B8">
        <v>12467</v>
      </c>
      <c r="C8">
        <v>0</v>
      </c>
      <c r="I8" s="4" t="s">
        <v>30</v>
      </c>
      <c r="J8" s="5" t="s">
        <v>34</v>
      </c>
      <c r="K8" s="6"/>
      <c r="L8" s="6"/>
      <c r="M8" s="6"/>
    </row>
    <row r="9" spans="2:29" x14ac:dyDescent="0.25">
      <c r="I9" s="4" t="s">
        <v>30</v>
      </c>
      <c r="J9" t="s">
        <v>35</v>
      </c>
    </row>
    <row r="10" spans="2:29" x14ac:dyDescent="0.25">
      <c r="I10" t="s">
        <v>36</v>
      </c>
    </row>
    <row r="11" spans="2:29" x14ac:dyDescent="0.25">
      <c r="I11" t="s">
        <v>37</v>
      </c>
    </row>
    <row r="12" spans="2:29" x14ac:dyDescent="0.25">
      <c r="I12" t="s">
        <v>38</v>
      </c>
    </row>
    <row r="13" spans="2:29" x14ac:dyDescent="0.25">
      <c r="I13" t="s">
        <v>39</v>
      </c>
    </row>
    <row r="14" spans="2:29" x14ac:dyDescent="0.25">
      <c r="I14" s="4" t="s">
        <v>40</v>
      </c>
      <c r="J14" s="4"/>
      <c r="K14" s="4"/>
      <c r="L14" s="4"/>
      <c r="M14" s="4"/>
    </row>
    <row r="15" spans="2:29" ht="10.9" customHeight="1" x14ac:dyDescent="0.25">
      <c r="I15" t="s">
        <v>41</v>
      </c>
    </row>
    <row r="16" spans="2:29" ht="10.9" customHeight="1" x14ac:dyDescent="0.25">
      <c r="J16" s="6"/>
      <c r="K16" s="6"/>
      <c r="L16" s="6"/>
      <c r="M16" s="6"/>
    </row>
    <row r="17" spans="9:13" ht="10.9" customHeight="1" x14ac:dyDescent="0.25">
      <c r="J17" s="6"/>
      <c r="K17" s="6"/>
      <c r="L17" s="6"/>
      <c r="M17" s="6"/>
    </row>
    <row r="18" spans="9:13" ht="10.9" customHeight="1" x14ac:dyDescent="0.25">
      <c r="J18" s="6"/>
      <c r="K18" s="6"/>
      <c r="L18" s="6"/>
      <c r="M18" s="6"/>
    </row>
    <row r="19" spans="9:13" ht="10.9" customHeight="1" x14ac:dyDescent="0.25">
      <c r="J19" s="6"/>
      <c r="K19" s="6"/>
      <c r="L19" s="6"/>
      <c r="M19" s="6"/>
    </row>
    <row r="20" spans="9:13" ht="10.9" customHeight="1" x14ac:dyDescent="0.25"/>
    <row r="21" spans="9:13" ht="10.9" customHeight="1" x14ac:dyDescent="0.25"/>
    <row r="22" spans="9:13" ht="10.9" customHeight="1" x14ac:dyDescent="0.25"/>
    <row r="24" spans="9:13" x14ac:dyDescent="0.25">
      <c r="I24" s="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F41C-B250-41FE-8383-7FE3B2EF0ABC}">
  <sheetPr>
    <tabColor rgb="FFFFFF00"/>
  </sheetPr>
  <dimension ref="B2:F413"/>
  <sheetViews>
    <sheetView workbookViewId="0">
      <pane ySplit="4" topLeftCell="A5" activePane="bottomLeft" state="frozen"/>
      <selection pane="bottomLeft" activeCell="E28" sqref="E28"/>
    </sheetView>
  </sheetViews>
  <sheetFormatPr baseColWidth="10" defaultRowHeight="15" outlineLevelRow="1" x14ac:dyDescent="0.25"/>
  <cols>
    <col min="2" max="2" width="42.7109375" customWidth="1"/>
    <col min="3" max="3" width="47.5703125" bestFit="1" customWidth="1"/>
    <col min="4" max="4" width="56.7109375" bestFit="1" customWidth="1"/>
  </cols>
  <sheetData>
    <row r="2" spans="2:6" x14ac:dyDescent="0.25">
      <c r="B2" t="s">
        <v>1243</v>
      </c>
      <c r="D2" t="s">
        <v>1244</v>
      </c>
      <c r="E2" t="s">
        <v>1245</v>
      </c>
    </row>
    <row r="3" spans="2:6" ht="15.75" thickBot="1" x14ac:dyDescent="0.3"/>
    <row r="4" spans="2:6" ht="15.75" thickBot="1" x14ac:dyDescent="0.3">
      <c r="B4" s="262" t="s">
        <v>1196</v>
      </c>
      <c r="C4" s="263" t="s">
        <v>1197</v>
      </c>
      <c r="D4" s="263" t="s">
        <v>1198</v>
      </c>
    </row>
    <row r="5" spans="2:6" ht="15.75" thickBot="1" x14ac:dyDescent="0.3">
      <c r="B5" s="257" t="s">
        <v>1199</v>
      </c>
      <c r="C5" s="264" t="s">
        <v>1200</v>
      </c>
      <c r="D5" s="264" t="s">
        <v>1201</v>
      </c>
    </row>
    <row r="6" spans="2:6" x14ac:dyDescent="0.25">
      <c r="B6" s="257" t="s">
        <v>1202</v>
      </c>
      <c r="C6" t="s">
        <v>1203</v>
      </c>
    </row>
    <row r="7" spans="2:6" x14ac:dyDescent="0.25">
      <c r="B7" s="144" t="s">
        <v>1259</v>
      </c>
    </row>
    <row r="8" spans="2:6" x14ac:dyDescent="0.25">
      <c r="B8" s="144" t="s">
        <v>1260</v>
      </c>
      <c r="C8" t="s">
        <v>1205</v>
      </c>
      <c r="D8" t="s">
        <v>1226</v>
      </c>
      <c r="E8" t="s">
        <v>1230</v>
      </c>
    </row>
    <row r="9" spans="2:6" x14ac:dyDescent="0.25">
      <c r="B9" s="257" t="s">
        <v>1253</v>
      </c>
      <c r="C9" t="s">
        <v>1206</v>
      </c>
      <c r="D9" t="s">
        <v>1227</v>
      </c>
      <c r="E9" t="s">
        <v>1230</v>
      </c>
    </row>
    <row r="10" spans="2:6" x14ac:dyDescent="0.25">
      <c r="B10" s="257" t="s">
        <v>1228</v>
      </c>
      <c r="C10" t="s">
        <v>1203</v>
      </c>
      <c r="D10" t="s">
        <v>1229</v>
      </c>
      <c r="E10" t="s">
        <v>1230</v>
      </c>
    </row>
    <row r="11" spans="2:6" x14ac:dyDescent="0.25">
      <c r="B11" s="257" t="s">
        <v>8</v>
      </c>
      <c r="C11" t="s">
        <v>1203</v>
      </c>
      <c r="D11" t="s">
        <v>1207</v>
      </c>
    </row>
    <row r="12" spans="2:6" x14ac:dyDescent="0.25">
      <c r="B12" s="144" t="s">
        <v>9</v>
      </c>
      <c r="C12" t="s">
        <v>1209</v>
      </c>
    </row>
    <row r="13" spans="2:6" x14ac:dyDescent="0.25">
      <c r="B13" s="144" t="s">
        <v>64</v>
      </c>
      <c r="D13" t="s">
        <v>1267</v>
      </c>
    </row>
    <row r="14" spans="2:6" ht="30" x14ac:dyDescent="0.25">
      <c r="B14" s="144" t="s">
        <v>1231</v>
      </c>
      <c r="C14" t="s">
        <v>1203</v>
      </c>
      <c r="D14" s="272" t="s">
        <v>1232</v>
      </c>
      <c r="E14" t="s">
        <v>1230</v>
      </c>
      <c r="F14" t="s">
        <v>1233</v>
      </c>
    </row>
    <row r="15" spans="2:6" x14ac:dyDescent="0.25">
      <c r="B15" s="144" t="s">
        <v>1254</v>
      </c>
    </row>
    <row r="16" spans="2:6" x14ac:dyDescent="0.25">
      <c r="B16" s="144" t="s">
        <v>1261</v>
      </c>
      <c r="C16" t="s">
        <v>1204</v>
      </c>
    </row>
    <row r="17" spans="2:4" x14ac:dyDescent="0.25">
      <c r="B17" s="144" t="s">
        <v>1262</v>
      </c>
      <c r="C17" t="s">
        <v>1204</v>
      </c>
    </row>
    <row r="18" spans="2:4" x14ac:dyDescent="0.25">
      <c r="B18" s="144" t="s">
        <v>1263</v>
      </c>
      <c r="C18" t="s">
        <v>1204</v>
      </c>
    </row>
    <row r="19" spans="2:4" x14ac:dyDescent="0.25">
      <c r="B19" s="144" t="s">
        <v>1264</v>
      </c>
      <c r="C19" t="s">
        <v>1204</v>
      </c>
    </row>
    <row r="20" spans="2:4" x14ac:dyDescent="0.25">
      <c r="B20" s="144" t="s">
        <v>29</v>
      </c>
      <c r="C20" t="s">
        <v>1204</v>
      </c>
    </row>
    <row r="21" spans="2:4" x14ac:dyDescent="0.25">
      <c r="B21" s="144" t="s">
        <v>837</v>
      </c>
      <c r="C21" t="s">
        <v>1204</v>
      </c>
    </row>
    <row r="22" spans="2:4" x14ac:dyDescent="0.25">
      <c r="B22" s="144" t="s">
        <v>1265</v>
      </c>
      <c r="C22" t="s">
        <v>1204</v>
      </c>
    </row>
    <row r="23" spans="2:4" x14ac:dyDescent="0.25">
      <c r="B23" s="144" t="s">
        <v>1250</v>
      </c>
      <c r="C23" t="s">
        <v>1204</v>
      </c>
    </row>
    <row r="24" spans="2:4" x14ac:dyDescent="0.25">
      <c r="B24" s="144" t="s">
        <v>805</v>
      </c>
      <c r="C24" t="s">
        <v>1203</v>
      </c>
      <c r="D24" t="s">
        <v>1234</v>
      </c>
    </row>
    <row r="25" spans="2:4" x14ac:dyDescent="0.25">
      <c r="B25" s="144" t="s">
        <v>11</v>
      </c>
      <c r="C25" t="s">
        <v>1203</v>
      </c>
      <c r="D25" t="s">
        <v>1210</v>
      </c>
    </row>
    <row r="26" spans="2:4" x14ac:dyDescent="0.25">
      <c r="B26" s="144" t="s">
        <v>1127</v>
      </c>
      <c r="C26" t="s">
        <v>1203</v>
      </c>
      <c r="D26" t="s">
        <v>1211</v>
      </c>
    </row>
    <row r="27" spans="2:4" x14ac:dyDescent="0.25">
      <c r="B27" s="144" t="s">
        <v>15</v>
      </c>
      <c r="C27" t="s">
        <v>1212</v>
      </c>
    </row>
    <row r="28" spans="2:4" x14ac:dyDescent="0.25">
      <c r="B28" s="144" t="s">
        <v>16</v>
      </c>
      <c r="C28" t="s">
        <v>1213</v>
      </c>
    </row>
    <row r="29" spans="2:4" x14ac:dyDescent="0.25">
      <c r="B29" s="144" t="s">
        <v>1266</v>
      </c>
      <c r="C29" t="s">
        <v>1203</v>
      </c>
    </row>
    <row r="30" spans="2:4" ht="45" x14ac:dyDescent="0.25">
      <c r="B30" s="144" t="s">
        <v>1258</v>
      </c>
      <c r="C30" t="s">
        <v>1203</v>
      </c>
      <c r="D30" s="272" t="s">
        <v>1268</v>
      </c>
    </row>
    <row r="31" spans="2:4" x14ac:dyDescent="0.25">
      <c r="B31" s="144" t="s">
        <v>19</v>
      </c>
      <c r="C31" t="s">
        <v>1203</v>
      </c>
    </row>
    <row r="32" spans="2:4" hidden="1" outlineLevel="1" x14ac:dyDescent="0.25">
      <c r="B32" s="144" t="s">
        <v>195</v>
      </c>
      <c r="C32" t="s">
        <v>1203</v>
      </c>
      <c r="D32" t="s">
        <v>1235</v>
      </c>
    </row>
    <row r="33" spans="2:4" hidden="1" outlineLevel="1" x14ac:dyDescent="0.25">
      <c r="B33" s="144" t="s">
        <v>196</v>
      </c>
      <c r="C33" t="s">
        <v>1203</v>
      </c>
      <c r="D33" t="s">
        <v>1235</v>
      </c>
    </row>
    <row r="34" spans="2:4" hidden="1" outlineLevel="1" x14ac:dyDescent="0.25">
      <c r="B34" s="144" t="s">
        <v>197</v>
      </c>
      <c r="C34" t="s">
        <v>1203</v>
      </c>
      <c r="D34" t="s">
        <v>1235</v>
      </c>
    </row>
    <row r="35" spans="2:4" hidden="1" outlineLevel="1" x14ac:dyDescent="0.25">
      <c r="B35" s="144" t="s">
        <v>198</v>
      </c>
      <c r="C35" t="s">
        <v>1203</v>
      </c>
      <c r="D35" t="s">
        <v>1235</v>
      </c>
    </row>
    <row r="36" spans="2:4" hidden="1" outlineLevel="1" x14ac:dyDescent="0.25">
      <c r="B36" s="144" t="s">
        <v>199</v>
      </c>
      <c r="C36" t="s">
        <v>1203</v>
      </c>
      <c r="D36" t="s">
        <v>1235</v>
      </c>
    </row>
    <row r="37" spans="2:4" hidden="1" outlineLevel="1" x14ac:dyDescent="0.25">
      <c r="B37" s="144" t="s">
        <v>200</v>
      </c>
      <c r="C37" t="s">
        <v>1203</v>
      </c>
      <c r="D37" t="s">
        <v>1235</v>
      </c>
    </row>
    <row r="38" spans="2:4" hidden="1" outlineLevel="1" x14ac:dyDescent="0.25">
      <c r="B38" s="144" t="s">
        <v>201</v>
      </c>
      <c r="C38" t="s">
        <v>1203</v>
      </c>
      <c r="D38" t="s">
        <v>1235</v>
      </c>
    </row>
    <row r="39" spans="2:4" hidden="1" outlineLevel="1" x14ac:dyDescent="0.25">
      <c r="B39" s="144" t="s">
        <v>202</v>
      </c>
      <c r="C39" t="s">
        <v>1203</v>
      </c>
      <c r="D39" t="s">
        <v>1235</v>
      </c>
    </row>
    <row r="40" spans="2:4" hidden="1" outlineLevel="1" x14ac:dyDescent="0.25">
      <c r="B40" s="144" t="s">
        <v>203</v>
      </c>
      <c r="C40" t="s">
        <v>1203</v>
      </c>
      <c r="D40" t="s">
        <v>1235</v>
      </c>
    </row>
    <row r="41" spans="2:4" hidden="1" outlineLevel="1" x14ac:dyDescent="0.25">
      <c r="B41" s="144" t="s">
        <v>204</v>
      </c>
      <c r="C41" t="s">
        <v>1203</v>
      </c>
      <c r="D41" t="s">
        <v>1235</v>
      </c>
    </row>
    <row r="42" spans="2:4" hidden="1" outlineLevel="1" x14ac:dyDescent="0.25">
      <c r="B42" s="144" t="s">
        <v>205</v>
      </c>
      <c r="C42" t="s">
        <v>1203</v>
      </c>
      <c r="D42" t="s">
        <v>1235</v>
      </c>
    </row>
    <row r="43" spans="2:4" hidden="1" outlineLevel="1" x14ac:dyDescent="0.25">
      <c r="B43" s="144" t="s">
        <v>206</v>
      </c>
      <c r="C43" t="s">
        <v>1203</v>
      </c>
      <c r="D43" t="s">
        <v>1235</v>
      </c>
    </row>
    <row r="44" spans="2:4" hidden="1" outlineLevel="1" x14ac:dyDescent="0.25">
      <c r="B44" s="144" t="s">
        <v>207</v>
      </c>
      <c r="C44" t="s">
        <v>1203</v>
      </c>
      <c r="D44" t="s">
        <v>1235</v>
      </c>
    </row>
    <row r="45" spans="2:4" hidden="1" outlineLevel="1" x14ac:dyDescent="0.25">
      <c r="B45" s="144" t="s">
        <v>208</v>
      </c>
      <c r="C45" t="s">
        <v>1203</v>
      </c>
      <c r="D45" t="s">
        <v>1235</v>
      </c>
    </row>
    <row r="46" spans="2:4" hidden="1" outlineLevel="1" x14ac:dyDescent="0.25">
      <c r="B46" s="144" t="s">
        <v>209</v>
      </c>
      <c r="C46" t="s">
        <v>1203</v>
      </c>
      <c r="D46" t="s">
        <v>1235</v>
      </c>
    </row>
    <row r="47" spans="2:4" hidden="1" outlineLevel="1" x14ac:dyDescent="0.25">
      <c r="B47" s="144" t="s">
        <v>210</v>
      </c>
      <c r="C47" t="s">
        <v>1203</v>
      </c>
      <c r="D47" t="s">
        <v>1235</v>
      </c>
    </row>
    <row r="48" spans="2:4" hidden="1" outlineLevel="1" x14ac:dyDescent="0.25">
      <c r="B48" s="144" t="s">
        <v>211</v>
      </c>
      <c r="C48" t="s">
        <v>1203</v>
      </c>
      <c r="D48" t="s">
        <v>1235</v>
      </c>
    </row>
    <row r="49" spans="2:4" hidden="1" outlineLevel="1" x14ac:dyDescent="0.25">
      <c r="B49" s="144" t="s">
        <v>212</v>
      </c>
      <c r="C49" t="s">
        <v>1203</v>
      </c>
      <c r="D49" t="s">
        <v>1235</v>
      </c>
    </row>
    <row r="50" spans="2:4" hidden="1" outlineLevel="1" x14ac:dyDescent="0.25">
      <c r="B50" s="144" t="s">
        <v>213</v>
      </c>
      <c r="C50" t="s">
        <v>1203</v>
      </c>
      <c r="D50" t="s">
        <v>1235</v>
      </c>
    </row>
    <row r="51" spans="2:4" hidden="1" outlineLevel="1" x14ac:dyDescent="0.25">
      <c r="B51" s="144" t="s">
        <v>214</v>
      </c>
      <c r="C51" t="s">
        <v>1203</v>
      </c>
      <c r="D51" t="s">
        <v>1235</v>
      </c>
    </row>
    <row r="52" spans="2:4" hidden="1" outlineLevel="1" x14ac:dyDescent="0.25">
      <c r="B52" s="144" t="s">
        <v>215</v>
      </c>
      <c r="C52" t="s">
        <v>1203</v>
      </c>
      <c r="D52" t="s">
        <v>1235</v>
      </c>
    </row>
    <row r="53" spans="2:4" hidden="1" outlineLevel="1" x14ac:dyDescent="0.25">
      <c r="B53" s="144" t="s">
        <v>216</v>
      </c>
      <c r="C53" t="s">
        <v>1203</v>
      </c>
      <c r="D53" t="s">
        <v>1235</v>
      </c>
    </row>
    <row r="54" spans="2:4" hidden="1" outlineLevel="1" x14ac:dyDescent="0.25">
      <c r="B54" s="144" t="s">
        <v>217</v>
      </c>
      <c r="C54" t="s">
        <v>1203</v>
      </c>
      <c r="D54" t="s">
        <v>1235</v>
      </c>
    </row>
    <row r="55" spans="2:4" hidden="1" outlineLevel="1" x14ac:dyDescent="0.25">
      <c r="B55" s="144" t="s">
        <v>218</v>
      </c>
      <c r="C55" t="s">
        <v>1203</v>
      </c>
      <c r="D55" t="s">
        <v>1235</v>
      </c>
    </row>
    <row r="56" spans="2:4" hidden="1" outlineLevel="1" x14ac:dyDescent="0.25">
      <c r="B56" s="144" t="s">
        <v>219</v>
      </c>
      <c r="C56" t="s">
        <v>1203</v>
      </c>
      <c r="D56" t="s">
        <v>1235</v>
      </c>
    </row>
    <row r="57" spans="2:4" hidden="1" outlineLevel="1" x14ac:dyDescent="0.25">
      <c r="B57" s="144" t="s">
        <v>220</v>
      </c>
      <c r="C57" t="s">
        <v>1203</v>
      </c>
      <c r="D57" t="s">
        <v>1235</v>
      </c>
    </row>
    <row r="58" spans="2:4" hidden="1" outlineLevel="1" x14ac:dyDescent="0.25">
      <c r="B58" s="144" t="s">
        <v>221</v>
      </c>
      <c r="C58" t="s">
        <v>1203</v>
      </c>
      <c r="D58" t="s">
        <v>1235</v>
      </c>
    </row>
    <row r="59" spans="2:4" hidden="1" outlineLevel="1" x14ac:dyDescent="0.25">
      <c r="B59" s="144" t="s">
        <v>222</v>
      </c>
      <c r="C59" t="s">
        <v>1203</v>
      </c>
      <c r="D59" t="s">
        <v>1235</v>
      </c>
    </row>
    <row r="60" spans="2:4" hidden="1" outlineLevel="1" x14ac:dyDescent="0.25">
      <c r="B60" s="144" t="s">
        <v>223</v>
      </c>
      <c r="C60" t="s">
        <v>1203</v>
      </c>
      <c r="D60" t="s">
        <v>1235</v>
      </c>
    </row>
    <row r="61" spans="2:4" hidden="1" outlineLevel="1" x14ac:dyDescent="0.25">
      <c r="B61" s="144" t="s">
        <v>224</v>
      </c>
      <c r="C61" t="s">
        <v>1203</v>
      </c>
      <c r="D61" t="s">
        <v>1235</v>
      </c>
    </row>
    <row r="62" spans="2:4" hidden="1" outlineLevel="1" x14ac:dyDescent="0.25">
      <c r="B62" s="144" t="s">
        <v>225</v>
      </c>
      <c r="C62" t="s">
        <v>1203</v>
      </c>
      <c r="D62" t="s">
        <v>1235</v>
      </c>
    </row>
    <row r="63" spans="2:4" hidden="1" outlineLevel="1" x14ac:dyDescent="0.25">
      <c r="B63" s="144" t="s">
        <v>226</v>
      </c>
      <c r="C63" t="s">
        <v>1203</v>
      </c>
      <c r="D63" t="s">
        <v>1235</v>
      </c>
    </row>
    <row r="64" spans="2:4" hidden="1" outlineLevel="1" x14ac:dyDescent="0.25">
      <c r="B64" s="144" t="s">
        <v>227</v>
      </c>
      <c r="C64" t="s">
        <v>1203</v>
      </c>
      <c r="D64" t="s">
        <v>1235</v>
      </c>
    </row>
    <row r="65" spans="2:4" hidden="1" outlineLevel="1" x14ac:dyDescent="0.25">
      <c r="B65" s="144" t="s">
        <v>228</v>
      </c>
      <c r="C65" t="s">
        <v>1203</v>
      </c>
      <c r="D65" t="s">
        <v>1235</v>
      </c>
    </row>
    <row r="66" spans="2:4" hidden="1" outlineLevel="1" x14ac:dyDescent="0.25">
      <c r="B66" s="144" t="s">
        <v>229</v>
      </c>
      <c r="C66" t="s">
        <v>1203</v>
      </c>
      <c r="D66" t="s">
        <v>1235</v>
      </c>
    </row>
    <row r="67" spans="2:4" hidden="1" outlineLevel="1" x14ac:dyDescent="0.25">
      <c r="B67" s="144" t="s">
        <v>230</v>
      </c>
      <c r="C67" t="s">
        <v>1203</v>
      </c>
      <c r="D67" t="s">
        <v>1235</v>
      </c>
    </row>
    <row r="68" spans="2:4" hidden="1" outlineLevel="1" x14ac:dyDescent="0.25">
      <c r="B68" s="144" t="s">
        <v>231</v>
      </c>
      <c r="C68" t="s">
        <v>1203</v>
      </c>
      <c r="D68" t="s">
        <v>1235</v>
      </c>
    </row>
    <row r="69" spans="2:4" hidden="1" outlineLevel="1" x14ac:dyDescent="0.25">
      <c r="B69" s="144" t="s">
        <v>232</v>
      </c>
      <c r="C69" t="s">
        <v>1203</v>
      </c>
      <c r="D69" t="s">
        <v>1235</v>
      </c>
    </row>
    <row r="70" spans="2:4" hidden="1" outlineLevel="1" x14ac:dyDescent="0.25">
      <c r="B70" s="144" t="s">
        <v>233</v>
      </c>
      <c r="C70" t="s">
        <v>1203</v>
      </c>
      <c r="D70" t="s">
        <v>1235</v>
      </c>
    </row>
    <row r="71" spans="2:4" hidden="1" outlineLevel="1" x14ac:dyDescent="0.25">
      <c r="B71" s="144" t="s">
        <v>234</v>
      </c>
      <c r="C71" t="s">
        <v>1203</v>
      </c>
      <c r="D71" t="s">
        <v>1235</v>
      </c>
    </row>
    <row r="72" spans="2:4" hidden="1" outlineLevel="1" x14ac:dyDescent="0.25">
      <c r="B72" s="144" t="s">
        <v>235</v>
      </c>
      <c r="C72" t="s">
        <v>1203</v>
      </c>
      <c r="D72" t="s">
        <v>1235</v>
      </c>
    </row>
    <row r="73" spans="2:4" hidden="1" outlineLevel="1" x14ac:dyDescent="0.25">
      <c r="B73" s="144" t="s">
        <v>236</v>
      </c>
      <c r="C73" t="s">
        <v>1203</v>
      </c>
      <c r="D73" t="s">
        <v>1235</v>
      </c>
    </row>
    <row r="74" spans="2:4" hidden="1" outlineLevel="1" x14ac:dyDescent="0.25">
      <c r="B74" s="144" t="s">
        <v>237</v>
      </c>
      <c r="C74" t="s">
        <v>1203</v>
      </c>
      <c r="D74" t="s">
        <v>1235</v>
      </c>
    </row>
    <row r="75" spans="2:4" hidden="1" outlineLevel="1" x14ac:dyDescent="0.25">
      <c r="B75" s="144" t="s">
        <v>238</v>
      </c>
      <c r="C75" t="s">
        <v>1203</v>
      </c>
      <c r="D75" t="s">
        <v>1235</v>
      </c>
    </row>
    <row r="76" spans="2:4" hidden="1" outlineLevel="1" x14ac:dyDescent="0.25">
      <c r="B76" s="144" t="s">
        <v>239</v>
      </c>
      <c r="C76" t="s">
        <v>1203</v>
      </c>
      <c r="D76" t="s">
        <v>1235</v>
      </c>
    </row>
    <row r="77" spans="2:4" hidden="1" outlineLevel="1" x14ac:dyDescent="0.25">
      <c r="B77" s="144" t="s">
        <v>240</v>
      </c>
      <c r="C77" t="s">
        <v>1203</v>
      </c>
      <c r="D77" t="s">
        <v>1235</v>
      </c>
    </row>
    <row r="78" spans="2:4" hidden="1" outlineLevel="1" x14ac:dyDescent="0.25">
      <c r="B78" s="144" t="s">
        <v>241</v>
      </c>
      <c r="C78" t="s">
        <v>1203</v>
      </c>
      <c r="D78" t="s">
        <v>1235</v>
      </c>
    </row>
    <row r="79" spans="2:4" hidden="1" outlineLevel="1" x14ac:dyDescent="0.25">
      <c r="B79" s="144" t="s">
        <v>242</v>
      </c>
      <c r="C79" t="s">
        <v>1203</v>
      </c>
      <c r="D79" t="s">
        <v>1235</v>
      </c>
    </row>
    <row r="80" spans="2:4" hidden="1" outlineLevel="1" x14ac:dyDescent="0.25">
      <c r="B80" s="144" t="s">
        <v>243</v>
      </c>
      <c r="C80" t="s">
        <v>1203</v>
      </c>
      <c r="D80" t="s">
        <v>1235</v>
      </c>
    </row>
    <row r="81" spans="2:4" hidden="1" outlineLevel="1" x14ac:dyDescent="0.25">
      <c r="B81" s="144" t="s">
        <v>244</v>
      </c>
      <c r="C81" t="s">
        <v>1203</v>
      </c>
      <c r="D81" t="s">
        <v>1235</v>
      </c>
    </row>
    <row r="82" spans="2:4" hidden="1" outlineLevel="1" x14ac:dyDescent="0.25">
      <c r="B82" s="144" t="s">
        <v>245</v>
      </c>
      <c r="C82" t="s">
        <v>1203</v>
      </c>
      <c r="D82" t="s">
        <v>1235</v>
      </c>
    </row>
    <row r="83" spans="2:4" hidden="1" outlineLevel="1" x14ac:dyDescent="0.25">
      <c r="B83" s="144" t="s">
        <v>246</v>
      </c>
      <c r="C83" t="s">
        <v>1203</v>
      </c>
      <c r="D83" t="s">
        <v>1235</v>
      </c>
    </row>
    <row r="84" spans="2:4" hidden="1" outlineLevel="1" x14ac:dyDescent="0.25">
      <c r="B84" s="144" t="s">
        <v>247</v>
      </c>
      <c r="C84" t="s">
        <v>1203</v>
      </c>
      <c r="D84" t="s">
        <v>1235</v>
      </c>
    </row>
    <row r="85" spans="2:4" hidden="1" outlineLevel="1" x14ac:dyDescent="0.25">
      <c r="B85" s="144" t="s">
        <v>248</v>
      </c>
      <c r="C85" t="s">
        <v>1203</v>
      </c>
      <c r="D85" t="s">
        <v>1235</v>
      </c>
    </row>
    <row r="86" spans="2:4" hidden="1" outlineLevel="1" x14ac:dyDescent="0.25">
      <c r="B86" s="144" t="s">
        <v>249</v>
      </c>
      <c r="C86" t="s">
        <v>1203</v>
      </c>
      <c r="D86" t="s">
        <v>1235</v>
      </c>
    </row>
    <row r="87" spans="2:4" hidden="1" outlineLevel="1" x14ac:dyDescent="0.25">
      <c r="B87" s="144" t="s">
        <v>250</v>
      </c>
      <c r="C87" t="s">
        <v>1203</v>
      </c>
      <c r="D87" t="s">
        <v>1235</v>
      </c>
    </row>
    <row r="88" spans="2:4" hidden="1" outlineLevel="1" x14ac:dyDescent="0.25">
      <c r="B88" s="144" t="s">
        <v>251</v>
      </c>
      <c r="C88" t="s">
        <v>1203</v>
      </c>
      <c r="D88" t="s">
        <v>1235</v>
      </c>
    </row>
    <row r="89" spans="2:4" hidden="1" outlineLevel="1" x14ac:dyDescent="0.25">
      <c r="B89" s="144" t="s">
        <v>252</v>
      </c>
      <c r="C89" t="s">
        <v>1203</v>
      </c>
      <c r="D89" t="s">
        <v>1235</v>
      </c>
    </row>
    <row r="90" spans="2:4" hidden="1" outlineLevel="1" x14ac:dyDescent="0.25">
      <c r="B90" s="144" t="s">
        <v>253</v>
      </c>
      <c r="C90" t="s">
        <v>1203</v>
      </c>
      <c r="D90" t="s">
        <v>1235</v>
      </c>
    </row>
    <row r="91" spans="2:4" hidden="1" outlineLevel="1" x14ac:dyDescent="0.25">
      <c r="B91" s="144" t="s">
        <v>254</v>
      </c>
      <c r="C91" t="s">
        <v>1203</v>
      </c>
      <c r="D91" t="s">
        <v>1235</v>
      </c>
    </row>
    <row r="92" spans="2:4" hidden="1" outlineLevel="1" x14ac:dyDescent="0.25">
      <c r="B92" s="144" t="s">
        <v>255</v>
      </c>
      <c r="C92" t="s">
        <v>1203</v>
      </c>
      <c r="D92" t="s">
        <v>1235</v>
      </c>
    </row>
    <row r="93" spans="2:4" hidden="1" outlineLevel="1" x14ac:dyDescent="0.25">
      <c r="B93" s="144" t="s">
        <v>256</v>
      </c>
      <c r="C93" t="s">
        <v>1203</v>
      </c>
      <c r="D93" t="s">
        <v>1235</v>
      </c>
    </row>
    <row r="94" spans="2:4" hidden="1" outlineLevel="1" x14ac:dyDescent="0.25">
      <c r="B94" s="144" t="s">
        <v>257</v>
      </c>
      <c r="C94" t="s">
        <v>1203</v>
      </c>
      <c r="D94" t="s">
        <v>1235</v>
      </c>
    </row>
    <row r="95" spans="2:4" hidden="1" outlineLevel="1" x14ac:dyDescent="0.25">
      <c r="B95" s="144" t="s">
        <v>258</v>
      </c>
      <c r="C95" t="s">
        <v>1203</v>
      </c>
      <c r="D95" t="s">
        <v>1235</v>
      </c>
    </row>
    <row r="96" spans="2:4" hidden="1" outlineLevel="1" x14ac:dyDescent="0.25">
      <c r="B96" s="144" t="s">
        <v>259</v>
      </c>
      <c r="C96" t="s">
        <v>1203</v>
      </c>
      <c r="D96" t="s">
        <v>1235</v>
      </c>
    </row>
    <row r="97" spans="2:4" hidden="1" outlineLevel="1" x14ac:dyDescent="0.25">
      <c r="B97" s="144" t="s">
        <v>260</v>
      </c>
      <c r="C97" t="s">
        <v>1203</v>
      </c>
      <c r="D97" t="s">
        <v>1235</v>
      </c>
    </row>
    <row r="98" spans="2:4" hidden="1" outlineLevel="1" x14ac:dyDescent="0.25">
      <c r="B98" s="144" t="s">
        <v>261</v>
      </c>
      <c r="C98" t="s">
        <v>1203</v>
      </c>
      <c r="D98" t="s">
        <v>1235</v>
      </c>
    </row>
    <row r="99" spans="2:4" hidden="1" outlineLevel="1" x14ac:dyDescent="0.25">
      <c r="B99" s="144" t="s">
        <v>262</v>
      </c>
      <c r="C99" t="s">
        <v>1203</v>
      </c>
      <c r="D99" t="s">
        <v>1235</v>
      </c>
    </row>
    <row r="100" spans="2:4" hidden="1" outlineLevel="1" x14ac:dyDescent="0.25">
      <c r="B100" s="144" t="s">
        <v>263</v>
      </c>
      <c r="C100" t="s">
        <v>1203</v>
      </c>
      <c r="D100" t="s">
        <v>1235</v>
      </c>
    </row>
    <row r="101" spans="2:4" hidden="1" outlineLevel="1" x14ac:dyDescent="0.25">
      <c r="B101" s="144" t="s">
        <v>264</v>
      </c>
      <c r="C101" t="s">
        <v>1203</v>
      </c>
      <c r="D101" t="s">
        <v>1235</v>
      </c>
    </row>
    <row r="102" spans="2:4" hidden="1" outlineLevel="1" x14ac:dyDescent="0.25">
      <c r="B102" s="144" t="s">
        <v>265</v>
      </c>
      <c r="C102" t="s">
        <v>1203</v>
      </c>
      <c r="D102" t="s">
        <v>1235</v>
      </c>
    </row>
    <row r="103" spans="2:4" hidden="1" outlineLevel="1" x14ac:dyDescent="0.25">
      <c r="B103" s="144" t="s">
        <v>266</v>
      </c>
      <c r="C103" t="s">
        <v>1203</v>
      </c>
      <c r="D103" t="s">
        <v>1235</v>
      </c>
    </row>
    <row r="104" spans="2:4" hidden="1" outlineLevel="1" x14ac:dyDescent="0.25">
      <c r="B104" s="144" t="s">
        <v>267</v>
      </c>
      <c r="C104" t="s">
        <v>1203</v>
      </c>
      <c r="D104" t="s">
        <v>1235</v>
      </c>
    </row>
    <row r="105" spans="2:4" hidden="1" outlineLevel="1" x14ac:dyDescent="0.25">
      <c r="B105" s="144" t="s">
        <v>268</v>
      </c>
      <c r="C105" t="s">
        <v>1203</v>
      </c>
      <c r="D105" t="s">
        <v>1235</v>
      </c>
    </row>
    <row r="106" spans="2:4" hidden="1" outlineLevel="1" x14ac:dyDescent="0.25">
      <c r="B106" s="144" t="s">
        <v>269</v>
      </c>
      <c r="C106" t="s">
        <v>1203</v>
      </c>
      <c r="D106" t="s">
        <v>1235</v>
      </c>
    </row>
    <row r="107" spans="2:4" hidden="1" outlineLevel="1" x14ac:dyDescent="0.25">
      <c r="B107" s="144" t="s">
        <v>270</v>
      </c>
      <c r="C107" t="s">
        <v>1203</v>
      </c>
      <c r="D107" t="s">
        <v>1235</v>
      </c>
    </row>
    <row r="108" spans="2:4" hidden="1" outlineLevel="1" x14ac:dyDescent="0.25">
      <c r="B108" s="144" t="s">
        <v>271</v>
      </c>
      <c r="C108" t="s">
        <v>1203</v>
      </c>
      <c r="D108" t="s">
        <v>1235</v>
      </c>
    </row>
    <row r="109" spans="2:4" hidden="1" outlineLevel="1" x14ac:dyDescent="0.25">
      <c r="B109" s="144" t="s">
        <v>272</v>
      </c>
      <c r="C109" t="s">
        <v>1203</v>
      </c>
      <c r="D109" t="s">
        <v>1235</v>
      </c>
    </row>
    <row r="110" spans="2:4" hidden="1" outlineLevel="1" x14ac:dyDescent="0.25">
      <c r="B110" s="144" t="s">
        <v>273</v>
      </c>
      <c r="C110" t="s">
        <v>1203</v>
      </c>
      <c r="D110" t="s">
        <v>1235</v>
      </c>
    </row>
    <row r="111" spans="2:4" hidden="1" outlineLevel="1" x14ac:dyDescent="0.25">
      <c r="B111" s="144" t="s">
        <v>274</v>
      </c>
      <c r="C111" t="s">
        <v>1203</v>
      </c>
      <c r="D111" t="s">
        <v>1235</v>
      </c>
    </row>
    <row r="112" spans="2:4" hidden="1" outlineLevel="1" x14ac:dyDescent="0.25">
      <c r="B112" s="144" t="s">
        <v>275</v>
      </c>
      <c r="C112" t="s">
        <v>1203</v>
      </c>
      <c r="D112" t="s">
        <v>1235</v>
      </c>
    </row>
    <row r="113" spans="2:4" hidden="1" outlineLevel="1" x14ac:dyDescent="0.25">
      <c r="B113" s="144" t="s">
        <v>276</v>
      </c>
      <c r="C113" t="s">
        <v>1203</v>
      </c>
      <c r="D113" t="s">
        <v>1235</v>
      </c>
    </row>
    <row r="114" spans="2:4" hidden="1" outlineLevel="1" x14ac:dyDescent="0.25">
      <c r="B114" s="144" t="s">
        <v>277</v>
      </c>
      <c r="C114" t="s">
        <v>1203</v>
      </c>
      <c r="D114" t="s">
        <v>1235</v>
      </c>
    </row>
    <row r="115" spans="2:4" hidden="1" outlineLevel="1" x14ac:dyDescent="0.25">
      <c r="B115" s="144" t="s">
        <v>278</v>
      </c>
      <c r="C115" t="s">
        <v>1203</v>
      </c>
      <c r="D115" t="s">
        <v>1235</v>
      </c>
    </row>
    <row r="116" spans="2:4" hidden="1" outlineLevel="1" x14ac:dyDescent="0.25">
      <c r="B116" s="144" t="s">
        <v>279</v>
      </c>
      <c r="C116" t="s">
        <v>1203</v>
      </c>
      <c r="D116" t="s">
        <v>1235</v>
      </c>
    </row>
    <row r="117" spans="2:4" hidden="1" outlineLevel="1" x14ac:dyDescent="0.25">
      <c r="B117" s="144" t="s">
        <v>280</v>
      </c>
      <c r="C117" t="s">
        <v>1203</v>
      </c>
      <c r="D117" t="s">
        <v>1235</v>
      </c>
    </row>
    <row r="118" spans="2:4" hidden="1" outlineLevel="1" x14ac:dyDescent="0.25">
      <c r="B118" s="144" t="s">
        <v>281</v>
      </c>
      <c r="C118" t="s">
        <v>1203</v>
      </c>
      <c r="D118" t="s">
        <v>1235</v>
      </c>
    </row>
    <row r="119" spans="2:4" hidden="1" outlineLevel="1" x14ac:dyDescent="0.25">
      <c r="B119" s="144" t="s">
        <v>282</v>
      </c>
      <c r="C119" t="s">
        <v>1203</v>
      </c>
      <c r="D119" t="s">
        <v>1235</v>
      </c>
    </row>
    <row r="120" spans="2:4" hidden="1" outlineLevel="1" x14ac:dyDescent="0.25">
      <c r="B120" s="144" t="s">
        <v>283</v>
      </c>
      <c r="C120" t="s">
        <v>1203</v>
      </c>
      <c r="D120" t="s">
        <v>1235</v>
      </c>
    </row>
    <row r="121" spans="2:4" hidden="1" outlineLevel="1" x14ac:dyDescent="0.25">
      <c r="B121" s="144" t="s">
        <v>284</v>
      </c>
      <c r="C121" t="s">
        <v>1203</v>
      </c>
      <c r="D121" t="s">
        <v>1235</v>
      </c>
    </row>
    <row r="122" spans="2:4" hidden="1" outlineLevel="1" x14ac:dyDescent="0.25">
      <c r="B122" s="144" t="s">
        <v>285</v>
      </c>
      <c r="C122" s="162" t="s">
        <v>1203</v>
      </c>
      <c r="D122" t="s">
        <v>1235</v>
      </c>
    </row>
    <row r="123" spans="2:4" hidden="1" outlineLevel="1" x14ac:dyDescent="0.25">
      <c r="B123" s="144" t="s">
        <v>286</v>
      </c>
      <c r="C123" t="s">
        <v>1203</v>
      </c>
      <c r="D123" t="s">
        <v>1235</v>
      </c>
    </row>
    <row r="124" spans="2:4" hidden="1" outlineLevel="1" x14ac:dyDescent="0.25">
      <c r="B124" s="144" t="s">
        <v>287</v>
      </c>
      <c r="C124" t="s">
        <v>1203</v>
      </c>
      <c r="D124" t="s">
        <v>1235</v>
      </c>
    </row>
    <row r="125" spans="2:4" hidden="1" outlineLevel="1" x14ac:dyDescent="0.25">
      <c r="B125" s="144" t="s">
        <v>288</v>
      </c>
      <c r="C125" t="s">
        <v>1203</v>
      </c>
      <c r="D125" t="s">
        <v>1235</v>
      </c>
    </row>
    <row r="126" spans="2:4" hidden="1" outlineLevel="1" x14ac:dyDescent="0.25">
      <c r="B126" s="144" t="s">
        <v>289</v>
      </c>
      <c r="C126" t="s">
        <v>1203</v>
      </c>
      <c r="D126" t="s">
        <v>1235</v>
      </c>
    </row>
    <row r="127" spans="2:4" hidden="1" outlineLevel="1" x14ac:dyDescent="0.25">
      <c r="B127" s="144" t="s">
        <v>290</v>
      </c>
      <c r="C127" t="s">
        <v>1203</v>
      </c>
      <c r="D127" t="s">
        <v>1235</v>
      </c>
    </row>
    <row r="128" spans="2:4" hidden="1" outlineLevel="1" x14ac:dyDescent="0.25">
      <c r="B128" s="144" t="s">
        <v>1038</v>
      </c>
      <c r="C128" t="s">
        <v>1203</v>
      </c>
      <c r="D128" t="s">
        <v>1235</v>
      </c>
    </row>
    <row r="129" spans="2:4" hidden="1" outlineLevel="1" x14ac:dyDescent="0.25">
      <c r="B129" s="144" t="s">
        <v>1039</v>
      </c>
      <c r="C129" t="s">
        <v>1203</v>
      </c>
      <c r="D129" t="s">
        <v>1235</v>
      </c>
    </row>
    <row r="130" spans="2:4" hidden="1" outlineLevel="1" x14ac:dyDescent="0.25">
      <c r="B130" s="144" t="s">
        <v>1040</v>
      </c>
      <c r="C130" t="s">
        <v>1203</v>
      </c>
      <c r="D130" t="s">
        <v>1235</v>
      </c>
    </row>
    <row r="131" spans="2:4" hidden="1" outlineLevel="1" x14ac:dyDescent="0.25">
      <c r="B131" s="144" t="s">
        <v>1041</v>
      </c>
      <c r="C131" t="s">
        <v>1203</v>
      </c>
      <c r="D131" t="s">
        <v>1235</v>
      </c>
    </row>
    <row r="132" spans="2:4" hidden="1" outlineLevel="1" x14ac:dyDescent="0.25">
      <c r="B132" s="144" t="s">
        <v>1042</v>
      </c>
      <c r="C132" t="s">
        <v>1203</v>
      </c>
      <c r="D132" t="s">
        <v>1235</v>
      </c>
    </row>
    <row r="133" spans="2:4" hidden="1" outlineLevel="1" x14ac:dyDescent="0.25">
      <c r="B133" s="144" t="s">
        <v>1043</v>
      </c>
      <c r="C133" t="s">
        <v>1203</v>
      </c>
      <c r="D133" t="s">
        <v>1235</v>
      </c>
    </row>
    <row r="134" spans="2:4" hidden="1" outlineLevel="1" x14ac:dyDescent="0.25">
      <c r="B134" s="144" t="s">
        <v>1044</v>
      </c>
      <c r="C134" t="s">
        <v>1203</v>
      </c>
      <c r="D134" t="s">
        <v>1235</v>
      </c>
    </row>
    <row r="135" spans="2:4" hidden="1" outlineLevel="1" x14ac:dyDescent="0.25">
      <c r="B135" s="144" t="s">
        <v>1045</v>
      </c>
      <c r="C135" t="s">
        <v>1203</v>
      </c>
      <c r="D135" t="s">
        <v>1235</v>
      </c>
    </row>
    <row r="136" spans="2:4" hidden="1" outlineLevel="1" x14ac:dyDescent="0.25">
      <c r="B136" s="144" t="s">
        <v>1046</v>
      </c>
      <c r="C136" t="s">
        <v>1203</v>
      </c>
      <c r="D136" t="s">
        <v>1235</v>
      </c>
    </row>
    <row r="137" spans="2:4" hidden="1" outlineLevel="1" x14ac:dyDescent="0.25">
      <c r="B137" s="144" t="s">
        <v>1047</v>
      </c>
      <c r="C137" t="s">
        <v>1203</v>
      </c>
      <c r="D137" t="s">
        <v>1235</v>
      </c>
    </row>
    <row r="138" spans="2:4" hidden="1" outlineLevel="1" x14ac:dyDescent="0.25">
      <c r="B138" s="144" t="s">
        <v>1048</v>
      </c>
      <c r="C138" t="s">
        <v>1203</v>
      </c>
      <c r="D138" t="s">
        <v>1235</v>
      </c>
    </row>
    <row r="139" spans="2:4" hidden="1" outlineLevel="1" x14ac:dyDescent="0.25">
      <c r="B139" s="144" t="s">
        <v>1049</v>
      </c>
      <c r="C139" t="s">
        <v>1203</v>
      </c>
      <c r="D139" t="s">
        <v>1235</v>
      </c>
    </row>
    <row r="140" spans="2:4" hidden="1" outlineLevel="1" x14ac:dyDescent="0.25">
      <c r="B140" s="144" t="s">
        <v>1050</v>
      </c>
      <c r="C140" t="s">
        <v>1203</v>
      </c>
      <c r="D140" t="s">
        <v>1235</v>
      </c>
    </row>
    <row r="141" spans="2:4" hidden="1" outlineLevel="1" x14ac:dyDescent="0.25">
      <c r="B141" s="144" t="s">
        <v>1051</v>
      </c>
      <c r="C141" t="s">
        <v>1203</v>
      </c>
      <c r="D141" t="s">
        <v>1235</v>
      </c>
    </row>
    <row r="142" spans="2:4" hidden="1" outlineLevel="1" x14ac:dyDescent="0.25">
      <c r="B142" s="144" t="s">
        <v>1052</v>
      </c>
      <c r="C142" t="s">
        <v>1203</v>
      </c>
      <c r="D142" t="s">
        <v>1235</v>
      </c>
    </row>
    <row r="143" spans="2:4" hidden="1" outlineLevel="1" x14ac:dyDescent="0.25">
      <c r="B143" s="144" t="s">
        <v>1053</v>
      </c>
      <c r="C143" t="s">
        <v>1203</v>
      </c>
      <c r="D143" t="s">
        <v>1235</v>
      </c>
    </row>
    <row r="144" spans="2:4" hidden="1" outlineLevel="1" x14ac:dyDescent="0.25">
      <c r="B144" s="144" t="s">
        <v>1054</v>
      </c>
      <c r="C144" t="s">
        <v>1203</v>
      </c>
      <c r="D144" t="s">
        <v>1235</v>
      </c>
    </row>
    <row r="145" spans="2:4" hidden="1" outlineLevel="1" x14ac:dyDescent="0.25">
      <c r="B145" s="144" t="s">
        <v>1055</v>
      </c>
      <c r="C145" t="s">
        <v>1203</v>
      </c>
      <c r="D145" t="s">
        <v>1235</v>
      </c>
    </row>
    <row r="146" spans="2:4" hidden="1" outlineLevel="1" x14ac:dyDescent="0.25">
      <c r="B146" s="144" t="s">
        <v>1056</v>
      </c>
      <c r="C146" t="s">
        <v>1203</v>
      </c>
      <c r="D146" t="s">
        <v>1235</v>
      </c>
    </row>
    <row r="147" spans="2:4" hidden="1" outlineLevel="1" x14ac:dyDescent="0.25">
      <c r="B147" s="144" t="s">
        <v>1057</v>
      </c>
      <c r="C147" t="s">
        <v>1203</v>
      </c>
      <c r="D147" t="s">
        <v>1235</v>
      </c>
    </row>
    <row r="148" spans="2:4" hidden="1" outlineLevel="1" x14ac:dyDescent="0.25">
      <c r="B148" s="144" t="s">
        <v>1058</v>
      </c>
      <c r="C148" t="s">
        <v>1203</v>
      </c>
      <c r="D148" t="s">
        <v>1235</v>
      </c>
    </row>
    <row r="149" spans="2:4" hidden="1" outlineLevel="1" x14ac:dyDescent="0.25">
      <c r="B149" s="144" t="s">
        <v>1059</v>
      </c>
      <c r="C149" t="s">
        <v>1203</v>
      </c>
      <c r="D149" t="s">
        <v>1235</v>
      </c>
    </row>
    <row r="150" spans="2:4" hidden="1" outlineLevel="1" x14ac:dyDescent="0.25">
      <c r="B150" s="144" t="s">
        <v>1060</v>
      </c>
      <c r="C150" t="s">
        <v>1203</v>
      </c>
      <c r="D150" t="s">
        <v>1235</v>
      </c>
    </row>
    <row r="151" spans="2:4" hidden="1" outlineLevel="1" x14ac:dyDescent="0.25">
      <c r="B151" s="144" t="s">
        <v>1061</v>
      </c>
      <c r="C151" t="s">
        <v>1203</v>
      </c>
      <c r="D151" t="s">
        <v>1235</v>
      </c>
    </row>
    <row r="152" spans="2:4" hidden="1" outlineLevel="1" x14ac:dyDescent="0.25">
      <c r="B152" s="144" t="s">
        <v>1062</v>
      </c>
      <c r="C152" t="s">
        <v>1203</v>
      </c>
      <c r="D152" t="s">
        <v>1235</v>
      </c>
    </row>
    <row r="153" spans="2:4" hidden="1" outlineLevel="1" x14ac:dyDescent="0.25">
      <c r="B153" s="144" t="s">
        <v>1063</v>
      </c>
      <c r="C153" t="s">
        <v>1203</v>
      </c>
      <c r="D153" t="s">
        <v>1235</v>
      </c>
    </row>
    <row r="154" spans="2:4" hidden="1" outlineLevel="1" x14ac:dyDescent="0.25">
      <c r="B154" s="144" t="s">
        <v>1064</v>
      </c>
      <c r="C154" t="s">
        <v>1203</v>
      </c>
      <c r="D154" t="s">
        <v>1235</v>
      </c>
    </row>
    <row r="155" spans="2:4" hidden="1" outlineLevel="1" x14ac:dyDescent="0.25">
      <c r="B155" s="144" t="s">
        <v>1065</v>
      </c>
      <c r="C155" t="s">
        <v>1203</v>
      </c>
      <c r="D155" t="s">
        <v>1235</v>
      </c>
    </row>
    <row r="156" spans="2:4" hidden="1" outlineLevel="1" x14ac:dyDescent="0.25">
      <c r="B156" s="144" t="s">
        <v>1066</v>
      </c>
      <c r="C156" t="s">
        <v>1203</v>
      </c>
      <c r="D156" t="s">
        <v>1235</v>
      </c>
    </row>
    <row r="157" spans="2:4" hidden="1" outlineLevel="1" x14ac:dyDescent="0.25">
      <c r="B157" s="144" t="s">
        <v>1067</v>
      </c>
      <c r="C157" t="s">
        <v>1203</v>
      </c>
      <c r="D157" t="s">
        <v>1235</v>
      </c>
    </row>
    <row r="158" spans="2:4" hidden="1" outlineLevel="1" x14ac:dyDescent="0.25">
      <c r="B158" s="144" t="s">
        <v>1068</v>
      </c>
      <c r="C158" t="s">
        <v>1203</v>
      </c>
      <c r="D158" t="s">
        <v>1235</v>
      </c>
    </row>
    <row r="159" spans="2:4" hidden="1" outlineLevel="1" x14ac:dyDescent="0.25">
      <c r="B159" s="144" t="s">
        <v>1069</v>
      </c>
      <c r="C159" t="s">
        <v>1203</v>
      </c>
      <c r="D159" t="s">
        <v>1235</v>
      </c>
    </row>
    <row r="160" spans="2:4" hidden="1" outlineLevel="1" x14ac:dyDescent="0.25">
      <c r="B160" s="144" t="s">
        <v>1070</v>
      </c>
      <c r="C160" t="s">
        <v>1203</v>
      </c>
      <c r="D160" t="s">
        <v>1235</v>
      </c>
    </row>
    <row r="161" spans="2:4" hidden="1" outlineLevel="1" x14ac:dyDescent="0.25">
      <c r="B161" s="144" t="s">
        <v>1071</v>
      </c>
      <c r="C161" t="s">
        <v>1203</v>
      </c>
      <c r="D161" t="s">
        <v>1235</v>
      </c>
    </row>
    <row r="162" spans="2:4" hidden="1" outlineLevel="1" x14ac:dyDescent="0.25">
      <c r="B162" s="144" t="s">
        <v>1072</v>
      </c>
      <c r="C162" t="s">
        <v>1203</v>
      </c>
      <c r="D162" t="s">
        <v>1235</v>
      </c>
    </row>
    <row r="163" spans="2:4" hidden="1" outlineLevel="1" x14ac:dyDescent="0.25">
      <c r="B163" s="144" t="s">
        <v>1073</v>
      </c>
      <c r="C163" t="s">
        <v>1203</v>
      </c>
      <c r="D163" t="s">
        <v>1235</v>
      </c>
    </row>
    <row r="164" spans="2:4" hidden="1" outlineLevel="1" x14ac:dyDescent="0.25">
      <c r="B164" s="144" t="s">
        <v>1074</v>
      </c>
      <c r="C164" t="s">
        <v>1203</v>
      </c>
      <c r="D164" t="s">
        <v>1235</v>
      </c>
    </row>
    <row r="165" spans="2:4" hidden="1" outlineLevel="1" x14ac:dyDescent="0.25">
      <c r="B165" s="144" t="s">
        <v>1075</v>
      </c>
      <c r="C165" t="s">
        <v>1203</v>
      </c>
      <c r="D165" t="s">
        <v>1235</v>
      </c>
    </row>
    <row r="166" spans="2:4" hidden="1" outlineLevel="1" x14ac:dyDescent="0.25">
      <c r="B166" s="144" t="s">
        <v>1076</v>
      </c>
      <c r="C166" t="s">
        <v>1203</v>
      </c>
      <c r="D166" t="s">
        <v>1235</v>
      </c>
    </row>
    <row r="167" spans="2:4" hidden="1" outlineLevel="1" x14ac:dyDescent="0.25">
      <c r="B167" s="144" t="s">
        <v>1077</v>
      </c>
      <c r="C167" t="s">
        <v>1203</v>
      </c>
      <c r="D167" t="s">
        <v>1235</v>
      </c>
    </row>
    <row r="168" spans="2:4" hidden="1" outlineLevel="1" x14ac:dyDescent="0.25">
      <c r="B168" s="144" t="s">
        <v>1078</v>
      </c>
      <c r="C168" t="s">
        <v>1203</v>
      </c>
      <c r="D168" t="s">
        <v>1235</v>
      </c>
    </row>
    <row r="169" spans="2:4" hidden="1" outlineLevel="1" x14ac:dyDescent="0.25">
      <c r="B169" s="144" t="s">
        <v>1079</v>
      </c>
      <c r="C169" t="s">
        <v>1203</v>
      </c>
      <c r="D169" t="s">
        <v>1235</v>
      </c>
    </row>
    <row r="170" spans="2:4" hidden="1" outlineLevel="1" x14ac:dyDescent="0.25">
      <c r="B170" s="144" t="s">
        <v>1080</v>
      </c>
      <c r="C170" t="s">
        <v>1203</v>
      </c>
      <c r="D170" t="s">
        <v>1235</v>
      </c>
    </row>
    <row r="171" spans="2:4" hidden="1" outlineLevel="1" x14ac:dyDescent="0.25">
      <c r="B171" s="144" t="s">
        <v>1081</v>
      </c>
      <c r="C171" t="s">
        <v>1203</v>
      </c>
      <c r="D171" t="s">
        <v>1235</v>
      </c>
    </row>
    <row r="172" spans="2:4" hidden="1" outlineLevel="1" x14ac:dyDescent="0.25">
      <c r="B172" s="144" t="s">
        <v>1082</v>
      </c>
      <c r="C172" t="s">
        <v>1203</v>
      </c>
      <c r="D172" t="s">
        <v>1235</v>
      </c>
    </row>
    <row r="173" spans="2:4" hidden="1" outlineLevel="1" x14ac:dyDescent="0.25">
      <c r="B173" s="144" t="s">
        <v>1083</v>
      </c>
      <c r="C173" t="s">
        <v>1203</v>
      </c>
      <c r="D173" t="s">
        <v>1235</v>
      </c>
    </row>
    <row r="174" spans="2:4" hidden="1" outlineLevel="1" x14ac:dyDescent="0.25">
      <c r="B174" s="144" t="s">
        <v>1084</v>
      </c>
      <c r="C174" t="s">
        <v>1203</v>
      </c>
      <c r="D174" t="s">
        <v>1235</v>
      </c>
    </row>
    <row r="175" spans="2:4" hidden="1" outlineLevel="1" x14ac:dyDescent="0.25">
      <c r="B175" s="144" t="s">
        <v>1085</v>
      </c>
      <c r="C175" t="s">
        <v>1203</v>
      </c>
      <c r="D175" t="s">
        <v>1235</v>
      </c>
    </row>
    <row r="176" spans="2:4" hidden="1" outlineLevel="1" x14ac:dyDescent="0.25">
      <c r="B176" s="144" t="s">
        <v>1087</v>
      </c>
      <c r="C176" t="s">
        <v>1203</v>
      </c>
      <c r="D176" t="s">
        <v>1235</v>
      </c>
    </row>
    <row r="177" spans="2:4" hidden="1" outlineLevel="1" x14ac:dyDescent="0.25">
      <c r="B177" s="144" t="s">
        <v>1088</v>
      </c>
      <c r="C177" t="s">
        <v>1203</v>
      </c>
      <c r="D177" t="s">
        <v>1235</v>
      </c>
    </row>
    <row r="178" spans="2:4" hidden="1" outlineLevel="1" x14ac:dyDescent="0.25">
      <c r="B178" s="144" t="s">
        <v>1089</v>
      </c>
      <c r="C178" t="s">
        <v>1203</v>
      </c>
      <c r="D178" t="s">
        <v>1235</v>
      </c>
    </row>
    <row r="179" spans="2:4" hidden="1" outlineLevel="1" x14ac:dyDescent="0.25">
      <c r="B179" s="144" t="s">
        <v>1090</v>
      </c>
      <c r="C179" t="s">
        <v>1203</v>
      </c>
      <c r="D179" t="s">
        <v>1235</v>
      </c>
    </row>
    <row r="180" spans="2:4" hidden="1" outlineLevel="1" x14ac:dyDescent="0.25">
      <c r="B180" s="144" t="s">
        <v>1091</v>
      </c>
      <c r="C180" t="s">
        <v>1203</v>
      </c>
      <c r="D180" t="s">
        <v>1235</v>
      </c>
    </row>
    <row r="181" spans="2:4" hidden="1" outlineLevel="1" x14ac:dyDescent="0.25">
      <c r="B181" s="144" t="s">
        <v>1092</v>
      </c>
      <c r="C181" t="s">
        <v>1203</v>
      </c>
      <c r="D181" t="s">
        <v>1235</v>
      </c>
    </row>
    <row r="182" spans="2:4" hidden="1" outlineLevel="1" x14ac:dyDescent="0.25">
      <c r="B182" s="144" t="s">
        <v>1093</v>
      </c>
      <c r="C182" t="s">
        <v>1203</v>
      </c>
      <c r="D182" t="s">
        <v>1235</v>
      </c>
    </row>
    <row r="183" spans="2:4" hidden="1" outlineLevel="1" x14ac:dyDescent="0.25">
      <c r="B183" s="144" t="s">
        <v>1094</v>
      </c>
      <c r="C183" t="s">
        <v>1203</v>
      </c>
      <c r="D183" t="s">
        <v>1235</v>
      </c>
    </row>
    <row r="184" spans="2:4" hidden="1" outlineLevel="1" x14ac:dyDescent="0.25">
      <c r="B184" s="144" t="s">
        <v>1095</v>
      </c>
      <c r="C184" t="s">
        <v>1203</v>
      </c>
      <c r="D184" t="s">
        <v>1235</v>
      </c>
    </row>
    <row r="185" spans="2:4" hidden="1" outlineLevel="1" x14ac:dyDescent="0.25">
      <c r="B185" s="144" t="s">
        <v>1096</v>
      </c>
      <c r="C185" t="s">
        <v>1203</v>
      </c>
      <c r="D185" t="s">
        <v>1235</v>
      </c>
    </row>
    <row r="186" spans="2:4" hidden="1" outlineLevel="1" x14ac:dyDescent="0.25">
      <c r="B186" s="144" t="s">
        <v>1086</v>
      </c>
      <c r="C186" t="s">
        <v>1203</v>
      </c>
      <c r="D186" t="s">
        <v>1235</v>
      </c>
    </row>
    <row r="187" spans="2:4" hidden="1" outlineLevel="1" x14ac:dyDescent="0.25">
      <c r="B187" s="144" t="s">
        <v>1097</v>
      </c>
      <c r="C187" t="s">
        <v>1203</v>
      </c>
      <c r="D187" t="s">
        <v>1235</v>
      </c>
    </row>
    <row r="188" spans="2:4" hidden="1" outlineLevel="1" x14ac:dyDescent="0.25">
      <c r="B188" s="144" t="s">
        <v>1098</v>
      </c>
      <c r="C188" t="s">
        <v>1203</v>
      </c>
      <c r="D188" t="s">
        <v>1235</v>
      </c>
    </row>
    <row r="189" spans="2:4" hidden="1" outlineLevel="1" x14ac:dyDescent="0.25">
      <c r="B189" s="144" t="s">
        <v>1099</v>
      </c>
      <c r="C189" t="s">
        <v>1203</v>
      </c>
      <c r="D189" t="s">
        <v>1235</v>
      </c>
    </row>
    <row r="190" spans="2:4" hidden="1" outlineLevel="1" x14ac:dyDescent="0.25">
      <c r="B190" s="144" t="s">
        <v>1100</v>
      </c>
      <c r="C190" t="s">
        <v>1203</v>
      </c>
      <c r="D190" t="s">
        <v>1235</v>
      </c>
    </row>
    <row r="191" spans="2:4" hidden="1" outlineLevel="1" x14ac:dyDescent="0.25">
      <c r="B191" s="144" t="s">
        <v>1101</v>
      </c>
      <c r="C191" t="s">
        <v>1203</v>
      </c>
      <c r="D191" t="s">
        <v>1235</v>
      </c>
    </row>
    <row r="192" spans="2:4" hidden="1" outlineLevel="1" x14ac:dyDescent="0.25">
      <c r="B192" s="144" t="s">
        <v>1102</v>
      </c>
      <c r="C192" t="s">
        <v>1203</v>
      </c>
      <c r="D192" t="s">
        <v>1235</v>
      </c>
    </row>
    <row r="193" spans="2:4" hidden="1" outlineLevel="1" x14ac:dyDescent="0.25">
      <c r="B193" s="144" t="s">
        <v>1103</v>
      </c>
      <c r="C193" t="s">
        <v>1203</v>
      </c>
      <c r="D193" t="s">
        <v>1235</v>
      </c>
    </row>
    <row r="194" spans="2:4" hidden="1" outlineLevel="1" x14ac:dyDescent="0.25">
      <c r="B194" s="144" t="s">
        <v>1104</v>
      </c>
      <c r="C194" t="s">
        <v>1203</v>
      </c>
      <c r="D194" t="s">
        <v>1235</v>
      </c>
    </row>
    <row r="195" spans="2:4" hidden="1" outlineLevel="1" x14ac:dyDescent="0.25">
      <c r="B195" s="144" t="s">
        <v>1105</v>
      </c>
      <c r="C195" t="s">
        <v>1203</v>
      </c>
      <c r="D195" t="s">
        <v>1235</v>
      </c>
    </row>
    <row r="196" spans="2:4" hidden="1" outlineLevel="1" x14ac:dyDescent="0.25">
      <c r="B196" s="144" t="s">
        <v>1106</v>
      </c>
      <c r="C196" t="s">
        <v>1203</v>
      </c>
      <c r="D196" t="s">
        <v>1235</v>
      </c>
    </row>
    <row r="197" spans="2:4" hidden="1" outlineLevel="1" x14ac:dyDescent="0.25">
      <c r="B197" s="144" t="s">
        <v>1107</v>
      </c>
      <c r="C197" t="s">
        <v>1203</v>
      </c>
      <c r="D197" t="s">
        <v>1235</v>
      </c>
    </row>
    <row r="198" spans="2:4" hidden="1" outlineLevel="1" x14ac:dyDescent="0.25">
      <c r="B198" s="144" t="s">
        <v>1108</v>
      </c>
      <c r="C198" t="s">
        <v>1203</v>
      </c>
      <c r="D198" t="s">
        <v>1235</v>
      </c>
    </row>
    <row r="199" spans="2:4" hidden="1" outlineLevel="1" x14ac:dyDescent="0.25">
      <c r="B199" s="144" t="s">
        <v>1109</v>
      </c>
      <c r="C199" t="s">
        <v>1203</v>
      </c>
      <c r="D199" t="s">
        <v>1235</v>
      </c>
    </row>
    <row r="200" spans="2:4" hidden="1" outlineLevel="1" x14ac:dyDescent="0.25">
      <c r="B200" s="144" t="s">
        <v>1110</v>
      </c>
      <c r="C200" t="s">
        <v>1203</v>
      </c>
      <c r="D200" t="s">
        <v>1235</v>
      </c>
    </row>
    <row r="201" spans="2:4" hidden="1" outlineLevel="1" x14ac:dyDescent="0.25">
      <c r="B201" s="144" t="s">
        <v>1111</v>
      </c>
      <c r="C201" t="s">
        <v>1203</v>
      </c>
      <c r="D201" t="s">
        <v>1235</v>
      </c>
    </row>
    <row r="202" spans="2:4" hidden="1" outlineLevel="1" x14ac:dyDescent="0.25">
      <c r="B202" s="144" t="s">
        <v>1112</v>
      </c>
      <c r="C202" t="s">
        <v>1203</v>
      </c>
      <c r="D202" t="s">
        <v>1235</v>
      </c>
    </row>
    <row r="203" spans="2:4" hidden="1" outlineLevel="1" x14ac:dyDescent="0.25">
      <c r="B203" s="144" t="s">
        <v>1113</v>
      </c>
      <c r="C203" t="s">
        <v>1203</v>
      </c>
      <c r="D203" t="s">
        <v>1235</v>
      </c>
    </row>
    <row r="204" spans="2:4" hidden="1" outlineLevel="1" x14ac:dyDescent="0.25">
      <c r="B204" s="144" t="s">
        <v>1114</v>
      </c>
      <c r="C204" t="s">
        <v>1203</v>
      </c>
      <c r="D204" t="s">
        <v>1235</v>
      </c>
    </row>
    <row r="205" spans="2:4" hidden="1" outlineLevel="1" x14ac:dyDescent="0.25">
      <c r="B205" s="144" t="s">
        <v>1115</v>
      </c>
      <c r="C205" t="s">
        <v>1203</v>
      </c>
      <c r="D205" t="s">
        <v>1235</v>
      </c>
    </row>
    <row r="206" spans="2:4" hidden="1" outlineLevel="1" x14ac:dyDescent="0.25">
      <c r="B206" s="144" t="s">
        <v>1116</v>
      </c>
      <c r="C206" t="s">
        <v>1203</v>
      </c>
      <c r="D206" t="s">
        <v>1235</v>
      </c>
    </row>
    <row r="207" spans="2:4" hidden="1" outlineLevel="1" x14ac:dyDescent="0.25">
      <c r="B207" s="144" t="s">
        <v>1117</v>
      </c>
      <c r="C207" t="s">
        <v>1203</v>
      </c>
      <c r="D207" t="s">
        <v>1235</v>
      </c>
    </row>
    <row r="208" spans="2:4" hidden="1" outlineLevel="1" x14ac:dyDescent="0.25">
      <c r="B208" s="144" t="s">
        <v>1118</v>
      </c>
      <c r="C208" t="s">
        <v>1203</v>
      </c>
      <c r="D208" t="s">
        <v>1235</v>
      </c>
    </row>
    <row r="209" spans="2:4" hidden="1" outlineLevel="1" x14ac:dyDescent="0.25">
      <c r="B209" s="144" t="s">
        <v>1119</v>
      </c>
      <c r="C209" t="s">
        <v>1203</v>
      </c>
      <c r="D209" t="s">
        <v>1235</v>
      </c>
    </row>
    <row r="210" spans="2:4" hidden="1" outlineLevel="1" x14ac:dyDescent="0.25">
      <c r="B210" s="144" t="s">
        <v>1120</v>
      </c>
      <c r="C210" t="s">
        <v>1203</v>
      </c>
      <c r="D210" t="s">
        <v>1235</v>
      </c>
    </row>
    <row r="211" spans="2:4" hidden="1" outlineLevel="1" x14ac:dyDescent="0.25">
      <c r="B211" s="144" t="s">
        <v>1121</v>
      </c>
      <c r="C211" t="s">
        <v>1203</v>
      </c>
      <c r="D211" t="s">
        <v>1235</v>
      </c>
    </row>
    <row r="212" spans="2:4" ht="30" collapsed="1" x14ac:dyDescent="0.25">
      <c r="B212" s="144" t="s">
        <v>25</v>
      </c>
      <c r="C212" t="s">
        <v>1203</v>
      </c>
      <c r="D212" t="s">
        <v>1215</v>
      </c>
    </row>
    <row r="213" spans="2:4" hidden="1" outlineLevel="1" x14ac:dyDescent="0.25">
      <c r="B213" s="258" t="s">
        <v>195</v>
      </c>
      <c r="C213" t="s">
        <v>1203</v>
      </c>
      <c r="D213" t="s">
        <v>1214</v>
      </c>
    </row>
    <row r="214" spans="2:4" hidden="1" outlineLevel="1" x14ac:dyDescent="0.25">
      <c r="B214" s="258" t="s">
        <v>196</v>
      </c>
      <c r="C214" t="s">
        <v>1203</v>
      </c>
      <c r="D214" t="s">
        <v>1214</v>
      </c>
    </row>
    <row r="215" spans="2:4" hidden="1" outlineLevel="1" x14ac:dyDescent="0.25">
      <c r="B215" s="258" t="s">
        <v>197</v>
      </c>
      <c r="C215" t="s">
        <v>1203</v>
      </c>
      <c r="D215" t="s">
        <v>1214</v>
      </c>
    </row>
    <row r="216" spans="2:4" hidden="1" outlineLevel="1" x14ac:dyDescent="0.25">
      <c r="B216" s="258" t="s">
        <v>198</v>
      </c>
      <c r="C216" t="s">
        <v>1203</v>
      </c>
      <c r="D216" t="s">
        <v>1214</v>
      </c>
    </row>
    <row r="217" spans="2:4" hidden="1" outlineLevel="1" x14ac:dyDescent="0.25">
      <c r="B217" s="258" t="s">
        <v>199</v>
      </c>
      <c r="C217" t="s">
        <v>1203</v>
      </c>
      <c r="D217" t="s">
        <v>1214</v>
      </c>
    </row>
    <row r="218" spans="2:4" hidden="1" outlineLevel="1" x14ac:dyDescent="0.25">
      <c r="B218" s="258" t="s">
        <v>200</v>
      </c>
      <c r="C218" t="s">
        <v>1203</v>
      </c>
      <c r="D218" t="s">
        <v>1214</v>
      </c>
    </row>
    <row r="219" spans="2:4" hidden="1" outlineLevel="1" x14ac:dyDescent="0.25">
      <c r="B219" s="258" t="s">
        <v>201</v>
      </c>
      <c r="C219" t="s">
        <v>1203</v>
      </c>
      <c r="D219" t="s">
        <v>1214</v>
      </c>
    </row>
    <row r="220" spans="2:4" hidden="1" outlineLevel="1" x14ac:dyDescent="0.25">
      <c r="B220" s="258" t="s">
        <v>202</v>
      </c>
      <c r="C220" t="s">
        <v>1203</v>
      </c>
      <c r="D220" t="s">
        <v>1214</v>
      </c>
    </row>
    <row r="221" spans="2:4" hidden="1" outlineLevel="1" x14ac:dyDescent="0.25">
      <c r="B221" s="258" t="s">
        <v>203</v>
      </c>
      <c r="C221" t="s">
        <v>1203</v>
      </c>
      <c r="D221" t="s">
        <v>1214</v>
      </c>
    </row>
    <row r="222" spans="2:4" hidden="1" outlineLevel="1" x14ac:dyDescent="0.25">
      <c r="B222" s="258" t="s">
        <v>204</v>
      </c>
      <c r="C222" t="s">
        <v>1203</v>
      </c>
      <c r="D222" t="s">
        <v>1214</v>
      </c>
    </row>
    <row r="223" spans="2:4" hidden="1" outlineLevel="1" x14ac:dyDescent="0.25">
      <c r="B223" s="258" t="s">
        <v>205</v>
      </c>
      <c r="C223" t="s">
        <v>1203</v>
      </c>
      <c r="D223" t="s">
        <v>1214</v>
      </c>
    </row>
    <row r="224" spans="2:4" hidden="1" outlineLevel="1" x14ac:dyDescent="0.25">
      <c r="B224" s="258" t="s">
        <v>206</v>
      </c>
      <c r="C224" t="s">
        <v>1203</v>
      </c>
      <c r="D224" t="s">
        <v>1214</v>
      </c>
    </row>
    <row r="225" spans="2:4" hidden="1" outlineLevel="1" x14ac:dyDescent="0.25">
      <c r="B225" s="258" t="s">
        <v>207</v>
      </c>
      <c r="C225" t="s">
        <v>1203</v>
      </c>
      <c r="D225" t="s">
        <v>1214</v>
      </c>
    </row>
    <row r="226" spans="2:4" hidden="1" outlineLevel="1" x14ac:dyDescent="0.25">
      <c r="B226" s="258" t="s">
        <v>208</v>
      </c>
      <c r="C226" t="s">
        <v>1203</v>
      </c>
      <c r="D226" t="s">
        <v>1214</v>
      </c>
    </row>
    <row r="227" spans="2:4" hidden="1" outlineLevel="1" x14ac:dyDescent="0.25">
      <c r="B227" s="258" t="s">
        <v>209</v>
      </c>
      <c r="C227" t="s">
        <v>1203</v>
      </c>
      <c r="D227" t="s">
        <v>1214</v>
      </c>
    </row>
    <row r="228" spans="2:4" hidden="1" outlineLevel="1" x14ac:dyDescent="0.25">
      <c r="B228" s="258" t="s">
        <v>210</v>
      </c>
      <c r="C228" t="s">
        <v>1203</v>
      </c>
      <c r="D228" t="s">
        <v>1214</v>
      </c>
    </row>
    <row r="229" spans="2:4" hidden="1" outlineLevel="1" x14ac:dyDescent="0.25">
      <c r="B229" s="258" t="s">
        <v>211</v>
      </c>
      <c r="C229" t="s">
        <v>1203</v>
      </c>
      <c r="D229" t="s">
        <v>1214</v>
      </c>
    </row>
    <row r="230" spans="2:4" hidden="1" outlineLevel="1" x14ac:dyDescent="0.25">
      <c r="B230" s="258" t="s">
        <v>212</v>
      </c>
      <c r="C230" t="s">
        <v>1203</v>
      </c>
      <c r="D230" t="s">
        <v>1214</v>
      </c>
    </row>
    <row r="231" spans="2:4" hidden="1" outlineLevel="1" x14ac:dyDescent="0.25">
      <c r="B231" s="258" t="s">
        <v>213</v>
      </c>
      <c r="C231" t="s">
        <v>1203</v>
      </c>
      <c r="D231" t="s">
        <v>1214</v>
      </c>
    </row>
    <row r="232" spans="2:4" hidden="1" outlineLevel="1" x14ac:dyDescent="0.25">
      <c r="B232" s="258" t="s">
        <v>214</v>
      </c>
      <c r="C232" t="s">
        <v>1203</v>
      </c>
      <c r="D232" t="s">
        <v>1214</v>
      </c>
    </row>
    <row r="233" spans="2:4" hidden="1" outlineLevel="1" x14ac:dyDescent="0.25">
      <c r="B233" s="258" t="s">
        <v>215</v>
      </c>
      <c r="C233" t="s">
        <v>1203</v>
      </c>
      <c r="D233" t="s">
        <v>1214</v>
      </c>
    </row>
    <row r="234" spans="2:4" hidden="1" outlineLevel="1" x14ac:dyDescent="0.25">
      <c r="B234" s="258" t="s">
        <v>216</v>
      </c>
      <c r="C234" t="s">
        <v>1203</v>
      </c>
      <c r="D234" t="s">
        <v>1214</v>
      </c>
    </row>
    <row r="235" spans="2:4" hidden="1" outlineLevel="1" x14ac:dyDescent="0.25">
      <c r="B235" s="258" t="s">
        <v>217</v>
      </c>
      <c r="C235" t="s">
        <v>1203</v>
      </c>
      <c r="D235" t="s">
        <v>1214</v>
      </c>
    </row>
    <row r="236" spans="2:4" hidden="1" outlineLevel="1" x14ac:dyDescent="0.25">
      <c r="B236" s="258" t="s">
        <v>218</v>
      </c>
      <c r="C236" t="s">
        <v>1203</v>
      </c>
      <c r="D236" t="s">
        <v>1214</v>
      </c>
    </row>
    <row r="237" spans="2:4" hidden="1" outlineLevel="1" x14ac:dyDescent="0.25">
      <c r="B237" s="258" t="s">
        <v>219</v>
      </c>
      <c r="C237" t="s">
        <v>1203</v>
      </c>
      <c r="D237" t="s">
        <v>1214</v>
      </c>
    </row>
    <row r="238" spans="2:4" hidden="1" outlineLevel="1" x14ac:dyDescent="0.25">
      <c r="B238" s="258" t="s">
        <v>220</v>
      </c>
      <c r="C238" t="s">
        <v>1203</v>
      </c>
      <c r="D238" t="s">
        <v>1214</v>
      </c>
    </row>
    <row r="239" spans="2:4" hidden="1" outlineLevel="1" x14ac:dyDescent="0.25">
      <c r="B239" s="258" t="s">
        <v>221</v>
      </c>
      <c r="C239" t="s">
        <v>1203</v>
      </c>
      <c r="D239" t="s">
        <v>1214</v>
      </c>
    </row>
    <row r="240" spans="2:4" hidden="1" outlineLevel="1" x14ac:dyDescent="0.25">
      <c r="B240" s="258" t="s">
        <v>222</v>
      </c>
      <c r="C240" t="s">
        <v>1203</v>
      </c>
      <c r="D240" t="s">
        <v>1214</v>
      </c>
    </row>
    <row r="241" spans="2:4" hidden="1" outlineLevel="1" x14ac:dyDescent="0.25">
      <c r="B241" s="258" t="s">
        <v>223</v>
      </c>
      <c r="C241" t="s">
        <v>1203</v>
      </c>
      <c r="D241" t="s">
        <v>1214</v>
      </c>
    </row>
    <row r="242" spans="2:4" hidden="1" outlineLevel="1" x14ac:dyDescent="0.25">
      <c r="B242" s="258" t="s">
        <v>224</v>
      </c>
      <c r="C242" t="s">
        <v>1203</v>
      </c>
      <c r="D242" t="s">
        <v>1214</v>
      </c>
    </row>
    <row r="243" spans="2:4" hidden="1" outlineLevel="1" x14ac:dyDescent="0.25">
      <c r="B243" s="258" t="s">
        <v>225</v>
      </c>
      <c r="C243" t="s">
        <v>1203</v>
      </c>
      <c r="D243" t="s">
        <v>1214</v>
      </c>
    </row>
    <row r="244" spans="2:4" hidden="1" outlineLevel="1" x14ac:dyDescent="0.25">
      <c r="B244" s="258" t="s">
        <v>226</v>
      </c>
      <c r="C244" t="s">
        <v>1203</v>
      </c>
      <c r="D244" t="s">
        <v>1214</v>
      </c>
    </row>
    <row r="245" spans="2:4" hidden="1" outlineLevel="1" x14ac:dyDescent="0.25">
      <c r="B245" s="258" t="s">
        <v>227</v>
      </c>
      <c r="C245" t="s">
        <v>1203</v>
      </c>
      <c r="D245" t="s">
        <v>1214</v>
      </c>
    </row>
    <row r="246" spans="2:4" hidden="1" outlineLevel="1" x14ac:dyDescent="0.25">
      <c r="B246" s="258" t="s">
        <v>228</v>
      </c>
      <c r="C246" t="s">
        <v>1203</v>
      </c>
      <c r="D246" t="s">
        <v>1214</v>
      </c>
    </row>
    <row r="247" spans="2:4" hidden="1" outlineLevel="1" x14ac:dyDescent="0.25">
      <c r="B247" s="258" t="s">
        <v>229</v>
      </c>
      <c r="C247" t="s">
        <v>1203</v>
      </c>
      <c r="D247" t="s">
        <v>1214</v>
      </c>
    </row>
    <row r="248" spans="2:4" hidden="1" outlineLevel="1" x14ac:dyDescent="0.25">
      <c r="B248" s="258" t="s">
        <v>230</v>
      </c>
      <c r="C248" t="s">
        <v>1203</v>
      </c>
      <c r="D248" t="s">
        <v>1214</v>
      </c>
    </row>
    <row r="249" spans="2:4" hidden="1" outlineLevel="1" x14ac:dyDescent="0.25">
      <c r="B249" s="258" t="s">
        <v>231</v>
      </c>
      <c r="C249" t="s">
        <v>1203</v>
      </c>
      <c r="D249" t="s">
        <v>1214</v>
      </c>
    </row>
    <row r="250" spans="2:4" hidden="1" outlineLevel="1" x14ac:dyDescent="0.25">
      <c r="B250" s="258" t="s">
        <v>232</v>
      </c>
      <c r="C250" t="s">
        <v>1203</v>
      </c>
      <c r="D250" t="s">
        <v>1214</v>
      </c>
    </row>
    <row r="251" spans="2:4" hidden="1" outlineLevel="1" x14ac:dyDescent="0.25">
      <c r="B251" s="258" t="s">
        <v>233</v>
      </c>
      <c r="C251" t="s">
        <v>1203</v>
      </c>
      <c r="D251" t="s">
        <v>1214</v>
      </c>
    </row>
    <row r="252" spans="2:4" hidden="1" outlineLevel="1" x14ac:dyDescent="0.25">
      <c r="B252" s="258" t="s">
        <v>234</v>
      </c>
      <c r="C252" t="s">
        <v>1203</v>
      </c>
      <c r="D252" t="s">
        <v>1214</v>
      </c>
    </row>
    <row r="253" spans="2:4" hidden="1" outlineLevel="1" x14ac:dyDescent="0.25">
      <c r="B253" s="258" t="s">
        <v>235</v>
      </c>
      <c r="C253" t="s">
        <v>1203</v>
      </c>
      <c r="D253" t="s">
        <v>1214</v>
      </c>
    </row>
    <row r="254" spans="2:4" hidden="1" outlineLevel="1" x14ac:dyDescent="0.25">
      <c r="B254" s="258" t="s">
        <v>236</v>
      </c>
      <c r="C254" t="s">
        <v>1203</v>
      </c>
      <c r="D254" t="s">
        <v>1214</v>
      </c>
    </row>
    <row r="255" spans="2:4" hidden="1" outlineLevel="1" x14ac:dyDescent="0.25">
      <c r="B255" s="258" t="s">
        <v>237</v>
      </c>
      <c r="C255" t="s">
        <v>1203</v>
      </c>
      <c r="D255" t="s">
        <v>1214</v>
      </c>
    </row>
    <row r="256" spans="2:4" hidden="1" outlineLevel="1" x14ac:dyDescent="0.25">
      <c r="B256" s="258" t="s">
        <v>238</v>
      </c>
      <c r="C256" t="s">
        <v>1203</v>
      </c>
      <c r="D256" t="s">
        <v>1214</v>
      </c>
    </row>
    <row r="257" spans="2:4" hidden="1" outlineLevel="1" x14ac:dyDescent="0.25">
      <c r="B257" s="258" t="s">
        <v>239</v>
      </c>
      <c r="C257" t="s">
        <v>1203</v>
      </c>
      <c r="D257" t="s">
        <v>1214</v>
      </c>
    </row>
    <row r="258" spans="2:4" hidden="1" outlineLevel="1" x14ac:dyDescent="0.25">
      <c r="B258" s="258" t="s">
        <v>240</v>
      </c>
      <c r="C258" t="s">
        <v>1203</v>
      </c>
      <c r="D258" t="s">
        <v>1214</v>
      </c>
    </row>
    <row r="259" spans="2:4" hidden="1" outlineLevel="1" x14ac:dyDescent="0.25">
      <c r="B259" s="258" t="s">
        <v>241</v>
      </c>
      <c r="C259" t="s">
        <v>1203</v>
      </c>
      <c r="D259" t="s">
        <v>1214</v>
      </c>
    </row>
    <row r="260" spans="2:4" hidden="1" outlineLevel="1" x14ac:dyDescent="0.25">
      <c r="B260" s="258" t="s">
        <v>242</v>
      </c>
      <c r="C260" t="s">
        <v>1203</v>
      </c>
      <c r="D260" t="s">
        <v>1214</v>
      </c>
    </row>
    <row r="261" spans="2:4" hidden="1" outlineLevel="1" x14ac:dyDescent="0.25">
      <c r="B261" s="258" t="s">
        <v>243</v>
      </c>
      <c r="C261" t="s">
        <v>1203</v>
      </c>
      <c r="D261" t="s">
        <v>1214</v>
      </c>
    </row>
    <row r="262" spans="2:4" hidden="1" outlineLevel="1" x14ac:dyDescent="0.25">
      <c r="B262" s="258" t="s">
        <v>244</v>
      </c>
      <c r="C262" t="s">
        <v>1203</v>
      </c>
      <c r="D262" t="s">
        <v>1214</v>
      </c>
    </row>
    <row r="263" spans="2:4" hidden="1" outlineLevel="1" x14ac:dyDescent="0.25">
      <c r="B263" s="258" t="s">
        <v>245</v>
      </c>
      <c r="C263" t="s">
        <v>1203</v>
      </c>
      <c r="D263" t="s">
        <v>1214</v>
      </c>
    </row>
    <row r="264" spans="2:4" hidden="1" outlineLevel="1" x14ac:dyDescent="0.25">
      <c r="B264" s="258" t="s">
        <v>246</v>
      </c>
      <c r="C264" t="s">
        <v>1203</v>
      </c>
      <c r="D264" t="s">
        <v>1214</v>
      </c>
    </row>
    <row r="265" spans="2:4" hidden="1" outlineLevel="1" x14ac:dyDescent="0.25">
      <c r="B265" s="258" t="s">
        <v>247</v>
      </c>
      <c r="C265" t="s">
        <v>1203</v>
      </c>
      <c r="D265" t="s">
        <v>1214</v>
      </c>
    </row>
    <row r="266" spans="2:4" hidden="1" outlineLevel="1" x14ac:dyDescent="0.25">
      <c r="B266" s="258" t="s">
        <v>248</v>
      </c>
      <c r="C266" t="s">
        <v>1203</v>
      </c>
      <c r="D266" t="s">
        <v>1214</v>
      </c>
    </row>
    <row r="267" spans="2:4" hidden="1" outlineLevel="1" x14ac:dyDescent="0.25">
      <c r="B267" s="258" t="s">
        <v>249</v>
      </c>
      <c r="C267" t="s">
        <v>1203</v>
      </c>
      <c r="D267" t="s">
        <v>1214</v>
      </c>
    </row>
    <row r="268" spans="2:4" hidden="1" outlineLevel="1" x14ac:dyDescent="0.25">
      <c r="B268" s="258" t="s">
        <v>250</v>
      </c>
      <c r="C268" t="s">
        <v>1203</v>
      </c>
      <c r="D268" t="s">
        <v>1214</v>
      </c>
    </row>
    <row r="269" spans="2:4" hidden="1" outlineLevel="1" x14ac:dyDescent="0.25">
      <c r="B269" s="258" t="s">
        <v>251</v>
      </c>
      <c r="C269" t="s">
        <v>1203</v>
      </c>
      <c r="D269" t="s">
        <v>1214</v>
      </c>
    </row>
    <row r="270" spans="2:4" hidden="1" outlineLevel="1" x14ac:dyDescent="0.25">
      <c r="B270" s="258" t="s">
        <v>252</v>
      </c>
      <c r="C270" t="s">
        <v>1203</v>
      </c>
      <c r="D270" t="s">
        <v>1214</v>
      </c>
    </row>
    <row r="271" spans="2:4" hidden="1" outlineLevel="1" x14ac:dyDescent="0.25">
      <c r="B271" s="258" t="s">
        <v>253</v>
      </c>
      <c r="C271" t="s">
        <v>1203</v>
      </c>
      <c r="D271" t="s">
        <v>1214</v>
      </c>
    </row>
    <row r="272" spans="2:4" hidden="1" outlineLevel="1" x14ac:dyDescent="0.25">
      <c r="B272" s="258" t="s">
        <v>254</v>
      </c>
      <c r="C272" t="s">
        <v>1203</v>
      </c>
      <c r="D272" t="s">
        <v>1214</v>
      </c>
    </row>
    <row r="273" spans="2:4" hidden="1" outlineLevel="1" x14ac:dyDescent="0.25">
      <c r="B273" s="258" t="s">
        <v>255</v>
      </c>
      <c r="C273" t="s">
        <v>1203</v>
      </c>
      <c r="D273" t="s">
        <v>1214</v>
      </c>
    </row>
    <row r="274" spans="2:4" hidden="1" outlineLevel="1" x14ac:dyDescent="0.25">
      <c r="B274" s="258" t="s">
        <v>256</v>
      </c>
      <c r="C274" t="s">
        <v>1203</v>
      </c>
      <c r="D274" t="s">
        <v>1214</v>
      </c>
    </row>
    <row r="275" spans="2:4" hidden="1" outlineLevel="1" x14ac:dyDescent="0.25">
      <c r="B275" s="258" t="s">
        <v>257</v>
      </c>
      <c r="C275" t="s">
        <v>1203</v>
      </c>
      <c r="D275" t="s">
        <v>1214</v>
      </c>
    </row>
    <row r="276" spans="2:4" hidden="1" outlineLevel="1" x14ac:dyDescent="0.25">
      <c r="B276" s="258" t="s">
        <v>258</v>
      </c>
      <c r="C276" t="s">
        <v>1203</v>
      </c>
      <c r="D276" t="s">
        <v>1214</v>
      </c>
    </row>
    <row r="277" spans="2:4" hidden="1" outlineLevel="1" x14ac:dyDescent="0.25">
      <c r="B277" s="258" t="s">
        <v>259</v>
      </c>
      <c r="C277" t="s">
        <v>1203</v>
      </c>
      <c r="D277" t="s">
        <v>1214</v>
      </c>
    </row>
    <row r="278" spans="2:4" hidden="1" outlineLevel="1" x14ac:dyDescent="0.25">
      <c r="B278" s="258" t="s">
        <v>260</v>
      </c>
      <c r="C278" t="s">
        <v>1203</v>
      </c>
      <c r="D278" t="s">
        <v>1214</v>
      </c>
    </row>
    <row r="279" spans="2:4" hidden="1" outlineLevel="1" x14ac:dyDescent="0.25">
      <c r="B279" s="258" t="s">
        <v>261</v>
      </c>
      <c r="C279" t="s">
        <v>1203</v>
      </c>
      <c r="D279" t="s">
        <v>1214</v>
      </c>
    </row>
    <row r="280" spans="2:4" hidden="1" outlineLevel="1" x14ac:dyDescent="0.25">
      <c r="B280" s="258" t="s">
        <v>262</v>
      </c>
      <c r="C280" t="s">
        <v>1203</v>
      </c>
      <c r="D280" t="s">
        <v>1214</v>
      </c>
    </row>
    <row r="281" spans="2:4" hidden="1" outlineLevel="1" x14ac:dyDescent="0.25">
      <c r="B281" s="258" t="s">
        <v>263</v>
      </c>
      <c r="C281" t="s">
        <v>1203</v>
      </c>
      <c r="D281" t="s">
        <v>1214</v>
      </c>
    </row>
    <row r="282" spans="2:4" hidden="1" outlineLevel="1" x14ac:dyDescent="0.25">
      <c r="B282" s="258" t="s">
        <v>264</v>
      </c>
      <c r="C282" t="s">
        <v>1203</v>
      </c>
      <c r="D282" t="s">
        <v>1214</v>
      </c>
    </row>
    <row r="283" spans="2:4" hidden="1" outlineLevel="1" x14ac:dyDescent="0.25">
      <c r="B283" s="258" t="s">
        <v>265</v>
      </c>
      <c r="C283" t="s">
        <v>1203</v>
      </c>
      <c r="D283" t="s">
        <v>1214</v>
      </c>
    </row>
    <row r="284" spans="2:4" hidden="1" outlineLevel="1" x14ac:dyDescent="0.25">
      <c r="B284" s="258" t="s">
        <v>266</v>
      </c>
      <c r="C284" t="s">
        <v>1203</v>
      </c>
      <c r="D284" t="s">
        <v>1214</v>
      </c>
    </row>
    <row r="285" spans="2:4" hidden="1" outlineLevel="1" x14ac:dyDescent="0.25">
      <c r="B285" s="258" t="s">
        <v>267</v>
      </c>
      <c r="C285" t="s">
        <v>1203</v>
      </c>
      <c r="D285" t="s">
        <v>1214</v>
      </c>
    </row>
    <row r="286" spans="2:4" hidden="1" outlineLevel="1" x14ac:dyDescent="0.25">
      <c r="B286" s="258" t="s">
        <v>268</v>
      </c>
      <c r="C286" t="s">
        <v>1203</v>
      </c>
      <c r="D286" t="s">
        <v>1214</v>
      </c>
    </row>
    <row r="287" spans="2:4" hidden="1" outlineLevel="1" x14ac:dyDescent="0.25">
      <c r="B287" s="258" t="s">
        <v>269</v>
      </c>
      <c r="C287" t="s">
        <v>1203</v>
      </c>
      <c r="D287" t="s">
        <v>1214</v>
      </c>
    </row>
    <row r="288" spans="2:4" hidden="1" outlineLevel="1" x14ac:dyDescent="0.25">
      <c r="B288" s="258" t="s">
        <v>270</v>
      </c>
      <c r="C288" t="s">
        <v>1203</v>
      </c>
      <c r="D288" t="s">
        <v>1214</v>
      </c>
    </row>
    <row r="289" spans="2:4" hidden="1" outlineLevel="1" x14ac:dyDescent="0.25">
      <c r="B289" s="258" t="s">
        <v>271</v>
      </c>
      <c r="C289" t="s">
        <v>1203</v>
      </c>
      <c r="D289" t="s">
        <v>1214</v>
      </c>
    </row>
    <row r="290" spans="2:4" hidden="1" outlineLevel="1" x14ac:dyDescent="0.25">
      <c r="B290" s="258" t="s">
        <v>272</v>
      </c>
      <c r="C290" t="s">
        <v>1203</v>
      </c>
      <c r="D290" t="s">
        <v>1214</v>
      </c>
    </row>
    <row r="291" spans="2:4" hidden="1" outlineLevel="1" x14ac:dyDescent="0.25">
      <c r="B291" s="258" t="s">
        <v>273</v>
      </c>
      <c r="C291" t="s">
        <v>1203</v>
      </c>
      <c r="D291" t="s">
        <v>1214</v>
      </c>
    </row>
    <row r="292" spans="2:4" hidden="1" outlineLevel="1" x14ac:dyDescent="0.25">
      <c r="B292" s="258" t="s">
        <v>274</v>
      </c>
      <c r="C292" t="s">
        <v>1203</v>
      </c>
      <c r="D292" t="s">
        <v>1214</v>
      </c>
    </row>
    <row r="293" spans="2:4" hidden="1" outlineLevel="1" x14ac:dyDescent="0.25">
      <c r="B293" s="258" t="s">
        <v>275</v>
      </c>
      <c r="C293" t="s">
        <v>1203</v>
      </c>
      <c r="D293" t="s">
        <v>1214</v>
      </c>
    </row>
    <row r="294" spans="2:4" hidden="1" outlineLevel="1" x14ac:dyDescent="0.25">
      <c r="B294" s="258" t="s">
        <v>276</v>
      </c>
      <c r="C294" t="s">
        <v>1203</v>
      </c>
      <c r="D294" t="s">
        <v>1214</v>
      </c>
    </row>
    <row r="295" spans="2:4" hidden="1" outlineLevel="1" x14ac:dyDescent="0.25">
      <c r="B295" s="258" t="s">
        <v>277</v>
      </c>
      <c r="C295" t="s">
        <v>1203</v>
      </c>
      <c r="D295" t="s">
        <v>1214</v>
      </c>
    </row>
    <row r="296" spans="2:4" hidden="1" outlineLevel="1" x14ac:dyDescent="0.25">
      <c r="B296" s="258" t="s">
        <v>278</v>
      </c>
      <c r="C296" t="s">
        <v>1203</v>
      </c>
      <c r="D296" t="s">
        <v>1214</v>
      </c>
    </row>
    <row r="297" spans="2:4" hidden="1" outlineLevel="1" x14ac:dyDescent="0.25">
      <c r="B297" s="258" t="s">
        <v>279</v>
      </c>
      <c r="C297" t="s">
        <v>1203</v>
      </c>
      <c r="D297" t="s">
        <v>1214</v>
      </c>
    </row>
    <row r="298" spans="2:4" hidden="1" outlineLevel="1" x14ac:dyDescent="0.25">
      <c r="B298" s="258" t="s">
        <v>280</v>
      </c>
      <c r="C298" t="s">
        <v>1203</v>
      </c>
      <c r="D298" t="s">
        <v>1214</v>
      </c>
    </row>
    <row r="299" spans="2:4" hidden="1" outlineLevel="1" x14ac:dyDescent="0.25">
      <c r="B299" s="258" t="s">
        <v>281</v>
      </c>
      <c r="C299" t="s">
        <v>1203</v>
      </c>
      <c r="D299" t="s">
        <v>1214</v>
      </c>
    </row>
    <row r="300" spans="2:4" hidden="1" outlineLevel="1" x14ac:dyDescent="0.25">
      <c r="B300" s="258" t="s">
        <v>282</v>
      </c>
      <c r="C300" t="s">
        <v>1203</v>
      </c>
      <c r="D300" t="s">
        <v>1214</v>
      </c>
    </row>
    <row r="301" spans="2:4" hidden="1" outlineLevel="1" x14ac:dyDescent="0.25">
      <c r="B301" s="258" t="s">
        <v>283</v>
      </c>
      <c r="C301" t="s">
        <v>1203</v>
      </c>
      <c r="D301" t="s">
        <v>1214</v>
      </c>
    </row>
    <row r="302" spans="2:4" hidden="1" outlineLevel="1" x14ac:dyDescent="0.25">
      <c r="B302" s="258" t="s">
        <v>284</v>
      </c>
      <c r="C302" t="s">
        <v>1203</v>
      </c>
      <c r="D302" t="s">
        <v>1214</v>
      </c>
    </row>
    <row r="303" spans="2:4" hidden="1" outlineLevel="1" x14ac:dyDescent="0.25">
      <c r="B303" s="258" t="s">
        <v>285</v>
      </c>
      <c r="C303" t="s">
        <v>1203</v>
      </c>
      <c r="D303" t="s">
        <v>1214</v>
      </c>
    </row>
    <row r="304" spans="2:4" hidden="1" outlineLevel="1" x14ac:dyDescent="0.25">
      <c r="B304" s="258" t="s">
        <v>286</v>
      </c>
      <c r="C304" t="s">
        <v>1203</v>
      </c>
      <c r="D304" t="s">
        <v>1214</v>
      </c>
    </row>
    <row r="305" spans="2:4" hidden="1" outlineLevel="1" x14ac:dyDescent="0.25">
      <c r="B305" s="258" t="s">
        <v>287</v>
      </c>
      <c r="C305" t="s">
        <v>1203</v>
      </c>
      <c r="D305" t="s">
        <v>1214</v>
      </c>
    </row>
    <row r="306" spans="2:4" hidden="1" outlineLevel="1" x14ac:dyDescent="0.25">
      <c r="B306" s="258" t="s">
        <v>288</v>
      </c>
      <c r="C306" t="s">
        <v>1203</v>
      </c>
      <c r="D306" t="s">
        <v>1214</v>
      </c>
    </row>
    <row r="307" spans="2:4" hidden="1" outlineLevel="1" x14ac:dyDescent="0.25">
      <c r="B307" s="258" t="s">
        <v>289</v>
      </c>
      <c r="C307" t="s">
        <v>1203</v>
      </c>
      <c r="D307" t="s">
        <v>1214</v>
      </c>
    </row>
    <row r="308" spans="2:4" hidden="1" outlineLevel="1" x14ac:dyDescent="0.25">
      <c r="B308" s="258" t="s">
        <v>290</v>
      </c>
      <c r="C308" t="s">
        <v>1203</v>
      </c>
      <c r="D308" t="s">
        <v>1214</v>
      </c>
    </row>
    <row r="309" spans="2:4" hidden="1" outlineLevel="1" x14ac:dyDescent="0.25">
      <c r="B309" s="258" t="s">
        <v>1038</v>
      </c>
      <c r="C309" t="s">
        <v>1203</v>
      </c>
      <c r="D309" t="s">
        <v>1214</v>
      </c>
    </row>
    <row r="310" spans="2:4" hidden="1" outlineLevel="1" x14ac:dyDescent="0.25">
      <c r="B310" s="258" t="s">
        <v>1039</v>
      </c>
      <c r="C310" t="s">
        <v>1203</v>
      </c>
      <c r="D310" t="s">
        <v>1214</v>
      </c>
    </row>
    <row r="311" spans="2:4" hidden="1" outlineLevel="1" x14ac:dyDescent="0.25">
      <c r="B311" s="258" t="s">
        <v>1040</v>
      </c>
      <c r="C311" t="s">
        <v>1203</v>
      </c>
      <c r="D311" t="s">
        <v>1214</v>
      </c>
    </row>
    <row r="312" spans="2:4" hidden="1" outlineLevel="1" x14ac:dyDescent="0.25">
      <c r="B312" s="258" t="s">
        <v>1041</v>
      </c>
      <c r="C312" t="s">
        <v>1203</v>
      </c>
      <c r="D312" t="s">
        <v>1214</v>
      </c>
    </row>
    <row r="313" spans="2:4" hidden="1" outlineLevel="1" x14ac:dyDescent="0.25">
      <c r="B313" s="258" t="s">
        <v>1042</v>
      </c>
      <c r="C313" t="s">
        <v>1203</v>
      </c>
      <c r="D313" t="s">
        <v>1214</v>
      </c>
    </row>
    <row r="314" spans="2:4" hidden="1" outlineLevel="1" x14ac:dyDescent="0.25">
      <c r="B314" s="258" t="s">
        <v>1043</v>
      </c>
      <c r="C314" t="s">
        <v>1203</v>
      </c>
      <c r="D314" t="s">
        <v>1214</v>
      </c>
    </row>
    <row r="315" spans="2:4" hidden="1" outlineLevel="1" x14ac:dyDescent="0.25">
      <c r="B315" s="258" t="s">
        <v>1044</v>
      </c>
      <c r="C315" t="s">
        <v>1203</v>
      </c>
      <c r="D315" t="s">
        <v>1214</v>
      </c>
    </row>
    <row r="316" spans="2:4" hidden="1" outlineLevel="1" x14ac:dyDescent="0.25">
      <c r="B316" s="258" t="s">
        <v>1045</v>
      </c>
      <c r="C316" t="s">
        <v>1203</v>
      </c>
      <c r="D316" t="s">
        <v>1214</v>
      </c>
    </row>
    <row r="317" spans="2:4" hidden="1" outlineLevel="1" x14ac:dyDescent="0.25">
      <c r="B317" s="258" t="s">
        <v>1046</v>
      </c>
      <c r="C317" t="s">
        <v>1203</v>
      </c>
      <c r="D317" t="s">
        <v>1214</v>
      </c>
    </row>
    <row r="318" spans="2:4" hidden="1" outlineLevel="1" x14ac:dyDescent="0.25">
      <c r="B318" s="258" t="s">
        <v>1047</v>
      </c>
      <c r="C318" t="s">
        <v>1203</v>
      </c>
      <c r="D318" t="s">
        <v>1214</v>
      </c>
    </row>
    <row r="319" spans="2:4" hidden="1" outlineLevel="1" x14ac:dyDescent="0.25">
      <c r="B319" s="258" t="s">
        <v>1048</v>
      </c>
      <c r="C319" t="s">
        <v>1203</v>
      </c>
      <c r="D319" t="s">
        <v>1214</v>
      </c>
    </row>
    <row r="320" spans="2:4" hidden="1" outlineLevel="1" x14ac:dyDescent="0.25">
      <c r="B320" s="258" t="s">
        <v>1049</v>
      </c>
      <c r="C320" t="s">
        <v>1203</v>
      </c>
      <c r="D320" t="s">
        <v>1214</v>
      </c>
    </row>
    <row r="321" spans="2:4" hidden="1" outlineLevel="1" x14ac:dyDescent="0.25">
      <c r="B321" s="258" t="s">
        <v>1050</v>
      </c>
      <c r="C321" t="s">
        <v>1203</v>
      </c>
      <c r="D321" t="s">
        <v>1214</v>
      </c>
    </row>
    <row r="322" spans="2:4" hidden="1" outlineLevel="1" x14ac:dyDescent="0.25">
      <c r="B322" s="258" t="s">
        <v>1051</v>
      </c>
      <c r="C322" t="s">
        <v>1203</v>
      </c>
      <c r="D322" t="s">
        <v>1214</v>
      </c>
    </row>
    <row r="323" spans="2:4" hidden="1" outlineLevel="1" x14ac:dyDescent="0.25">
      <c r="B323" s="258" t="s">
        <v>1052</v>
      </c>
      <c r="C323" t="s">
        <v>1203</v>
      </c>
      <c r="D323" t="s">
        <v>1214</v>
      </c>
    </row>
    <row r="324" spans="2:4" hidden="1" outlineLevel="1" x14ac:dyDescent="0.25">
      <c r="B324" s="258" t="s">
        <v>1053</v>
      </c>
      <c r="C324" t="s">
        <v>1203</v>
      </c>
      <c r="D324" t="s">
        <v>1214</v>
      </c>
    </row>
    <row r="325" spans="2:4" hidden="1" outlineLevel="1" x14ac:dyDescent="0.25">
      <c r="B325" s="258" t="s">
        <v>1054</v>
      </c>
      <c r="C325" t="s">
        <v>1203</v>
      </c>
      <c r="D325" t="s">
        <v>1214</v>
      </c>
    </row>
    <row r="326" spans="2:4" hidden="1" outlineLevel="1" x14ac:dyDescent="0.25">
      <c r="B326" s="258" t="s">
        <v>1055</v>
      </c>
      <c r="C326" t="s">
        <v>1203</v>
      </c>
      <c r="D326" t="s">
        <v>1214</v>
      </c>
    </row>
    <row r="327" spans="2:4" hidden="1" outlineLevel="1" x14ac:dyDescent="0.25">
      <c r="B327" s="258" t="s">
        <v>1056</v>
      </c>
      <c r="C327" t="s">
        <v>1203</v>
      </c>
      <c r="D327" t="s">
        <v>1214</v>
      </c>
    </row>
    <row r="328" spans="2:4" hidden="1" outlineLevel="1" x14ac:dyDescent="0.25">
      <c r="B328" s="258" t="s">
        <v>1057</v>
      </c>
      <c r="C328" t="s">
        <v>1203</v>
      </c>
      <c r="D328" s="162" t="s">
        <v>1214</v>
      </c>
    </row>
    <row r="329" spans="2:4" hidden="1" outlineLevel="1" x14ac:dyDescent="0.25">
      <c r="B329" s="258" t="s">
        <v>1058</v>
      </c>
      <c r="C329" t="s">
        <v>1203</v>
      </c>
      <c r="D329" s="162" t="s">
        <v>1214</v>
      </c>
    </row>
    <row r="330" spans="2:4" hidden="1" outlineLevel="1" x14ac:dyDescent="0.25">
      <c r="B330" s="258" t="s">
        <v>1059</v>
      </c>
      <c r="C330" t="s">
        <v>1203</v>
      </c>
      <c r="D330" s="162" t="s">
        <v>1214</v>
      </c>
    </row>
    <row r="331" spans="2:4" hidden="1" outlineLevel="1" x14ac:dyDescent="0.25">
      <c r="B331" s="258" t="s">
        <v>1060</v>
      </c>
      <c r="C331" t="s">
        <v>1203</v>
      </c>
      <c r="D331" s="162" t="s">
        <v>1214</v>
      </c>
    </row>
    <row r="332" spans="2:4" hidden="1" outlineLevel="1" x14ac:dyDescent="0.25">
      <c r="B332" s="258" t="s">
        <v>1061</v>
      </c>
      <c r="C332" t="s">
        <v>1203</v>
      </c>
      <c r="D332" s="162" t="s">
        <v>1214</v>
      </c>
    </row>
    <row r="333" spans="2:4" hidden="1" outlineLevel="1" x14ac:dyDescent="0.25">
      <c r="B333" s="258" t="s">
        <v>1062</v>
      </c>
      <c r="C333" t="s">
        <v>1203</v>
      </c>
      <c r="D333" s="162" t="s">
        <v>1214</v>
      </c>
    </row>
    <row r="334" spans="2:4" hidden="1" outlineLevel="1" x14ac:dyDescent="0.25">
      <c r="B334" s="258" t="s">
        <v>1063</v>
      </c>
      <c r="C334" t="s">
        <v>1203</v>
      </c>
      <c r="D334" s="162" t="s">
        <v>1214</v>
      </c>
    </row>
    <row r="335" spans="2:4" hidden="1" outlineLevel="1" x14ac:dyDescent="0.25">
      <c r="B335" s="258" t="s">
        <v>1064</v>
      </c>
      <c r="C335" t="s">
        <v>1203</v>
      </c>
      <c r="D335" s="162" t="s">
        <v>1214</v>
      </c>
    </row>
    <row r="336" spans="2:4" hidden="1" outlineLevel="1" x14ac:dyDescent="0.25">
      <c r="B336" s="258" t="s">
        <v>1065</v>
      </c>
      <c r="C336" t="s">
        <v>1203</v>
      </c>
      <c r="D336" s="162" t="s">
        <v>1214</v>
      </c>
    </row>
    <row r="337" spans="2:4" hidden="1" outlineLevel="1" x14ac:dyDescent="0.25">
      <c r="B337" s="258" t="s">
        <v>1066</v>
      </c>
      <c r="C337" t="s">
        <v>1203</v>
      </c>
      <c r="D337" s="162" t="s">
        <v>1214</v>
      </c>
    </row>
    <row r="338" spans="2:4" hidden="1" outlineLevel="1" x14ac:dyDescent="0.25">
      <c r="B338" s="258" t="s">
        <v>1067</v>
      </c>
      <c r="C338" t="s">
        <v>1203</v>
      </c>
      <c r="D338" s="162" t="s">
        <v>1214</v>
      </c>
    </row>
    <row r="339" spans="2:4" hidden="1" outlineLevel="1" x14ac:dyDescent="0.25">
      <c r="B339" s="258" t="s">
        <v>1068</v>
      </c>
      <c r="C339" t="s">
        <v>1203</v>
      </c>
      <c r="D339" s="162" t="s">
        <v>1214</v>
      </c>
    </row>
    <row r="340" spans="2:4" hidden="1" outlineLevel="1" x14ac:dyDescent="0.25">
      <c r="B340" s="258" t="s">
        <v>1069</v>
      </c>
      <c r="C340" t="s">
        <v>1203</v>
      </c>
      <c r="D340" s="162" t="s">
        <v>1214</v>
      </c>
    </row>
    <row r="341" spans="2:4" hidden="1" outlineLevel="1" x14ac:dyDescent="0.25">
      <c r="B341" s="258" t="s">
        <v>1070</v>
      </c>
      <c r="C341" t="s">
        <v>1203</v>
      </c>
      <c r="D341" s="162" t="s">
        <v>1214</v>
      </c>
    </row>
    <row r="342" spans="2:4" hidden="1" outlineLevel="1" x14ac:dyDescent="0.25">
      <c r="B342" s="258" t="s">
        <v>1071</v>
      </c>
      <c r="C342" t="s">
        <v>1203</v>
      </c>
      <c r="D342" s="162" t="s">
        <v>1214</v>
      </c>
    </row>
    <row r="343" spans="2:4" hidden="1" outlineLevel="1" x14ac:dyDescent="0.25">
      <c r="B343" s="258" t="s">
        <v>1072</v>
      </c>
      <c r="C343" t="s">
        <v>1203</v>
      </c>
      <c r="D343" s="162" t="s">
        <v>1214</v>
      </c>
    </row>
    <row r="344" spans="2:4" hidden="1" outlineLevel="1" x14ac:dyDescent="0.25">
      <c r="B344" s="258" t="s">
        <v>1073</v>
      </c>
      <c r="C344" t="s">
        <v>1203</v>
      </c>
      <c r="D344" s="162" t="s">
        <v>1214</v>
      </c>
    </row>
    <row r="345" spans="2:4" hidden="1" outlineLevel="1" x14ac:dyDescent="0.25">
      <c r="B345" s="258" t="s">
        <v>1074</v>
      </c>
      <c r="C345" t="s">
        <v>1203</v>
      </c>
      <c r="D345" s="162" t="s">
        <v>1214</v>
      </c>
    </row>
    <row r="346" spans="2:4" hidden="1" outlineLevel="1" x14ac:dyDescent="0.25">
      <c r="B346" s="258" t="s">
        <v>1075</v>
      </c>
      <c r="C346" t="s">
        <v>1203</v>
      </c>
      <c r="D346" s="162" t="s">
        <v>1214</v>
      </c>
    </row>
    <row r="347" spans="2:4" hidden="1" outlineLevel="1" x14ac:dyDescent="0.25">
      <c r="B347" s="258" t="s">
        <v>1076</v>
      </c>
      <c r="C347" t="s">
        <v>1203</v>
      </c>
      <c r="D347" s="162" t="s">
        <v>1214</v>
      </c>
    </row>
    <row r="348" spans="2:4" hidden="1" outlineLevel="1" x14ac:dyDescent="0.25">
      <c r="B348" s="258" t="s">
        <v>1077</v>
      </c>
      <c r="C348" t="s">
        <v>1203</v>
      </c>
      <c r="D348" s="162" t="s">
        <v>1214</v>
      </c>
    </row>
    <row r="349" spans="2:4" hidden="1" outlineLevel="1" x14ac:dyDescent="0.25">
      <c r="B349" s="258" t="s">
        <v>1078</v>
      </c>
      <c r="C349" t="s">
        <v>1203</v>
      </c>
      <c r="D349" s="162" t="s">
        <v>1214</v>
      </c>
    </row>
    <row r="350" spans="2:4" hidden="1" outlineLevel="1" x14ac:dyDescent="0.25">
      <c r="B350" s="258" t="s">
        <v>1079</v>
      </c>
      <c r="C350" t="s">
        <v>1203</v>
      </c>
      <c r="D350" s="162" t="s">
        <v>1214</v>
      </c>
    </row>
    <row r="351" spans="2:4" hidden="1" outlineLevel="1" x14ac:dyDescent="0.25">
      <c r="B351" s="258" t="s">
        <v>1080</v>
      </c>
      <c r="C351" t="s">
        <v>1203</v>
      </c>
      <c r="D351" s="162" t="s">
        <v>1214</v>
      </c>
    </row>
    <row r="352" spans="2:4" hidden="1" outlineLevel="1" x14ac:dyDescent="0.25">
      <c r="B352" s="258" t="s">
        <v>1081</v>
      </c>
      <c r="C352" t="s">
        <v>1203</v>
      </c>
      <c r="D352" s="162" t="s">
        <v>1214</v>
      </c>
    </row>
    <row r="353" spans="2:4" hidden="1" outlineLevel="1" x14ac:dyDescent="0.25">
      <c r="B353" s="258" t="s">
        <v>1082</v>
      </c>
      <c r="C353" t="s">
        <v>1203</v>
      </c>
      <c r="D353" s="162" t="s">
        <v>1214</v>
      </c>
    </row>
    <row r="354" spans="2:4" hidden="1" outlineLevel="1" x14ac:dyDescent="0.25">
      <c r="B354" s="258" t="s">
        <v>1083</v>
      </c>
      <c r="C354" t="s">
        <v>1203</v>
      </c>
      <c r="D354" s="162" t="s">
        <v>1214</v>
      </c>
    </row>
    <row r="355" spans="2:4" hidden="1" outlineLevel="1" x14ac:dyDescent="0.25">
      <c r="B355" s="258" t="s">
        <v>1084</v>
      </c>
      <c r="C355" t="s">
        <v>1203</v>
      </c>
      <c r="D355" s="162" t="s">
        <v>1214</v>
      </c>
    </row>
    <row r="356" spans="2:4" hidden="1" outlineLevel="1" x14ac:dyDescent="0.25">
      <c r="B356" s="258" t="s">
        <v>1085</v>
      </c>
      <c r="C356" t="s">
        <v>1203</v>
      </c>
      <c r="D356" s="162" t="s">
        <v>1214</v>
      </c>
    </row>
    <row r="357" spans="2:4" hidden="1" outlineLevel="1" x14ac:dyDescent="0.25">
      <c r="B357" s="258" t="s">
        <v>1087</v>
      </c>
      <c r="C357" t="s">
        <v>1203</v>
      </c>
      <c r="D357" s="162" t="s">
        <v>1214</v>
      </c>
    </row>
    <row r="358" spans="2:4" hidden="1" outlineLevel="1" x14ac:dyDescent="0.25">
      <c r="B358" s="258" t="s">
        <v>1088</v>
      </c>
      <c r="C358" t="s">
        <v>1203</v>
      </c>
      <c r="D358" s="162" t="s">
        <v>1214</v>
      </c>
    </row>
    <row r="359" spans="2:4" hidden="1" outlineLevel="1" x14ac:dyDescent="0.25">
      <c r="B359" s="258" t="s">
        <v>1089</v>
      </c>
      <c r="C359" t="s">
        <v>1203</v>
      </c>
      <c r="D359" s="162" t="s">
        <v>1214</v>
      </c>
    </row>
    <row r="360" spans="2:4" hidden="1" outlineLevel="1" x14ac:dyDescent="0.25">
      <c r="B360" s="258" t="s">
        <v>1090</v>
      </c>
      <c r="C360" t="s">
        <v>1203</v>
      </c>
      <c r="D360" s="162" t="s">
        <v>1214</v>
      </c>
    </row>
    <row r="361" spans="2:4" hidden="1" outlineLevel="1" x14ac:dyDescent="0.25">
      <c r="B361" s="258" t="s">
        <v>1091</v>
      </c>
      <c r="C361" t="s">
        <v>1203</v>
      </c>
      <c r="D361" s="162" t="s">
        <v>1214</v>
      </c>
    </row>
    <row r="362" spans="2:4" hidden="1" outlineLevel="1" x14ac:dyDescent="0.25">
      <c r="B362" s="258" t="s">
        <v>1092</v>
      </c>
      <c r="C362" t="s">
        <v>1203</v>
      </c>
      <c r="D362" s="162" t="s">
        <v>1214</v>
      </c>
    </row>
    <row r="363" spans="2:4" hidden="1" outlineLevel="1" x14ac:dyDescent="0.25">
      <c r="B363" s="258" t="s">
        <v>1093</v>
      </c>
      <c r="C363" t="s">
        <v>1203</v>
      </c>
      <c r="D363" s="162" t="s">
        <v>1214</v>
      </c>
    </row>
    <row r="364" spans="2:4" hidden="1" outlineLevel="1" x14ac:dyDescent="0.25">
      <c r="B364" s="258" t="s">
        <v>1094</v>
      </c>
      <c r="C364" t="s">
        <v>1203</v>
      </c>
      <c r="D364" s="162" t="s">
        <v>1214</v>
      </c>
    </row>
    <row r="365" spans="2:4" hidden="1" outlineLevel="1" x14ac:dyDescent="0.25">
      <c r="B365" s="258" t="s">
        <v>1095</v>
      </c>
      <c r="C365" t="s">
        <v>1203</v>
      </c>
      <c r="D365" s="162" t="s">
        <v>1214</v>
      </c>
    </row>
    <row r="366" spans="2:4" hidden="1" outlineLevel="1" x14ac:dyDescent="0.25">
      <c r="B366" s="258" t="s">
        <v>1096</v>
      </c>
      <c r="C366" t="s">
        <v>1203</v>
      </c>
      <c r="D366" s="162" t="s">
        <v>1214</v>
      </c>
    </row>
    <row r="367" spans="2:4" hidden="1" outlineLevel="1" x14ac:dyDescent="0.25">
      <c r="B367" s="258" t="s">
        <v>1086</v>
      </c>
      <c r="C367" t="s">
        <v>1203</v>
      </c>
      <c r="D367" s="162" t="s">
        <v>1214</v>
      </c>
    </row>
    <row r="368" spans="2:4" hidden="1" outlineLevel="1" x14ac:dyDescent="0.25">
      <c r="B368" s="258" t="s">
        <v>1097</v>
      </c>
      <c r="C368" t="s">
        <v>1203</v>
      </c>
      <c r="D368" s="162" t="s">
        <v>1214</v>
      </c>
    </row>
    <row r="369" spans="2:4" hidden="1" outlineLevel="1" x14ac:dyDescent="0.25">
      <c r="B369" s="258" t="s">
        <v>1098</v>
      </c>
      <c r="C369" t="s">
        <v>1203</v>
      </c>
      <c r="D369" s="162" t="s">
        <v>1214</v>
      </c>
    </row>
    <row r="370" spans="2:4" hidden="1" outlineLevel="1" x14ac:dyDescent="0.25">
      <c r="B370" s="258" t="s">
        <v>1099</v>
      </c>
      <c r="C370" t="s">
        <v>1203</v>
      </c>
      <c r="D370" s="162" t="s">
        <v>1214</v>
      </c>
    </row>
    <row r="371" spans="2:4" hidden="1" outlineLevel="1" x14ac:dyDescent="0.25">
      <c r="B371" s="258" t="s">
        <v>1100</v>
      </c>
      <c r="C371" t="s">
        <v>1203</v>
      </c>
      <c r="D371" s="162" t="s">
        <v>1214</v>
      </c>
    </row>
    <row r="372" spans="2:4" hidden="1" outlineLevel="1" x14ac:dyDescent="0.25">
      <c r="B372" s="258" t="s">
        <v>1101</v>
      </c>
      <c r="C372" t="s">
        <v>1203</v>
      </c>
      <c r="D372" s="162" t="s">
        <v>1214</v>
      </c>
    </row>
    <row r="373" spans="2:4" hidden="1" outlineLevel="1" x14ac:dyDescent="0.25">
      <c r="B373" s="258" t="s">
        <v>1102</v>
      </c>
      <c r="C373" t="s">
        <v>1203</v>
      </c>
      <c r="D373" s="162" t="s">
        <v>1214</v>
      </c>
    </row>
    <row r="374" spans="2:4" hidden="1" outlineLevel="1" x14ac:dyDescent="0.25">
      <c r="B374" s="258" t="s">
        <v>1103</v>
      </c>
      <c r="C374" t="s">
        <v>1203</v>
      </c>
      <c r="D374" s="162" t="s">
        <v>1214</v>
      </c>
    </row>
    <row r="375" spans="2:4" hidden="1" outlineLevel="1" x14ac:dyDescent="0.25">
      <c r="B375" s="258" t="s">
        <v>1104</v>
      </c>
      <c r="C375" t="s">
        <v>1203</v>
      </c>
      <c r="D375" s="162" t="s">
        <v>1214</v>
      </c>
    </row>
    <row r="376" spans="2:4" hidden="1" outlineLevel="1" x14ac:dyDescent="0.25">
      <c r="B376" s="258" t="s">
        <v>1105</v>
      </c>
      <c r="C376" t="s">
        <v>1203</v>
      </c>
      <c r="D376" s="162" t="s">
        <v>1214</v>
      </c>
    </row>
    <row r="377" spans="2:4" hidden="1" outlineLevel="1" x14ac:dyDescent="0.25">
      <c r="B377" s="258" t="s">
        <v>1106</v>
      </c>
      <c r="C377" t="s">
        <v>1203</v>
      </c>
      <c r="D377" s="162" t="s">
        <v>1214</v>
      </c>
    </row>
    <row r="378" spans="2:4" hidden="1" outlineLevel="1" x14ac:dyDescent="0.25">
      <c r="B378" s="258" t="s">
        <v>1107</v>
      </c>
      <c r="C378" t="s">
        <v>1203</v>
      </c>
      <c r="D378" s="162" t="s">
        <v>1214</v>
      </c>
    </row>
    <row r="379" spans="2:4" hidden="1" outlineLevel="1" x14ac:dyDescent="0.25">
      <c r="B379" s="258" t="s">
        <v>1108</v>
      </c>
      <c r="C379" t="s">
        <v>1203</v>
      </c>
      <c r="D379" s="162" t="s">
        <v>1214</v>
      </c>
    </row>
    <row r="380" spans="2:4" hidden="1" outlineLevel="1" x14ac:dyDescent="0.25">
      <c r="B380" s="258" t="s">
        <v>1109</v>
      </c>
      <c r="C380" t="s">
        <v>1203</v>
      </c>
      <c r="D380" s="162" t="s">
        <v>1214</v>
      </c>
    </row>
    <row r="381" spans="2:4" hidden="1" outlineLevel="1" x14ac:dyDescent="0.25">
      <c r="B381" s="258" t="s">
        <v>1110</v>
      </c>
      <c r="C381" t="s">
        <v>1203</v>
      </c>
      <c r="D381" s="162" t="s">
        <v>1214</v>
      </c>
    </row>
    <row r="382" spans="2:4" hidden="1" outlineLevel="1" x14ac:dyDescent="0.25">
      <c r="B382" s="258" t="s">
        <v>1111</v>
      </c>
      <c r="C382" t="s">
        <v>1203</v>
      </c>
      <c r="D382" s="162" t="s">
        <v>1214</v>
      </c>
    </row>
    <row r="383" spans="2:4" hidden="1" outlineLevel="1" x14ac:dyDescent="0.25">
      <c r="B383" s="258" t="s">
        <v>1112</v>
      </c>
      <c r="C383" t="s">
        <v>1203</v>
      </c>
      <c r="D383" s="162" t="s">
        <v>1214</v>
      </c>
    </row>
    <row r="384" spans="2:4" hidden="1" outlineLevel="1" x14ac:dyDescent="0.25">
      <c r="B384" s="258" t="s">
        <v>1113</v>
      </c>
      <c r="C384" t="s">
        <v>1203</v>
      </c>
      <c r="D384" s="162" t="s">
        <v>1214</v>
      </c>
    </row>
    <row r="385" spans="2:4" hidden="1" outlineLevel="1" x14ac:dyDescent="0.25">
      <c r="B385" s="258" t="s">
        <v>1114</v>
      </c>
      <c r="C385" t="s">
        <v>1203</v>
      </c>
      <c r="D385" s="162" t="s">
        <v>1214</v>
      </c>
    </row>
    <row r="386" spans="2:4" hidden="1" outlineLevel="1" x14ac:dyDescent="0.25">
      <c r="B386" s="258" t="s">
        <v>1115</v>
      </c>
      <c r="C386" t="s">
        <v>1203</v>
      </c>
      <c r="D386" s="162" t="s">
        <v>1214</v>
      </c>
    </row>
    <row r="387" spans="2:4" hidden="1" outlineLevel="1" x14ac:dyDescent="0.25">
      <c r="B387" s="258" t="s">
        <v>1116</v>
      </c>
      <c r="C387" t="s">
        <v>1203</v>
      </c>
      <c r="D387" s="162" t="s">
        <v>1214</v>
      </c>
    </row>
    <row r="388" spans="2:4" hidden="1" outlineLevel="1" x14ac:dyDescent="0.25">
      <c r="B388" s="258" t="s">
        <v>1117</v>
      </c>
      <c r="C388" t="s">
        <v>1203</v>
      </c>
      <c r="D388" s="162" t="s">
        <v>1214</v>
      </c>
    </row>
    <row r="389" spans="2:4" hidden="1" outlineLevel="1" x14ac:dyDescent="0.25">
      <c r="B389" s="258" t="s">
        <v>1118</v>
      </c>
      <c r="C389" t="s">
        <v>1203</v>
      </c>
      <c r="D389" s="162" t="s">
        <v>1214</v>
      </c>
    </row>
    <row r="390" spans="2:4" hidden="1" outlineLevel="1" x14ac:dyDescent="0.25">
      <c r="B390" s="258" t="s">
        <v>1119</v>
      </c>
      <c r="C390" t="s">
        <v>1203</v>
      </c>
      <c r="D390" s="162" t="s">
        <v>1214</v>
      </c>
    </row>
    <row r="391" spans="2:4" hidden="1" outlineLevel="1" x14ac:dyDescent="0.25">
      <c r="B391" s="258" t="s">
        <v>1120</v>
      </c>
      <c r="C391" t="s">
        <v>1203</v>
      </c>
      <c r="D391" s="162" t="s">
        <v>1214</v>
      </c>
    </row>
    <row r="392" spans="2:4" hidden="1" outlineLevel="1" x14ac:dyDescent="0.25">
      <c r="B392" s="258" t="s">
        <v>1121</v>
      </c>
      <c r="C392" t="s">
        <v>1203</v>
      </c>
      <c r="D392" s="162" t="s">
        <v>1214</v>
      </c>
    </row>
    <row r="393" spans="2:4" ht="30" collapsed="1" x14ac:dyDescent="0.25">
      <c r="B393" s="259" t="s">
        <v>1126</v>
      </c>
      <c r="C393" t="s">
        <v>1203</v>
      </c>
      <c r="D393" t="s">
        <v>1216</v>
      </c>
    </row>
    <row r="394" spans="2:4" ht="30" x14ac:dyDescent="0.25">
      <c r="B394" s="144" t="s">
        <v>26</v>
      </c>
      <c r="C394" t="s">
        <v>1203</v>
      </c>
      <c r="D394" t="s">
        <v>1217</v>
      </c>
    </row>
    <row r="395" spans="2:4" x14ac:dyDescent="0.25">
      <c r="B395" s="144" t="s">
        <v>1236</v>
      </c>
      <c r="C395" t="s">
        <v>1237</v>
      </c>
    </row>
    <row r="396" spans="2:4" ht="45" x14ac:dyDescent="0.25">
      <c r="B396" s="144" t="s">
        <v>1238</v>
      </c>
      <c r="C396" t="s">
        <v>1203</v>
      </c>
      <c r="D396" t="s">
        <v>1239</v>
      </c>
    </row>
    <row r="397" spans="2:4" ht="30" x14ac:dyDescent="0.25">
      <c r="B397" s="144" t="s">
        <v>1167</v>
      </c>
      <c r="C397" t="s">
        <v>1237</v>
      </c>
      <c r="D397" t="s">
        <v>1218</v>
      </c>
    </row>
    <row r="398" spans="2:4" x14ac:dyDescent="0.25">
      <c r="B398" s="144" t="s">
        <v>28</v>
      </c>
      <c r="C398" t="s">
        <v>1208</v>
      </c>
    </row>
    <row r="399" spans="2:4" x14ac:dyDescent="0.25">
      <c r="B399" s="260" t="s">
        <v>1169</v>
      </c>
      <c r="C399" t="s">
        <v>1203</v>
      </c>
      <c r="D399" t="s">
        <v>1219</v>
      </c>
    </row>
    <row r="400" spans="2:4" x14ac:dyDescent="0.25">
      <c r="B400" s="260" t="s">
        <v>1168</v>
      </c>
      <c r="C400" t="s">
        <v>1203</v>
      </c>
      <c r="D400" t="s">
        <v>1220</v>
      </c>
    </row>
    <row r="401" spans="2:5" x14ac:dyDescent="0.25">
      <c r="B401" s="260" t="s">
        <v>1137</v>
      </c>
      <c r="C401" t="s">
        <v>1203</v>
      </c>
      <c r="D401" t="s">
        <v>1221</v>
      </c>
    </row>
    <row r="402" spans="2:5" x14ac:dyDescent="0.25">
      <c r="B402" s="260" t="s">
        <v>1139</v>
      </c>
      <c r="C402" t="s">
        <v>1203</v>
      </c>
      <c r="D402" t="s">
        <v>1222</v>
      </c>
    </row>
    <row r="403" spans="2:5" ht="30" x14ac:dyDescent="0.25">
      <c r="B403" s="260" t="s">
        <v>1142</v>
      </c>
      <c r="C403" s="245" t="s">
        <v>1203</v>
      </c>
      <c r="D403" t="s">
        <v>1223</v>
      </c>
      <c r="E403" s="221"/>
    </row>
    <row r="404" spans="2:5" ht="30" x14ac:dyDescent="0.25">
      <c r="B404" s="260" t="s">
        <v>1146</v>
      </c>
      <c r="C404" s="245" t="s">
        <v>1203</v>
      </c>
      <c r="D404" s="222" t="s">
        <v>1241</v>
      </c>
      <c r="E404" s="221"/>
    </row>
    <row r="405" spans="2:5" ht="30" x14ac:dyDescent="0.25">
      <c r="B405" s="261" t="s">
        <v>1163</v>
      </c>
      <c r="C405" t="s">
        <v>1203</v>
      </c>
      <c r="D405" t="s">
        <v>1219</v>
      </c>
    </row>
    <row r="406" spans="2:5" ht="30" x14ac:dyDescent="0.25">
      <c r="B406" s="261" t="s">
        <v>1164</v>
      </c>
      <c r="C406" t="s">
        <v>1203</v>
      </c>
      <c r="D406" t="s">
        <v>1224</v>
      </c>
    </row>
    <row r="407" spans="2:5" ht="30" x14ac:dyDescent="0.25">
      <c r="B407" s="260" t="s">
        <v>1148</v>
      </c>
      <c r="C407" t="s">
        <v>1203</v>
      </c>
      <c r="D407" t="s">
        <v>1225</v>
      </c>
    </row>
    <row r="408" spans="2:5" ht="30" x14ac:dyDescent="0.25">
      <c r="B408" s="260" t="s">
        <v>1151</v>
      </c>
      <c r="C408" s="245" t="s">
        <v>1203</v>
      </c>
      <c r="D408" s="222" t="s">
        <v>1240</v>
      </c>
    </row>
    <row r="409" spans="2:5" x14ac:dyDescent="0.25">
      <c r="B409" s="260" t="s">
        <v>1152</v>
      </c>
      <c r="C409" s="245" t="s">
        <v>1203</v>
      </c>
      <c r="D409" s="222" t="s">
        <v>1240</v>
      </c>
    </row>
    <row r="410" spans="2:5" x14ac:dyDescent="0.25">
      <c r="B410" s="260" t="s">
        <v>1153</v>
      </c>
      <c r="C410" s="245" t="s">
        <v>1203</v>
      </c>
      <c r="D410" t="s">
        <v>1242</v>
      </c>
    </row>
    <row r="411" spans="2:5" ht="30" x14ac:dyDescent="0.25">
      <c r="B411" s="261" t="s">
        <v>1166</v>
      </c>
      <c r="C411" t="s">
        <v>1203</v>
      </c>
      <c r="D411" t="s">
        <v>1219</v>
      </c>
    </row>
    <row r="412" spans="2:5" ht="30" x14ac:dyDescent="0.25">
      <c r="B412" s="261" t="s">
        <v>1165</v>
      </c>
      <c r="C412" t="s">
        <v>1203</v>
      </c>
      <c r="D412" t="s">
        <v>1224</v>
      </c>
    </row>
    <row r="413" spans="2:5" ht="30" x14ac:dyDescent="0.25">
      <c r="B413" s="260" t="s">
        <v>1155</v>
      </c>
      <c r="C413" t="s">
        <v>1203</v>
      </c>
      <c r="D413" t="s">
        <v>1225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6A86-CCBA-4F89-B933-AE72A0ADB303}">
  <sheetPr>
    <tabColor rgb="FFFFFF00"/>
  </sheetPr>
  <dimension ref="B1:OZ29"/>
  <sheetViews>
    <sheetView showGridLines="0" tabSelected="1" zoomScale="75" zoomScaleNormal="75" workbookViewId="0">
      <pane xSplit="3" ySplit="4" topLeftCell="D5" activePane="bottomRight" state="frozen"/>
      <selection pane="topRight" activeCell="E1" sqref="E1"/>
      <selection pane="bottomLeft" activeCell="A7" sqref="A7"/>
      <selection pane="bottomRight"/>
    </sheetView>
  </sheetViews>
  <sheetFormatPr baseColWidth="10" defaultRowHeight="15" outlineLevelCol="1" x14ac:dyDescent="0.25"/>
  <cols>
    <col min="1" max="1" width="1.85546875" customWidth="1"/>
    <col min="2" max="2" width="11.140625" style="8" customWidth="1"/>
    <col min="3" max="3" width="7.28515625" style="49" customWidth="1"/>
    <col min="4" max="4" width="19" style="11" customWidth="1"/>
    <col min="5" max="5" width="14.85546875" style="45" bestFit="1" customWidth="1"/>
    <col min="6" max="7" width="11.42578125" style="45" customWidth="1"/>
    <col min="8" max="8" width="10" style="110" customWidth="1"/>
    <col min="9" max="9" width="37.140625" style="11" customWidth="1"/>
    <col min="10" max="10" width="17.7109375" style="11" customWidth="1"/>
    <col min="11" max="11" width="46.28515625" style="11" customWidth="1"/>
    <col min="12" max="12" width="39.140625" style="11" customWidth="1"/>
    <col min="13" max="14" width="17.7109375" style="11" customWidth="1"/>
    <col min="15" max="15" width="12" bestFit="1" customWidth="1"/>
    <col min="16" max="16" width="17.7109375" style="11" customWidth="1"/>
    <col min="17" max="17" width="12" bestFit="1" customWidth="1"/>
    <col min="18" max="18" width="13" customWidth="1"/>
    <col min="19" max="20" width="17.7109375" style="11" customWidth="1"/>
    <col min="21" max="21" width="13.5703125" style="54" customWidth="1"/>
    <col min="22" max="22" width="18.85546875" style="49" customWidth="1"/>
    <col min="23" max="23" width="12.5703125" customWidth="1"/>
    <col min="24" max="24" width="21.85546875" customWidth="1"/>
    <col min="25" max="25" width="10.5703125" customWidth="1"/>
    <col min="26" max="26" width="11.5703125" style="12" bestFit="1" customWidth="1"/>
    <col min="27" max="27" width="11.5703125" style="12" customWidth="1"/>
    <col min="28" max="28" width="10.7109375" style="45" customWidth="1"/>
    <col min="29" max="29" width="10.28515625" customWidth="1" outlineLevel="1"/>
    <col min="30" max="92" width="9.28515625" customWidth="1" outlineLevel="1"/>
    <col min="93" max="93" width="10.85546875" customWidth="1" outlineLevel="1"/>
    <col min="94" max="116" width="9.28515625" customWidth="1" outlineLevel="1"/>
    <col min="117" max="117" width="10.42578125" customWidth="1" outlineLevel="1"/>
    <col min="118" max="208" width="9.28515625" customWidth="1" outlineLevel="1"/>
    <col min="209" max="209" width="21.85546875" customWidth="1"/>
    <col min="210" max="210" width="10.28515625" customWidth="1" outlineLevel="1"/>
    <col min="211" max="273" width="9.28515625" customWidth="1" outlineLevel="1"/>
    <col min="274" max="274" width="10.85546875" customWidth="1" outlineLevel="1"/>
    <col min="275" max="297" width="9.28515625" customWidth="1" outlineLevel="1"/>
    <col min="298" max="298" width="10.42578125" customWidth="1" outlineLevel="1"/>
    <col min="299" max="389" width="9.28515625" customWidth="1" outlineLevel="1"/>
    <col min="390" max="390" width="18.140625" customWidth="1"/>
    <col min="391" max="391" width="24" customWidth="1"/>
    <col min="392" max="392" width="20.42578125" customWidth="1"/>
    <col min="393" max="393" width="22.7109375" customWidth="1"/>
    <col min="394" max="394" width="20.42578125" customWidth="1"/>
    <col min="396" max="396" width="13" customWidth="1" outlineLevel="1"/>
    <col min="397" max="397" width="15" customWidth="1" outlineLevel="1"/>
    <col min="398" max="398" width="15.28515625" customWidth="1"/>
    <col min="399" max="399" width="13" customWidth="1"/>
    <col min="400" max="400" width="18.5703125" customWidth="1"/>
    <col min="401" max="401" width="17.85546875" customWidth="1"/>
    <col min="402" max="403" width="17.85546875" customWidth="1" outlineLevel="1"/>
    <col min="404" max="404" width="17.85546875" customWidth="1"/>
    <col min="405" max="407" width="20.85546875" customWidth="1"/>
    <col min="408" max="409" width="20.85546875" customWidth="1" outlineLevel="1"/>
    <col min="410" max="410" width="26.42578125" customWidth="1"/>
    <col min="411" max="411" width="17.85546875" customWidth="1"/>
  </cols>
  <sheetData>
    <row r="1" spans="2:416" x14ac:dyDescent="0.25">
      <c r="OA1" s="222"/>
      <c r="OH1" s="162" t="s">
        <v>1138</v>
      </c>
      <c r="OI1" s="221" t="s">
        <v>1140</v>
      </c>
      <c r="OJ1" s="222" t="s">
        <v>1143</v>
      </c>
      <c r="OK1" s="221" t="s">
        <v>1147</v>
      </c>
      <c r="OL1" s="221"/>
      <c r="OM1" s="221"/>
      <c r="ON1" s="162" t="s">
        <v>1138</v>
      </c>
      <c r="OO1" s="221" t="s">
        <v>1147</v>
      </c>
      <c r="OP1" s="221" t="s">
        <v>1147</v>
      </c>
      <c r="OQ1" s="221" t="s">
        <v>1154</v>
      </c>
      <c r="OR1" s="221"/>
      <c r="OS1" s="221"/>
      <c r="OT1" s="221"/>
      <c r="OU1" s="221"/>
    </row>
    <row r="2" spans="2:416" x14ac:dyDescent="0.25">
      <c r="OI2" s="221" t="s">
        <v>1141</v>
      </c>
      <c r="OJ2" s="222" t="s">
        <v>1144</v>
      </c>
      <c r="OK2" s="223" t="s">
        <v>194</v>
      </c>
      <c r="OL2" s="223"/>
      <c r="OM2" s="223"/>
      <c r="ON2" s="223"/>
      <c r="OO2" s="223"/>
      <c r="OP2" s="223"/>
      <c r="OQ2" s="223"/>
      <c r="OR2" s="223"/>
      <c r="OS2" s="223"/>
      <c r="OT2" s="223"/>
      <c r="OU2" s="223"/>
    </row>
    <row r="3" spans="2:416" ht="13.5" customHeight="1" x14ac:dyDescent="0.25">
      <c r="B3" s="115" t="s">
        <v>848</v>
      </c>
      <c r="C3" s="198" t="s">
        <v>72</v>
      </c>
      <c r="HA3" s="210" t="s">
        <v>194</v>
      </c>
      <c r="NZ3" s="211" t="s">
        <v>194</v>
      </c>
      <c r="OJ3" s="222" t="s">
        <v>1145</v>
      </c>
      <c r="OK3" s="223" t="s">
        <v>194</v>
      </c>
      <c r="OL3" s="223"/>
      <c r="OM3" s="223"/>
      <c r="ON3" s="223"/>
      <c r="OO3" s="223"/>
      <c r="OP3" s="223"/>
      <c r="OQ3" s="223"/>
      <c r="OR3" s="223"/>
      <c r="OS3" s="223"/>
      <c r="OT3" s="223"/>
      <c r="OU3" s="223"/>
    </row>
    <row r="4" spans="2:416" s="3" customFormat="1" ht="75.75" thickBot="1" x14ac:dyDescent="0.3">
      <c r="B4" s="142" t="s">
        <v>3</v>
      </c>
      <c r="C4" s="146" t="s">
        <v>4</v>
      </c>
      <c r="D4" s="268" t="s">
        <v>1251</v>
      </c>
      <c r="E4" s="268" t="s">
        <v>1252</v>
      </c>
      <c r="F4" s="269" t="s">
        <v>1253</v>
      </c>
      <c r="G4" s="269" t="s">
        <v>1228</v>
      </c>
      <c r="H4" s="142" t="s">
        <v>8</v>
      </c>
      <c r="I4" s="143" t="s">
        <v>9</v>
      </c>
      <c r="J4" s="266" t="s">
        <v>64</v>
      </c>
      <c r="K4" s="270" t="s">
        <v>10</v>
      </c>
      <c r="L4" s="270" t="s">
        <v>1254</v>
      </c>
      <c r="M4" s="266" t="s">
        <v>1255</v>
      </c>
      <c r="N4" s="266" t="s">
        <v>67</v>
      </c>
      <c r="O4" s="271" t="s">
        <v>834</v>
      </c>
      <c r="P4" s="266" t="s">
        <v>1256</v>
      </c>
      <c r="Q4" s="271" t="s">
        <v>29</v>
      </c>
      <c r="R4" s="271" t="s">
        <v>837</v>
      </c>
      <c r="S4" s="266" t="s">
        <v>1257</v>
      </c>
      <c r="T4" s="270" t="s">
        <v>1250</v>
      </c>
      <c r="U4" s="267" t="s">
        <v>805</v>
      </c>
      <c r="V4" s="146" t="s">
        <v>11</v>
      </c>
      <c r="W4" s="143" t="s">
        <v>1127</v>
      </c>
      <c r="X4" s="143" t="s">
        <v>15</v>
      </c>
      <c r="Y4" s="143" t="s">
        <v>16</v>
      </c>
      <c r="Z4" s="145" t="s">
        <v>17</v>
      </c>
      <c r="AA4" s="266" t="s">
        <v>1258</v>
      </c>
      <c r="AB4" s="145" t="s">
        <v>19</v>
      </c>
      <c r="AC4" s="147" t="s">
        <v>195</v>
      </c>
      <c r="AD4" s="147" t="s">
        <v>196</v>
      </c>
      <c r="AE4" s="147" t="s">
        <v>197</v>
      </c>
      <c r="AF4" s="147" t="s">
        <v>198</v>
      </c>
      <c r="AG4" s="147" t="s">
        <v>199</v>
      </c>
      <c r="AH4" s="147" t="s">
        <v>200</v>
      </c>
      <c r="AI4" s="147" t="s">
        <v>201</v>
      </c>
      <c r="AJ4" s="147" t="s">
        <v>202</v>
      </c>
      <c r="AK4" s="147" t="s">
        <v>203</v>
      </c>
      <c r="AL4" s="147" t="s">
        <v>204</v>
      </c>
      <c r="AM4" s="147" t="s">
        <v>205</v>
      </c>
      <c r="AN4" s="147" t="s">
        <v>206</v>
      </c>
      <c r="AO4" s="147" t="s">
        <v>207</v>
      </c>
      <c r="AP4" s="147" t="s">
        <v>208</v>
      </c>
      <c r="AQ4" s="147" t="s">
        <v>209</v>
      </c>
      <c r="AR4" s="147" t="s">
        <v>210</v>
      </c>
      <c r="AS4" s="147" t="s">
        <v>211</v>
      </c>
      <c r="AT4" s="147" t="s">
        <v>212</v>
      </c>
      <c r="AU4" s="147" t="s">
        <v>213</v>
      </c>
      <c r="AV4" s="147" t="s">
        <v>214</v>
      </c>
      <c r="AW4" s="147" t="s">
        <v>215</v>
      </c>
      <c r="AX4" s="147" t="s">
        <v>216</v>
      </c>
      <c r="AY4" s="147" t="s">
        <v>217</v>
      </c>
      <c r="AZ4" s="147" t="s">
        <v>218</v>
      </c>
      <c r="BA4" s="147" t="s">
        <v>219</v>
      </c>
      <c r="BB4" s="147" t="s">
        <v>220</v>
      </c>
      <c r="BC4" s="147" t="s">
        <v>221</v>
      </c>
      <c r="BD4" s="147" t="s">
        <v>222</v>
      </c>
      <c r="BE4" s="147" t="s">
        <v>223</v>
      </c>
      <c r="BF4" s="147" t="s">
        <v>224</v>
      </c>
      <c r="BG4" s="147" t="s">
        <v>225</v>
      </c>
      <c r="BH4" s="147" t="s">
        <v>226</v>
      </c>
      <c r="BI4" s="147" t="s">
        <v>227</v>
      </c>
      <c r="BJ4" s="147" t="s">
        <v>228</v>
      </c>
      <c r="BK4" s="147" t="s">
        <v>229</v>
      </c>
      <c r="BL4" s="147" t="s">
        <v>230</v>
      </c>
      <c r="BM4" s="147" t="s">
        <v>231</v>
      </c>
      <c r="BN4" s="147" t="s">
        <v>232</v>
      </c>
      <c r="BO4" s="147" t="s">
        <v>233</v>
      </c>
      <c r="BP4" s="147" t="s">
        <v>234</v>
      </c>
      <c r="BQ4" s="147" t="s">
        <v>235</v>
      </c>
      <c r="BR4" s="147" t="s">
        <v>236</v>
      </c>
      <c r="BS4" s="147" t="s">
        <v>237</v>
      </c>
      <c r="BT4" s="147" t="s">
        <v>238</v>
      </c>
      <c r="BU4" s="147" t="s">
        <v>239</v>
      </c>
      <c r="BV4" s="147" t="s">
        <v>240</v>
      </c>
      <c r="BW4" s="147" t="s">
        <v>241</v>
      </c>
      <c r="BX4" s="147" t="s">
        <v>242</v>
      </c>
      <c r="BY4" s="147" t="s">
        <v>243</v>
      </c>
      <c r="BZ4" s="147" t="s">
        <v>244</v>
      </c>
      <c r="CA4" s="147" t="s">
        <v>245</v>
      </c>
      <c r="CB4" s="147" t="s">
        <v>246</v>
      </c>
      <c r="CC4" s="147" t="s">
        <v>247</v>
      </c>
      <c r="CD4" s="147" t="s">
        <v>248</v>
      </c>
      <c r="CE4" s="147" t="s">
        <v>249</v>
      </c>
      <c r="CF4" s="147" t="s">
        <v>250</v>
      </c>
      <c r="CG4" s="147" t="s">
        <v>251</v>
      </c>
      <c r="CH4" s="147" t="s">
        <v>252</v>
      </c>
      <c r="CI4" s="147" t="s">
        <v>253</v>
      </c>
      <c r="CJ4" s="147" t="s">
        <v>254</v>
      </c>
      <c r="CK4" s="147" t="s">
        <v>255</v>
      </c>
      <c r="CL4" s="147" t="s">
        <v>256</v>
      </c>
      <c r="CM4" s="147" t="s">
        <v>257</v>
      </c>
      <c r="CN4" s="147" t="s">
        <v>258</v>
      </c>
      <c r="CO4" s="147" t="s">
        <v>259</v>
      </c>
      <c r="CP4" s="147" t="s">
        <v>260</v>
      </c>
      <c r="CQ4" s="147" t="s">
        <v>261</v>
      </c>
      <c r="CR4" s="147" t="s">
        <v>262</v>
      </c>
      <c r="CS4" s="147" t="s">
        <v>263</v>
      </c>
      <c r="CT4" s="147" t="s">
        <v>264</v>
      </c>
      <c r="CU4" s="147" t="s">
        <v>265</v>
      </c>
      <c r="CV4" s="147" t="s">
        <v>266</v>
      </c>
      <c r="CW4" s="147" t="s">
        <v>267</v>
      </c>
      <c r="CX4" s="147" t="s">
        <v>268</v>
      </c>
      <c r="CY4" s="147" t="s">
        <v>269</v>
      </c>
      <c r="CZ4" s="147" t="s">
        <v>270</v>
      </c>
      <c r="DA4" s="147" t="s">
        <v>271</v>
      </c>
      <c r="DB4" s="147" t="s">
        <v>272</v>
      </c>
      <c r="DC4" s="147" t="s">
        <v>273</v>
      </c>
      <c r="DD4" s="147" t="s">
        <v>274</v>
      </c>
      <c r="DE4" s="147" t="s">
        <v>275</v>
      </c>
      <c r="DF4" s="147" t="s">
        <v>276</v>
      </c>
      <c r="DG4" s="147" t="s">
        <v>277</v>
      </c>
      <c r="DH4" s="147" t="s">
        <v>278</v>
      </c>
      <c r="DI4" s="147" t="s">
        <v>279</v>
      </c>
      <c r="DJ4" s="147" t="s">
        <v>280</v>
      </c>
      <c r="DK4" s="147" t="s">
        <v>281</v>
      </c>
      <c r="DL4" s="147" t="s">
        <v>282</v>
      </c>
      <c r="DM4" s="147" t="s">
        <v>283</v>
      </c>
      <c r="DN4" s="147" t="s">
        <v>284</v>
      </c>
      <c r="DO4" s="147" t="s">
        <v>285</v>
      </c>
      <c r="DP4" s="147" t="s">
        <v>286</v>
      </c>
      <c r="DQ4" s="147" t="s">
        <v>287</v>
      </c>
      <c r="DR4" s="147" t="s">
        <v>288</v>
      </c>
      <c r="DS4" s="147" t="s">
        <v>289</v>
      </c>
      <c r="DT4" s="147" t="s">
        <v>290</v>
      </c>
      <c r="DU4" s="147" t="s">
        <v>1038</v>
      </c>
      <c r="DV4" s="147" t="s">
        <v>1039</v>
      </c>
      <c r="DW4" s="147" t="s">
        <v>1040</v>
      </c>
      <c r="DX4" s="147" t="s">
        <v>1041</v>
      </c>
      <c r="DY4" s="147" t="s">
        <v>1042</v>
      </c>
      <c r="DZ4" s="147" t="s">
        <v>1043</v>
      </c>
      <c r="EA4" s="147" t="s">
        <v>1044</v>
      </c>
      <c r="EB4" s="147" t="s">
        <v>1045</v>
      </c>
      <c r="EC4" s="147" t="s">
        <v>1046</v>
      </c>
      <c r="ED4" s="147" t="s">
        <v>1047</v>
      </c>
      <c r="EE4" s="147" t="s">
        <v>1048</v>
      </c>
      <c r="EF4" s="147" t="s">
        <v>1049</v>
      </c>
      <c r="EG4" s="147" t="s">
        <v>1050</v>
      </c>
      <c r="EH4" s="147" t="s">
        <v>1051</v>
      </c>
      <c r="EI4" s="147" t="s">
        <v>1052</v>
      </c>
      <c r="EJ4" s="147" t="s">
        <v>1053</v>
      </c>
      <c r="EK4" s="147" t="s">
        <v>1054</v>
      </c>
      <c r="EL4" s="147" t="s">
        <v>1055</v>
      </c>
      <c r="EM4" s="147" t="s">
        <v>1056</v>
      </c>
      <c r="EN4" s="147" t="s">
        <v>1057</v>
      </c>
      <c r="EO4" s="147" t="s">
        <v>1058</v>
      </c>
      <c r="EP4" s="147" t="s">
        <v>1059</v>
      </c>
      <c r="EQ4" s="147" t="s">
        <v>1060</v>
      </c>
      <c r="ER4" s="147" t="s">
        <v>1061</v>
      </c>
      <c r="ES4" s="147" t="s">
        <v>1062</v>
      </c>
      <c r="ET4" s="147" t="s">
        <v>1063</v>
      </c>
      <c r="EU4" s="147" t="s">
        <v>1064</v>
      </c>
      <c r="EV4" s="147" t="s">
        <v>1065</v>
      </c>
      <c r="EW4" s="147" t="s">
        <v>1066</v>
      </c>
      <c r="EX4" s="147" t="s">
        <v>1067</v>
      </c>
      <c r="EY4" s="147" t="s">
        <v>1068</v>
      </c>
      <c r="EZ4" s="147" t="s">
        <v>1069</v>
      </c>
      <c r="FA4" s="147" t="s">
        <v>1070</v>
      </c>
      <c r="FB4" s="147" t="s">
        <v>1071</v>
      </c>
      <c r="FC4" s="147" t="s">
        <v>1072</v>
      </c>
      <c r="FD4" s="147" t="s">
        <v>1073</v>
      </c>
      <c r="FE4" s="147" t="s">
        <v>1074</v>
      </c>
      <c r="FF4" s="147" t="s">
        <v>1075</v>
      </c>
      <c r="FG4" s="147" t="s">
        <v>1076</v>
      </c>
      <c r="FH4" s="147" t="s">
        <v>1077</v>
      </c>
      <c r="FI4" s="147" t="s">
        <v>1078</v>
      </c>
      <c r="FJ4" s="147" t="s">
        <v>1079</v>
      </c>
      <c r="FK4" s="147" t="s">
        <v>1080</v>
      </c>
      <c r="FL4" s="147" t="s">
        <v>1081</v>
      </c>
      <c r="FM4" s="147" t="s">
        <v>1082</v>
      </c>
      <c r="FN4" s="147" t="s">
        <v>1083</v>
      </c>
      <c r="FO4" s="147" t="s">
        <v>1084</v>
      </c>
      <c r="FP4" s="147" t="s">
        <v>1085</v>
      </c>
      <c r="FQ4" s="147" t="s">
        <v>1087</v>
      </c>
      <c r="FR4" s="147" t="s">
        <v>1088</v>
      </c>
      <c r="FS4" s="147" t="s">
        <v>1089</v>
      </c>
      <c r="FT4" s="147" t="s">
        <v>1090</v>
      </c>
      <c r="FU4" s="147" t="s">
        <v>1091</v>
      </c>
      <c r="FV4" s="147" t="s">
        <v>1092</v>
      </c>
      <c r="FW4" s="147" t="s">
        <v>1093</v>
      </c>
      <c r="FX4" s="147" t="s">
        <v>1094</v>
      </c>
      <c r="FY4" s="147" t="s">
        <v>1095</v>
      </c>
      <c r="FZ4" s="147" t="s">
        <v>1096</v>
      </c>
      <c r="GA4" s="147" t="s">
        <v>1086</v>
      </c>
      <c r="GB4" s="147" t="s">
        <v>1097</v>
      </c>
      <c r="GC4" s="147" t="s">
        <v>1098</v>
      </c>
      <c r="GD4" s="147" t="s">
        <v>1099</v>
      </c>
      <c r="GE4" s="147" t="s">
        <v>1100</v>
      </c>
      <c r="GF4" s="147" t="s">
        <v>1101</v>
      </c>
      <c r="GG4" s="147" t="s">
        <v>1102</v>
      </c>
      <c r="GH4" s="147" t="s">
        <v>1103</v>
      </c>
      <c r="GI4" s="147" t="s">
        <v>1104</v>
      </c>
      <c r="GJ4" s="147" t="s">
        <v>1105</v>
      </c>
      <c r="GK4" s="147" t="s">
        <v>1106</v>
      </c>
      <c r="GL4" s="147" t="s">
        <v>1107</v>
      </c>
      <c r="GM4" s="147" t="s">
        <v>1108</v>
      </c>
      <c r="GN4" s="147" t="s">
        <v>1109</v>
      </c>
      <c r="GO4" s="147" t="s">
        <v>1110</v>
      </c>
      <c r="GP4" s="147" t="s">
        <v>1111</v>
      </c>
      <c r="GQ4" s="147" t="s">
        <v>1112</v>
      </c>
      <c r="GR4" s="147" t="s">
        <v>1113</v>
      </c>
      <c r="GS4" s="147" t="s">
        <v>1114</v>
      </c>
      <c r="GT4" s="147" t="s">
        <v>1115</v>
      </c>
      <c r="GU4" s="147" t="s">
        <v>1116</v>
      </c>
      <c r="GV4" s="147" t="s">
        <v>1117</v>
      </c>
      <c r="GW4" s="147" t="s">
        <v>1118</v>
      </c>
      <c r="GX4" s="147" t="s">
        <v>1119</v>
      </c>
      <c r="GY4" s="147" t="s">
        <v>1120</v>
      </c>
      <c r="GZ4" s="147" t="s">
        <v>1121</v>
      </c>
      <c r="HA4" s="143" t="s">
        <v>25</v>
      </c>
      <c r="HB4" s="208" t="s">
        <v>195</v>
      </c>
      <c r="HC4" s="208" t="s">
        <v>196</v>
      </c>
      <c r="HD4" s="208" t="s">
        <v>197</v>
      </c>
      <c r="HE4" s="208" t="s">
        <v>198</v>
      </c>
      <c r="HF4" s="208" t="s">
        <v>199</v>
      </c>
      <c r="HG4" s="208" t="s">
        <v>200</v>
      </c>
      <c r="HH4" s="208" t="s">
        <v>201</v>
      </c>
      <c r="HI4" s="208" t="s">
        <v>202</v>
      </c>
      <c r="HJ4" s="208" t="s">
        <v>203</v>
      </c>
      <c r="HK4" s="208" t="s">
        <v>204</v>
      </c>
      <c r="HL4" s="208" t="s">
        <v>205</v>
      </c>
      <c r="HM4" s="208" t="s">
        <v>206</v>
      </c>
      <c r="HN4" s="208" t="s">
        <v>207</v>
      </c>
      <c r="HO4" s="208" t="s">
        <v>208</v>
      </c>
      <c r="HP4" s="208" t="s">
        <v>209</v>
      </c>
      <c r="HQ4" s="208" t="s">
        <v>210</v>
      </c>
      <c r="HR4" s="208" t="s">
        <v>211</v>
      </c>
      <c r="HS4" s="208" t="s">
        <v>212</v>
      </c>
      <c r="HT4" s="208" t="s">
        <v>213</v>
      </c>
      <c r="HU4" s="208" t="s">
        <v>214</v>
      </c>
      <c r="HV4" s="208" t="s">
        <v>215</v>
      </c>
      <c r="HW4" s="208" t="s">
        <v>216</v>
      </c>
      <c r="HX4" s="208" t="s">
        <v>217</v>
      </c>
      <c r="HY4" s="208" t="s">
        <v>218</v>
      </c>
      <c r="HZ4" s="208" t="s">
        <v>219</v>
      </c>
      <c r="IA4" s="208" t="s">
        <v>220</v>
      </c>
      <c r="IB4" s="208" t="s">
        <v>221</v>
      </c>
      <c r="IC4" s="208" t="s">
        <v>222</v>
      </c>
      <c r="ID4" s="208" t="s">
        <v>223</v>
      </c>
      <c r="IE4" s="208" t="s">
        <v>224</v>
      </c>
      <c r="IF4" s="208" t="s">
        <v>225</v>
      </c>
      <c r="IG4" s="208" t="s">
        <v>226</v>
      </c>
      <c r="IH4" s="208" t="s">
        <v>227</v>
      </c>
      <c r="II4" s="208" t="s">
        <v>228</v>
      </c>
      <c r="IJ4" s="208" t="s">
        <v>229</v>
      </c>
      <c r="IK4" s="208" t="s">
        <v>230</v>
      </c>
      <c r="IL4" s="208" t="s">
        <v>231</v>
      </c>
      <c r="IM4" s="208" t="s">
        <v>232</v>
      </c>
      <c r="IN4" s="208" t="s">
        <v>233</v>
      </c>
      <c r="IO4" s="208" t="s">
        <v>234</v>
      </c>
      <c r="IP4" s="208" t="s">
        <v>235</v>
      </c>
      <c r="IQ4" s="208" t="s">
        <v>236</v>
      </c>
      <c r="IR4" s="208" t="s">
        <v>237</v>
      </c>
      <c r="IS4" s="208" t="s">
        <v>238</v>
      </c>
      <c r="IT4" s="208" t="s">
        <v>239</v>
      </c>
      <c r="IU4" s="208" t="s">
        <v>240</v>
      </c>
      <c r="IV4" s="208" t="s">
        <v>241</v>
      </c>
      <c r="IW4" s="208" t="s">
        <v>242</v>
      </c>
      <c r="IX4" s="208" t="s">
        <v>243</v>
      </c>
      <c r="IY4" s="208" t="s">
        <v>244</v>
      </c>
      <c r="IZ4" s="208" t="s">
        <v>245</v>
      </c>
      <c r="JA4" s="208" t="s">
        <v>246</v>
      </c>
      <c r="JB4" s="208" t="s">
        <v>247</v>
      </c>
      <c r="JC4" s="208" t="s">
        <v>248</v>
      </c>
      <c r="JD4" s="208" t="s">
        <v>249</v>
      </c>
      <c r="JE4" s="208" t="s">
        <v>250</v>
      </c>
      <c r="JF4" s="208" t="s">
        <v>251</v>
      </c>
      <c r="JG4" s="208" t="s">
        <v>252</v>
      </c>
      <c r="JH4" s="208" t="s">
        <v>253</v>
      </c>
      <c r="JI4" s="208" t="s">
        <v>254</v>
      </c>
      <c r="JJ4" s="208" t="s">
        <v>255</v>
      </c>
      <c r="JK4" s="208" t="s">
        <v>256</v>
      </c>
      <c r="JL4" s="208" t="s">
        <v>257</v>
      </c>
      <c r="JM4" s="208" t="s">
        <v>258</v>
      </c>
      <c r="JN4" s="208" t="s">
        <v>259</v>
      </c>
      <c r="JO4" s="208" t="s">
        <v>260</v>
      </c>
      <c r="JP4" s="208" t="s">
        <v>261</v>
      </c>
      <c r="JQ4" s="208" t="s">
        <v>262</v>
      </c>
      <c r="JR4" s="208" t="s">
        <v>263</v>
      </c>
      <c r="JS4" s="208" t="s">
        <v>264</v>
      </c>
      <c r="JT4" s="208" t="s">
        <v>265</v>
      </c>
      <c r="JU4" s="208" t="s">
        <v>266</v>
      </c>
      <c r="JV4" s="208" t="s">
        <v>267</v>
      </c>
      <c r="JW4" s="208" t="s">
        <v>268</v>
      </c>
      <c r="JX4" s="208" t="s">
        <v>269</v>
      </c>
      <c r="JY4" s="208" t="s">
        <v>270</v>
      </c>
      <c r="JZ4" s="208" t="s">
        <v>271</v>
      </c>
      <c r="KA4" s="208" t="s">
        <v>272</v>
      </c>
      <c r="KB4" s="208" t="s">
        <v>273</v>
      </c>
      <c r="KC4" s="208" t="s">
        <v>274</v>
      </c>
      <c r="KD4" s="208" t="s">
        <v>275</v>
      </c>
      <c r="KE4" s="208" t="s">
        <v>276</v>
      </c>
      <c r="KF4" s="208" t="s">
        <v>277</v>
      </c>
      <c r="KG4" s="208" t="s">
        <v>278</v>
      </c>
      <c r="KH4" s="208" t="s">
        <v>279</v>
      </c>
      <c r="KI4" s="208" t="s">
        <v>280</v>
      </c>
      <c r="KJ4" s="208" t="s">
        <v>281</v>
      </c>
      <c r="KK4" s="208" t="s">
        <v>282</v>
      </c>
      <c r="KL4" s="208" t="s">
        <v>283</v>
      </c>
      <c r="KM4" s="208" t="s">
        <v>284</v>
      </c>
      <c r="KN4" s="208" t="s">
        <v>285</v>
      </c>
      <c r="KO4" s="208" t="s">
        <v>286</v>
      </c>
      <c r="KP4" s="208" t="s">
        <v>287</v>
      </c>
      <c r="KQ4" s="208" t="s">
        <v>288</v>
      </c>
      <c r="KR4" s="208" t="s">
        <v>289</v>
      </c>
      <c r="KS4" s="208" t="s">
        <v>290</v>
      </c>
      <c r="KT4" s="208" t="s">
        <v>1038</v>
      </c>
      <c r="KU4" s="208" t="s">
        <v>1039</v>
      </c>
      <c r="KV4" s="208" t="s">
        <v>1040</v>
      </c>
      <c r="KW4" s="208" t="s">
        <v>1041</v>
      </c>
      <c r="KX4" s="208" t="s">
        <v>1042</v>
      </c>
      <c r="KY4" s="208" t="s">
        <v>1043</v>
      </c>
      <c r="KZ4" s="208" t="s">
        <v>1044</v>
      </c>
      <c r="LA4" s="208" t="s">
        <v>1045</v>
      </c>
      <c r="LB4" s="208" t="s">
        <v>1046</v>
      </c>
      <c r="LC4" s="208" t="s">
        <v>1047</v>
      </c>
      <c r="LD4" s="208" t="s">
        <v>1048</v>
      </c>
      <c r="LE4" s="208" t="s">
        <v>1049</v>
      </c>
      <c r="LF4" s="208" t="s">
        <v>1050</v>
      </c>
      <c r="LG4" s="208" t="s">
        <v>1051</v>
      </c>
      <c r="LH4" s="208" t="s">
        <v>1052</v>
      </c>
      <c r="LI4" s="208" t="s">
        <v>1053</v>
      </c>
      <c r="LJ4" s="208" t="s">
        <v>1054</v>
      </c>
      <c r="LK4" s="208" t="s">
        <v>1055</v>
      </c>
      <c r="LL4" s="208" t="s">
        <v>1056</v>
      </c>
      <c r="LM4" s="208" t="s">
        <v>1057</v>
      </c>
      <c r="LN4" s="208" t="s">
        <v>1058</v>
      </c>
      <c r="LO4" s="208" t="s">
        <v>1059</v>
      </c>
      <c r="LP4" s="208" t="s">
        <v>1060</v>
      </c>
      <c r="LQ4" s="208" t="s">
        <v>1061</v>
      </c>
      <c r="LR4" s="208" t="s">
        <v>1062</v>
      </c>
      <c r="LS4" s="208" t="s">
        <v>1063</v>
      </c>
      <c r="LT4" s="208" t="s">
        <v>1064</v>
      </c>
      <c r="LU4" s="208" t="s">
        <v>1065</v>
      </c>
      <c r="LV4" s="208" t="s">
        <v>1066</v>
      </c>
      <c r="LW4" s="208" t="s">
        <v>1067</v>
      </c>
      <c r="LX4" s="208" t="s">
        <v>1068</v>
      </c>
      <c r="LY4" s="208" t="s">
        <v>1069</v>
      </c>
      <c r="LZ4" s="208" t="s">
        <v>1070</v>
      </c>
      <c r="MA4" s="208" t="s">
        <v>1071</v>
      </c>
      <c r="MB4" s="208" t="s">
        <v>1072</v>
      </c>
      <c r="MC4" s="208" t="s">
        <v>1073</v>
      </c>
      <c r="MD4" s="208" t="s">
        <v>1074</v>
      </c>
      <c r="ME4" s="208" t="s">
        <v>1075</v>
      </c>
      <c r="MF4" s="208" t="s">
        <v>1076</v>
      </c>
      <c r="MG4" s="208" t="s">
        <v>1077</v>
      </c>
      <c r="MH4" s="208" t="s">
        <v>1078</v>
      </c>
      <c r="MI4" s="208" t="s">
        <v>1079</v>
      </c>
      <c r="MJ4" s="208" t="s">
        <v>1080</v>
      </c>
      <c r="MK4" s="208" t="s">
        <v>1081</v>
      </c>
      <c r="ML4" s="208" t="s">
        <v>1082</v>
      </c>
      <c r="MM4" s="208" t="s">
        <v>1083</v>
      </c>
      <c r="MN4" s="208" t="s">
        <v>1084</v>
      </c>
      <c r="MO4" s="208" t="s">
        <v>1085</v>
      </c>
      <c r="MP4" s="208" t="s">
        <v>1087</v>
      </c>
      <c r="MQ4" s="208" t="s">
        <v>1088</v>
      </c>
      <c r="MR4" s="208" t="s">
        <v>1089</v>
      </c>
      <c r="MS4" s="208" t="s">
        <v>1090</v>
      </c>
      <c r="MT4" s="208" t="s">
        <v>1091</v>
      </c>
      <c r="MU4" s="208" t="s">
        <v>1092</v>
      </c>
      <c r="MV4" s="208" t="s">
        <v>1093</v>
      </c>
      <c r="MW4" s="208" t="s">
        <v>1094</v>
      </c>
      <c r="MX4" s="208" t="s">
        <v>1095</v>
      </c>
      <c r="MY4" s="208" t="s">
        <v>1096</v>
      </c>
      <c r="MZ4" s="208" t="s">
        <v>1086</v>
      </c>
      <c r="NA4" s="208" t="s">
        <v>1097</v>
      </c>
      <c r="NB4" s="208" t="s">
        <v>1098</v>
      </c>
      <c r="NC4" s="208" t="s">
        <v>1099</v>
      </c>
      <c r="ND4" s="208" t="s">
        <v>1100</v>
      </c>
      <c r="NE4" s="208" t="s">
        <v>1101</v>
      </c>
      <c r="NF4" s="208" t="s">
        <v>1102</v>
      </c>
      <c r="NG4" s="208" t="s">
        <v>1103</v>
      </c>
      <c r="NH4" s="208" t="s">
        <v>1104</v>
      </c>
      <c r="NI4" s="208" t="s">
        <v>1105</v>
      </c>
      <c r="NJ4" s="208" t="s">
        <v>1106</v>
      </c>
      <c r="NK4" s="208" t="s">
        <v>1107</v>
      </c>
      <c r="NL4" s="208" t="s">
        <v>1108</v>
      </c>
      <c r="NM4" s="208" t="s">
        <v>1109</v>
      </c>
      <c r="NN4" s="208" t="s">
        <v>1110</v>
      </c>
      <c r="NO4" s="208" t="s">
        <v>1111</v>
      </c>
      <c r="NP4" s="208" t="s">
        <v>1112</v>
      </c>
      <c r="NQ4" s="208" t="s">
        <v>1113</v>
      </c>
      <c r="NR4" s="208" t="s">
        <v>1114</v>
      </c>
      <c r="NS4" s="208" t="s">
        <v>1115</v>
      </c>
      <c r="NT4" s="208" t="s">
        <v>1116</v>
      </c>
      <c r="NU4" s="208" t="s">
        <v>1117</v>
      </c>
      <c r="NV4" s="208" t="s">
        <v>1118</v>
      </c>
      <c r="NW4" s="208" t="s">
        <v>1119</v>
      </c>
      <c r="NX4" s="208" t="s">
        <v>1120</v>
      </c>
      <c r="NY4" s="208" t="s">
        <v>1121</v>
      </c>
      <c r="NZ4" s="209" t="s">
        <v>1126</v>
      </c>
      <c r="OA4" s="143" t="s">
        <v>26</v>
      </c>
      <c r="OB4" s="143" t="s">
        <v>27</v>
      </c>
      <c r="OC4" s="143" t="s">
        <v>26</v>
      </c>
      <c r="OD4" s="143" t="s">
        <v>1167</v>
      </c>
      <c r="OE4" s="143" t="s">
        <v>28</v>
      </c>
      <c r="OF4" s="219" t="s">
        <v>1169</v>
      </c>
      <c r="OG4" s="219" t="s">
        <v>1168</v>
      </c>
      <c r="OH4" s="219" t="s">
        <v>1137</v>
      </c>
      <c r="OI4" s="219" t="s">
        <v>1139</v>
      </c>
      <c r="OJ4" s="219" t="s">
        <v>1142</v>
      </c>
      <c r="OK4" s="219" t="s">
        <v>1146</v>
      </c>
      <c r="OL4" s="228" t="s">
        <v>1163</v>
      </c>
      <c r="OM4" s="228" t="s">
        <v>1164</v>
      </c>
      <c r="ON4" s="219" t="s">
        <v>1148</v>
      </c>
      <c r="OO4" s="219" t="s">
        <v>1151</v>
      </c>
      <c r="OP4" s="219" t="s">
        <v>1152</v>
      </c>
      <c r="OQ4" s="219" t="s">
        <v>1153</v>
      </c>
      <c r="OR4" s="228" t="s">
        <v>1166</v>
      </c>
      <c r="OS4" s="228" t="s">
        <v>1165</v>
      </c>
      <c r="OT4" s="219" t="s">
        <v>1155</v>
      </c>
      <c r="OU4" s="219"/>
      <c r="OV4" s="230"/>
      <c r="OW4" s="148" t="s">
        <v>849</v>
      </c>
    </row>
    <row r="5" spans="2:416" s="3" customFormat="1" x14ac:dyDescent="0.25">
      <c r="B5" s="96" t="s">
        <v>43</v>
      </c>
      <c r="C5" s="149">
        <v>0</v>
      </c>
      <c r="D5" s="72" t="s">
        <v>442</v>
      </c>
      <c r="E5" s="75" t="str">
        <f>_xlfn.XLOOKUP(D5,'Datos Maestros'!$N$3:$N$19,'Datos Maestros'!$G$3:$G$19,"",0,1)</f>
        <v>02.04</v>
      </c>
      <c r="F5" s="75"/>
      <c r="G5" s="75"/>
      <c r="H5" s="112" t="s">
        <v>843</v>
      </c>
      <c r="I5" s="72" t="s">
        <v>44</v>
      </c>
      <c r="J5" s="72"/>
      <c r="K5" s="72" t="s">
        <v>45</v>
      </c>
      <c r="L5" s="72"/>
      <c r="M5" s="72"/>
      <c r="N5" s="72"/>
      <c r="O5" s="71">
        <v>43710</v>
      </c>
      <c r="P5" s="72"/>
      <c r="Q5" s="93">
        <v>44928</v>
      </c>
      <c r="R5" s="93">
        <v>45013</v>
      </c>
      <c r="S5" s="72"/>
      <c r="T5" s="72"/>
      <c r="U5" s="73">
        <v>9000</v>
      </c>
      <c r="V5" s="74">
        <v>5</v>
      </c>
      <c r="W5" s="70">
        <v>4</v>
      </c>
      <c r="X5" s="70" t="s">
        <v>835</v>
      </c>
      <c r="Y5" s="70" t="s">
        <v>46</v>
      </c>
      <c r="Z5" s="75">
        <v>4400</v>
      </c>
      <c r="AA5" s="75"/>
      <c r="AB5" s="75">
        <v>153.33000000000001</v>
      </c>
      <c r="AC5" s="76">
        <f>SUMIFS(Consolidado!$G:$G,Consolidado!$A:$A,$B5,Consolidado!$E:$E,AC$4,Consolidado!$C:$C,$C$3,Consolidado!$B:$B,"SERVICIO")</f>
        <v>0</v>
      </c>
      <c r="AD5" s="76">
        <f>SUMIFS(Consolidado!$G:$G,Consolidado!$A:$A,$B5,Consolidado!$E:$E,AD$4,Consolidado!$C:$C,$C$3,Consolidado!$B:$B,"SERVICIO")</f>
        <v>0</v>
      </c>
      <c r="AE5" s="76">
        <f>SUMIFS(Consolidado!$G:$G,Consolidado!$A:$A,$B5,Consolidado!$E:$E,AE$4,Consolidado!$C:$C,$C$3,Consolidado!$B:$B,"SERVICIO")</f>
        <v>0</v>
      </c>
      <c r="AF5" s="76">
        <f>SUMIFS(Consolidado!$G:$G,Consolidado!$A:$A,$B5,Consolidado!$E:$E,AF$4,Consolidado!$C:$C,$C$3,Consolidado!$B:$B,"SERVICIO")</f>
        <v>0</v>
      </c>
      <c r="AG5" s="76">
        <f>SUMIFS(Consolidado!$G:$G,Consolidado!$A:$A,$B5,Consolidado!$E:$E,AG$4,Consolidado!$C:$C,$C$3,Consolidado!$B:$B,"SERVICIO")</f>
        <v>0</v>
      </c>
      <c r="AH5" s="76">
        <f>SUMIFS(Consolidado!$G:$G,Consolidado!$A:$A,$B5,Consolidado!$E:$E,AH$4,Consolidado!$C:$C,$C$3,Consolidado!$B:$B,"SERVICIO")</f>
        <v>0</v>
      </c>
      <c r="AI5" s="76">
        <f>SUMIFS(Consolidado!$G:$G,Consolidado!$A:$A,$B5,Consolidado!$E:$E,AI$4,Consolidado!$C:$C,$C$3,Consolidado!$B:$B,"SERVICIO")</f>
        <v>0</v>
      </c>
      <c r="AJ5" s="76">
        <f>SUMIFS(Consolidado!$G:$G,Consolidado!$A:$A,$B5,Consolidado!$E:$E,AJ$4,Consolidado!$C:$C,$C$3,Consolidado!$B:$B,"SERVICIO")</f>
        <v>0</v>
      </c>
      <c r="AK5" s="76">
        <f>SUMIFS(Consolidado!$G:$G,Consolidado!$A:$A,$B5,Consolidado!$E:$E,AK$4,Consolidado!$C:$C,$C$3,Consolidado!$B:$B,"SERVICIO")</f>
        <v>0</v>
      </c>
      <c r="AL5" s="76">
        <f>SUMIFS(Consolidado!$G:$G,Consolidado!$A:$A,$B5,Consolidado!$E:$E,AL$4,Consolidado!$C:$C,$C$3,Consolidado!$B:$B,"SERVICIO")</f>
        <v>0</v>
      </c>
      <c r="AM5" s="76">
        <f>SUMIFS(Consolidado!$G:$G,Consolidado!$A:$A,$B5,Consolidado!$E:$E,AM$4,Consolidado!$C:$C,$C$3,Consolidado!$B:$B,"SERVICIO")</f>
        <v>0</v>
      </c>
      <c r="AN5" s="76">
        <f>SUMIFS(Consolidado!$G:$G,Consolidado!$A:$A,$B5,Consolidado!$E:$E,AN$4,Consolidado!$C:$C,$C$3,Consolidado!$B:$B,"SERVICIO")</f>
        <v>0</v>
      </c>
      <c r="AO5" s="76">
        <f>SUMIFS(Consolidado!$G:$G,Consolidado!$A:$A,$B5,Consolidado!$E:$E,AO$4,Consolidado!$C:$C,$C$3,Consolidado!$B:$B,"SERVICIO")</f>
        <v>0</v>
      </c>
      <c r="AP5" s="76">
        <f>SUMIFS(Consolidado!$G:$G,Consolidado!$A:$A,$B5,Consolidado!$E:$E,AP$4,Consolidado!$C:$C,$C$3,Consolidado!$B:$B,"SERVICIO")</f>
        <v>0</v>
      </c>
      <c r="AQ5" s="76">
        <f>SUMIFS(Consolidado!$G:$G,Consolidado!$A:$A,$B5,Consolidado!$E:$E,AQ$4,Consolidado!$C:$C,$C$3,Consolidado!$B:$B,"SERVICIO")</f>
        <v>0</v>
      </c>
      <c r="AR5" s="76">
        <f>SUMIFS(Consolidado!$G:$G,Consolidado!$A:$A,$B5,Consolidado!$E:$E,AR$4,Consolidado!$C:$C,$C$3,Consolidado!$B:$B,"SERVICIO")</f>
        <v>0</v>
      </c>
      <c r="AS5" s="76">
        <f>SUMIFS(Consolidado!$G:$G,Consolidado!$A:$A,$B5,Consolidado!$E:$E,AS$4,Consolidado!$C:$C,$C$3,Consolidado!$B:$B,"SERVICIO")</f>
        <v>0</v>
      </c>
      <c r="AT5" s="76">
        <f>SUMIFS(Consolidado!$G:$G,Consolidado!$A:$A,$B5,Consolidado!$E:$E,AT$4,Consolidado!$C:$C,$C$3,Consolidado!$B:$B,"SERVICIO")</f>
        <v>0</v>
      </c>
      <c r="AU5" s="76">
        <f>SUMIFS(Consolidado!$G:$G,Consolidado!$A:$A,$B5,Consolidado!$E:$E,AU$4,Consolidado!$C:$C,$C$3,Consolidado!$B:$B,"SERVICIO")</f>
        <v>0</v>
      </c>
      <c r="AV5" s="76">
        <f>SUMIFS(Consolidado!$G:$G,Consolidado!$A:$A,$B5,Consolidado!$E:$E,AV$4,Consolidado!$C:$C,$C$3,Consolidado!$B:$B,"SERVICIO")</f>
        <v>0</v>
      </c>
      <c r="AW5" s="76">
        <f>SUMIFS(Consolidado!$G:$G,Consolidado!$A:$A,$B5,Consolidado!$E:$E,AW$4,Consolidado!$C:$C,$C$3,Consolidado!$B:$B,"SERVICIO")</f>
        <v>0</v>
      </c>
      <c r="AX5" s="76">
        <f>SUMIFS(Consolidado!$G:$G,Consolidado!$A:$A,$B5,Consolidado!$E:$E,AX$4,Consolidado!$C:$C,$C$3,Consolidado!$B:$B,"SERVICIO")</f>
        <v>0</v>
      </c>
      <c r="AY5" s="76">
        <f>SUMIFS(Consolidado!$G:$G,Consolidado!$A:$A,$B5,Consolidado!$E:$E,AY$4,Consolidado!$C:$C,$C$3,Consolidado!$B:$B,"SERVICIO")</f>
        <v>0</v>
      </c>
      <c r="AZ5" s="76">
        <f>SUMIFS(Consolidado!$G:$G,Consolidado!$A:$A,$B5,Consolidado!$E:$E,AZ$4,Consolidado!$C:$C,$C$3,Consolidado!$B:$B,"SERVICIO")</f>
        <v>0</v>
      </c>
      <c r="BA5" s="76">
        <f>SUMIFS(Consolidado!$G:$G,Consolidado!$A:$A,$B5,Consolidado!$E:$E,BA$4,Consolidado!$C:$C,$C$3,Consolidado!$B:$B,"SERVICIO")</f>
        <v>0</v>
      </c>
      <c r="BB5" s="76">
        <f>SUMIFS(Consolidado!$G:$G,Consolidado!$A:$A,$B5,Consolidado!$E:$E,BB$4,Consolidado!$C:$C,$C$3,Consolidado!$B:$B,"SERVICIO")</f>
        <v>0</v>
      </c>
      <c r="BC5" s="76">
        <f>SUMIFS(Consolidado!$G:$G,Consolidado!$A:$A,$B5,Consolidado!$E:$E,BC$4,Consolidado!$C:$C,$C$3,Consolidado!$B:$B,"SERVICIO")</f>
        <v>0</v>
      </c>
      <c r="BD5" s="76">
        <f>SUMIFS(Consolidado!$G:$G,Consolidado!$A:$A,$B5,Consolidado!$E:$E,BD$4,Consolidado!$C:$C,$C$3,Consolidado!$B:$B,"SERVICIO")</f>
        <v>0</v>
      </c>
      <c r="BE5" s="76">
        <f>SUMIFS(Consolidado!$G:$G,Consolidado!$A:$A,$B5,Consolidado!$E:$E,BE$4,Consolidado!$C:$C,$C$3,Consolidado!$B:$B,"SERVICIO")</f>
        <v>0</v>
      </c>
      <c r="BF5" s="76">
        <f>SUMIFS(Consolidado!$G:$G,Consolidado!$A:$A,$B5,Consolidado!$E:$E,BF$4,Consolidado!$C:$C,$C$3,Consolidado!$B:$B,"SERVICIO")</f>
        <v>0</v>
      </c>
      <c r="BG5" s="76">
        <f>SUMIFS(Consolidado!$G:$G,Consolidado!$A:$A,$B5,Consolidado!$E:$E,BG$4,Consolidado!$C:$C,$C$3,Consolidado!$B:$B,"SERVICIO")</f>
        <v>0</v>
      </c>
      <c r="BH5" s="76">
        <f>SUMIFS(Consolidado!$G:$G,Consolidado!$A:$A,$B5,Consolidado!$E:$E,BH$4,Consolidado!$C:$C,$C$3,Consolidado!$B:$B,"SERVICIO")</f>
        <v>0</v>
      </c>
      <c r="BI5" s="76">
        <f>SUMIFS(Consolidado!$G:$G,Consolidado!$A:$A,$B5,Consolidado!$E:$E,BI$4,Consolidado!$C:$C,$C$3,Consolidado!$B:$B,"SERVICIO")</f>
        <v>0</v>
      </c>
      <c r="BJ5" s="76">
        <f>SUMIFS(Consolidado!$G:$G,Consolidado!$A:$A,$B5,Consolidado!$E:$E,BJ$4,Consolidado!$C:$C,$C$3,Consolidado!$B:$B,"SERVICIO")</f>
        <v>0</v>
      </c>
      <c r="BK5" s="76">
        <f>SUMIFS(Consolidado!$G:$G,Consolidado!$A:$A,$B5,Consolidado!$E:$E,BK$4,Consolidado!$C:$C,$C$3,Consolidado!$B:$B,"SERVICIO")</f>
        <v>0</v>
      </c>
      <c r="BL5" s="76">
        <f>SUMIFS(Consolidado!$G:$G,Consolidado!$A:$A,$B5,Consolidado!$E:$E,BL$4,Consolidado!$C:$C,$C$3,Consolidado!$B:$B,"SERVICIO")</f>
        <v>0</v>
      </c>
      <c r="BM5" s="76">
        <f>SUMIFS(Consolidado!$G:$G,Consolidado!$A:$A,$B5,Consolidado!$E:$E,BM$4,Consolidado!$C:$C,$C$3,Consolidado!$B:$B,"SERVICIO")</f>
        <v>0</v>
      </c>
      <c r="BN5" s="76">
        <f>SUMIFS(Consolidado!$G:$G,Consolidado!$A:$A,$B5,Consolidado!$E:$E,BN$4,Consolidado!$C:$C,$C$3,Consolidado!$B:$B,"SERVICIO")</f>
        <v>0</v>
      </c>
      <c r="BO5" s="76">
        <f>SUMIFS(Consolidado!$G:$G,Consolidado!$A:$A,$B5,Consolidado!$E:$E,BO$4,Consolidado!$C:$C,$C$3,Consolidado!$B:$B,"SERVICIO")</f>
        <v>0</v>
      </c>
      <c r="BP5" s="76">
        <f>SUMIFS(Consolidado!$G:$G,Consolidado!$A:$A,$B5,Consolidado!$E:$E,BP$4,Consolidado!$C:$C,$C$3,Consolidado!$B:$B,"SERVICIO")</f>
        <v>0</v>
      </c>
      <c r="BQ5" s="76">
        <f>SUMIFS(Consolidado!$G:$G,Consolidado!$A:$A,$B5,Consolidado!$E:$E,BQ$4,Consolidado!$C:$C,$C$3,Consolidado!$B:$B,"SERVICIO")</f>
        <v>0</v>
      </c>
      <c r="BR5" s="76">
        <f>SUMIFS(Consolidado!$G:$G,Consolidado!$A:$A,$B5,Consolidado!$E:$E,BR$4,Consolidado!$C:$C,$C$3,Consolidado!$B:$B,"SERVICIO")</f>
        <v>0</v>
      </c>
      <c r="BS5" s="76">
        <f>SUMIFS(Consolidado!$G:$G,Consolidado!$A:$A,$B5,Consolidado!$E:$E,BS$4,Consolidado!$C:$C,$C$3,Consolidado!$B:$B,"SERVICIO")</f>
        <v>0</v>
      </c>
      <c r="BT5" s="76">
        <f>SUMIFS(Consolidado!$G:$G,Consolidado!$A:$A,$B5,Consolidado!$E:$E,BT$4,Consolidado!$C:$C,$C$3,Consolidado!$B:$B,"SERVICIO")</f>
        <v>0</v>
      </c>
      <c r="BU5" s="76">
        <f>SUMIFS(Consolidado!$G:$G,Consolidado!$A:$A,$B5,Consolidado!$E:$E,BU$4,Consolidado!$C:$C,$C$3,Consolidado!$B:$B,"SERVICIO")</f>
        <v>0</v>
      </c>
      <c r="BV5" s="76">
        <f>SUMIFS(Consolidado!$G:$G,Consolidado!$A:$A,$B5,Consolidado!$E:$E,BV$4,Consolidado!$C:$C,$C$3,Consolidado!$B:$B,"SERVICIO")</f>
        <v>153.33000000000001</v>
      </c>
      <c r="BW5" s="76">
        <f>SUMIFS(Consolidado!$G:$G,Consolidado!$A:$A,$B5,Consolidado!$E:$E,BW$4,Consolidado!$C:$C,$C$3,Consolidado!$B:$B,"SERVICIO")</f>
        <v>153.33000000000001</v>
      </c>
      <c r="BX5" s="76">
        <f>SUMIFS(Consolidado!$G:$G,Consolidado!$A:$A,$B5,Consolidado!$E:$E,BX$4,Consolidado!$C:$C,$C$3,Consolidado!$B:$B,"SERVICIO")</f>
        <v>0</v>
      </c>
      <c r="BY5" s="76">
        <f>SUMIFS(Consolidado!$G:$G,Consolidado!$A:$A,$B5,Consolidado!$E:$E,BY$4,Consolidado!$C:$C,$C$3,Consolidado!$B:$B,"SERVICIO")</f>
        <v>153.33000000000001</v>
      </c>
      <c r="BZ5" s="76">
        <f>SUMIFS(Consolidado!$G:$G,Consolidado!$A:$A,$B5,Consolidado!$E:$E,BZ$4,Consolidado!$C:$C,$C$3,Consolidado!$B:$B,"SERVICIO")</f>
        <v>306.66000000000003</v>
      </c>
      <c r="CA5" s="76">
        <f>SUMIFS(Consolidado!$G:$G,Consolidado!$A:$A,$B5,Consolidado!$E:$E,CA$4,Consolidado!$C:$C,$C$3,Consolidado!$B:$B,"SERVICIO")</f>
        <v>0</v>
      </c>
      <c r="CB5" s="76">
        <f>SUMIFS(Consolidado!$G:$G,Consolidado!$A:$A,$B5,Consolidado!$E:$E,CB$4,Consolidado!$C:$C,$C$3,Consolidado!$B:$B,"SERVICIO")</f>
        <v>0</v>
      </c>
      <c r="CC5" s="76">
        <f>SUMIFS(Consolidado!$G:$G,Consolidado!$A:$A,$B5,Consolidado!$E:$E,CC$4,Consolidado!$C:$C,$C$3,Consolidado!$B:$B,"SERVICIO")</f>
        <v>153.33000000000001</v>
      </c>
      <c r="CD5" s="76">
        <f>SUMIFS(Consolidado!$G:$G,Consolidado!$A:$A,$B5,Consolidado!$E:$E,CD$4,Consolidado!$C:$C,$C$3,Consolidado!$B:$B,"SERVICIO")</f>
        <v>0</v>
      </c>
      <c r="CE5" s="76">
        <f>SUMIFS(Consolidado!$G:$G,Consolidado!$A:$A,$B5,Consolidado!$E:$E,CE$4,Consolidado!$C:$C,$C$3,Consolidado!$B:$B,"SERVICIO")</f>
        <v>0</v>
      </c>
      <c r="CF5" s="76">
        <f>SUMIFS(Consolidado!$G:$G,Consolidado!$A:$A,$B5,Consolidado!$E:$E,CF$4,Consolidado!$C:$C,$C$3,Consolidado!$B:$B,"SERVICIO")</f>
        <v>0</v>
      </c>
      <c r="CG5" s="76">
        <f>SUMIFS(Consolidado!$G:$G,Consolidado!$A:$A,$B5,Consolidado!$E:$E,CG$4,Consolidado!$C:$C,$C$3,Consolidado!$B:$B,"SERVICIO")</f>
        <v>306.66000000000003</v>
      </c>
      <c r="CH5" s="76">
        <f>SUMIFS(Consolidado!$G:$G,Consolidado!$A:$A,$B5,Consolidado!$E:$E,CH$4,Consolidado!$C:$C,$C$3,Consolidado!$B:$B,"SERVICIO")</f>
        <v>0</v>
      </c>
      <c r="CI5" s="76">
        <f>SUMIFS(Consolidado!$G:$G,Consolidado!$A:$A,$B5,Consolidado!$E:$E,CI$4,Consolidado!$C:$C,$C$3,Consolidado!$B:$B,"SERVICIO")</f>
        <v>0</v>
      </c>
      <c r="CJ5" s="76">
        <f>SUMIFS(Consolidado!$G:$G,Consolidado!$A:$A,$B5,Consolidado!$E:$E,CJ$4,Consolidado!$C:$C,$C$3,Consolidado!$B:$B,"SERVICIO")</f>
        <v>153.33000000000001</v>
      </c>
      <c r="CK5" s="76">
        <f>SUMIFS(Consolidado!$G:$G,Consolidado!$A:$A,$B5,Consolidado!$E:$E,CK$4,Consolidado!$C:$C,$C$3,Consolidado!$B:$B,"SERVICIO")</f>
        <v>306.66000000000003</v>
      </c>
      <c r="CL5" s="76">
        <f>SUMIFS(Consolidado!$G:$G,Consolidado!$A:$A,$B5,Consolidado!$E:$E,CL$4,Consolidado!$C:$C,$C$3,Consolidado!$B:$B,"SERVICIO")</f>
        <v>0</v>
      </c>
      <c r="CM5" s="76">
        <f>SUMIFS(Consolidado!$G:$G,Consolidado!$A:$A,$B5,Consolidado!$E:$E,CM$4,Consolidado!$C:$C,$C$3,Consolidado!$B:$B,"SERVICIO")</f>
        <v>0</v>
      </c>
      <c r="CN5" s="76">
        <f>SUMIFS(Consolidado!$G:$G,Consolidado!$A:$A,$B5,Consolidado!$E:$E,CN$4,Consolidado!$C:$C,$C$3,Consolidado!$B:$B,"SERVICIO")</f>
        <v>153.33000000000001</v>
      </c>
      <c r="CO5" s="76">
        <f>SUMIFS(Consolidado!$G:$G,Consolidado!$A:$A,$B5,Consolidado!$E:$E,CO$4,Consolidado!$C:$C,$C$3,Consolidado!$B:$B,"SERVICIO")</f>
        <v>0</v>
      </c>
      <c r="CP5" s="76">
        <f>SUMIFS(Consolidado!$G:$G,Consolidado!$A:$A,$B5,Consolidado!$E:$E,CP$4,Consolidado!$C:$C,$C$3,Consolidado!$B:$B,"SERVICIO")</f>
        <v>153.33000000000001</v>
      </c>
      <c r="CQ5" s="76">
        <f>SUMIFS(Consolidado!$G:$G,Consolidado!$A:$A,$B5,Consolidado!$E:$E,CQ$4,Consolidado!$C:$C,$C$3,Consolidado!$B:$B,"SERVICIO")</f>
        <v>0</v>
      </c>
      <c r="CR5" s="76">
        <f>SUMIFS(Consolidado!$G:$G,Consolidado!$A:$A,$B5,Consolidado!$E:$E,CR$4,Consolidado!$C:$C,$C$3,Consolidado!$B:$B,"SERVICIO")</f>
        <v>0</v>
      </c>
      <c r="CS5" s="76">
        <f>SUMIFS(Consolidado!$G:$G,Consolidado!$A:$A,$B5,Consolidado!$E:$E,CS$4,Consolidado!$C:$C,$C$3,Consolidado!$B:$B,"SERVICIO")</f>
        <v>153.33000000000001</v>
      </c>
      <c r="CT5" s="76">
        <f>SUMIFS(Consolidado!$G:$G,Consolidado!$A:$A,$B5,Consolidado!$E:$E,CT$4,Consolidado!$C:$C,$C$3,Consolidado!$B:$B,"SERVICIO")</f>
        <v>306.66000000000003</v>
      </c>
      <c r="CU5" s="76">
        <f>SUMIFS(Consolidado!$G:$G,Consolidado!$A:$A,$B5,Consolidado!$E:$E,CU$4,Consolidado!$C:$C,$C$3,Consolidado!$B:$B,"SERVICIO")</f>
        <v>0</v>
      </c>
      <c r="CV5" s="76">
        <f>SUMIFS(Consolidado!$G:$G,Consolidado!$A:$A,$B5,Consolidado!$E:$E,CV$4,Consolidado!$C:$C,$C$3,Consolidado!$B:$B,"SERVICIO")</f>
        <v>306.66000000000003</v>
      </c>
      <c r="CW5" s="76">
        <f>SUMIFS(Consolidado!$G:$G,Consolidado!$A:$A,$B5,Consolidado!$E:$E,CW$4,Consolidado!$C:$C,$C$3,Consolidado!$B:$B,"SERVICIO")</f>
        <v>153.33000000000001</v>
      </c>
      <c r="CX5" s="76">
        <f>SUMIFS(Consolidado!$G:$G,Consolidado!$A:$A,$B5,Consolidado!$E:$E,CX$4,Consolidado!$C:$C,$C$3,Consolidado!$B:$B,"SERVICIO")</f>
        <v>153.33000000000001</v>
      </c>
      <c r="CY5" s="76">
        <f>SUMIFS(Consolidado!$G:$G,Consolidado!$A:$A,$B5,Consolidado!$E:$E,CY$4,Consolidado!$C:$C,$C$3,Consolidado!$B:$B,"SERVICIO")</f>
        <v>153.33000000000001</v>
      </c>
      <c r="CZ5" s="76">
        <f>SUMIFS(Consolidado!$G:$G,Consolidado!$A:$A,$B5,Consolidado!$E:$E,CZ$4,Consolidado!$C:$C,$C$3,Consolidado!$B:$B,"SERVICIO")</f>
        <v>153.33000000000001</v>
      </c>
      <c r="DA5" s="76">
        <f>SUMIFS(Consolidado!$G:$G,Consolidado!$A:$A,$B5,Consolidado!$E:$E,DA$4,Consolidado!$C:$C,$C$3,Consolidado!$B:$B,"SERVICIO")</f>
        <v>0</v>
      </c>
      <c r="DB5" s="76">
        <f>SUMIFS(Consolidado!$G:$G,Consolidado!$A:$A,$B5,Consolidado!$E:$E,DB$4,Consolidado!$C:$C,$C$3,Consolidado!$B:$B,"SERVICIO")</f>
        <v>153.33000000000001</v>
      </c>
      <c r="DC5" s="76">
        <f>SUMIFS(Consolidado!$G:$G,Consolidado!$A:$A,$B5,Consolidado!$E:$E,DC$4,Consolidado!$C:$C,$C$3,Consolidado!$B:$B,"SERVICIO")</f>
        <v>0</v>
      </c>
      <c r="DD5" s="76">
        <f>SUMIFS(Consolidado!$G:$G,Consolidado!$A:$A,$B5,Consolidado!$E:$E,DD$4,Consolidado!$C:$C,$C$3,Consolidado!$B:$B,"SERVICIO")</f>
        <v>0</v>
      </c>
      <c r="DE5" s="76">
        <f>SUMIFS(Consolidado!$G:$G,Consolidado!$A:$A,$B5,Consolidado!$E:$E,DE$4,Consolidado!$C:$C,$C$3,Consolidado!$B:$B,"SERVICIO")</f>
        <v>306.66000000000003</v>
      </c>
      <c r="DF5" s="76">
        <f>SUMIFS(Consolidado!$G:$G,Consolidado!$A:$A,$B5,Consolidado!$E:$E,DF$4,Consolidado!$C:$C,$C$3,Consolidado!$B:$B,"SERVICIO")</f>
        <v>0</v>
      </c>
      <c r="DG5" s="76">
        <f>SUMIFS(Consolidado!$G:$G,Consolidado!$A:$A,$B5,Consolidado!$E:$E,DG$4,Consolidado!$C:$C,$C$3,Consolidado!$B:$B,"SERVICIO")</f>
        <v>153.33000000000001</v>
      </c>
      <c r="DH5" s="76">
        <f>SUMIFS(Consolidado!$G:$G,Consolidado!$A:$A,$B5,Consolidado!$E:$E,DH$4,Consolidado!$C:$C,$C$3,Consolidado!$B:$B,"SERVICIO")</f>
        <v>153.33000000000001</v>
      </c>
      <c r="DI5" s="76">
        <f>SUMIFS(Consolidado!$G:$G,Consolidado!$A:$A,$B5,Consolidado!$E:$E,DI$4,Consolidado!$C:$C,$C$3,Consolidado!$B:$B,"SERVICIO")</f>
        <v>0</v>
      </c>
      <c r="DJ5" s="76">
        <f>SUMIFS(Consolidado!$G:$G,Consolidado!$A:$A,$B5,Consolidado!$E:$E,DJ$4,Consolidado!$C:$C,$C$3,Consolidado!$B:$B,"SERVICIO")</f>
        <v>0</v>
      </c>
      <c r="DK5" s="76">
        <f>SUMIFS(Consolidado!$G:$G,Consolidado!$A:$A,$B5,Consolidado!$E:$E,DK$4,Consolidado!$C:$C,$C$3,Consolidado!$B:$B,"SERVICIO")</f>
        <v>459.99</v>
      </c>
      <c r="DL5" s="76">
        <f>SUMIFS(Consolidado!$G:$G,Consolidado!$A:$A,$B5,Consolidado!$E:$E,DL$4,Consolidado!$C:$C,$C$3,Consolidado!$B:$B,"SERVICIO")</f>
        <v>0</v>
      </c>
      <c r="DM5" s="76">
        <f>SUMIFS(Consolidado!$G:$G,Consolidado!$A:$A,$B5,Consolidado!$E:$E,DM$4,Consolidado!$C:$C,$C$3,Consolidado!$B:$B,"SERVICIO")</f>
        <v>0</v>
      </c>
      <c r="DN5" s="76">
        <f>SUMIFS(Consolidado!$G:$G,Consolidado!$A:$A,$B5,Consolidado!$E:$E,DN$4,Consolidado!$C:$C,$C$3,Consolidado!$B:$B,"SERVICIO")</f>
        <v>0</v>
      </c>
      <c r="DO5" s="76">
        <f>SUMIFS(Consolidado!$G:$G,Consolidado!$A:$A,$B5,Consolidado!$E:$E,DO$4,Consolidado!$C:$C,$C$3,Consolidado!$B:$B,"SERVICIO")</f>
        <v>0</v>
      </c>
      <c r="DP5" s="76">
        <f>SUMIFS(Consolidado!$G:$G,Consolidado!$A:$A,$B5,Consolidado!$E:$E,DP$4,Consolidado!$C:$C,$C$3,Consolidado!$B:$B,"SERVICIO")</f>
        <v>0</v>
      </c>
      <c r="DQ5" s="76">
        <f>SUMIFS(Consolidado!$G:$G,Consolidado!$A:$A,$B5,Consolidado!$E:$E,DQ$4,Consolidado!$C:$C,$C$3,Consolidado!$B:$B,"SERVICIO")</f>
        <v>0</v>
      </c>
      <c r="DR5" s="76">
        <f>SUMIFS(Consolidado!$G:$G,Consolidado!$A:$A,$B5,Consolidado!$E:$E,DR$4,Consolidado!$C:$C,$C$3,Consolidado!$B:$B,"SERVICIO")</f>
        <v>0</v>
      </c>
      <c r="DS5" s="76">
        <f>SUMIFS(Consolidado!$G:$G,Consolidado!$A:$A,$B5,Consolidado!$E:$E,DS$4,Consolidado!$C:$C,$C$3,Consolidado!$B:$B,"SERVICIO")</f>
        <v>0</v>
      </c>
      <c r="DT5" s="76">
        <f>SUMIFS(Consolidado!$G:$G,Consolidado!$A:$A,$B5,Consolidado!$E:$E,DT$4,Consolidado!$C:$C,$C$3,Consolidado!$B:$B,"SERVICIO")</f>
        <v>0</v>
      </c>
      <c r="DU5" s="76">
        <f>SUMIFS(Consolidado!$G:$G,Consolidado!$A:$A,$B5,Consolidado!$E:$E,DU$4,Consolidado!$C:$C,$C$3,Consolidado!$B:$B,"SERVICIO")</f>
        <v>0</v>
      </c>
      <c r="DV5" s="76">
        <f>SUMIFS(Consolidado!$G:$G,Consolidado!$A:$A,$B5,Consolidado!$E:$E,DV$4,Consolidado!$C:$C,$C$3,Consolidado!$B:$B,"SERVICIO")</f>
        <v>0</v>
      </c>
      <c r="DW5" s="76">
        <f>SUMIFS(Consolidado!$G:$G,Consolidado!$A:$A,$B5,Consolidado!$E:$E,DW$4,Consolidado!$C:$C,$C$3,Consolidado!$B:$B,"SERVICIO")</f>
        <v>0</v>
      </c>
      <c r="DX5" s="76">
        <f>SUMIFS(Consolidado!$G:$G,Consolidado!$A:$A,$B5,Consolidado!$E:$E,DX$4,Consolidado!$C:$C,$C$3,Consolidado!$B:$B,"SERVICIO")</f>
        <v>0</v>
      </c>
      <c r="DY5" s="76">
        <f>SUMIFS(Consolidado!$G:$G,Consolidado!$A:$A,$B5,Consolidado!$E:$E,DY$4,Consolidado!$C:$C,$C$3,Consolidado!$B:$B,"SERVICIO")</f>
        <v>0</v>
      </c>
      <c r="DZ5" s="76">
        <f>SUMIFS(Consolidado!$G:$G,Consolidado!$A:$A,$B5,Consolidado!$E:$E,DZ$4,Consolidado!$C:$C,$C$3,Consolidado!$B:$B,"SERVICIO")</f>
        <v>0</v>
      </c>
      <c r="EA5" s="76">
        <f>SUMIFS(Consolidado!$G:$G,Consolidado!$A:$A,$B5,Consolidado!$E:$E,EA$4,Consolidado!$C:$C,$C$3,Consolidado!$B:$B,"SERVICIO")</f>
        <v>0</v>
      </c>
      <c r="EB5" s="76">
        <f>SUMIFS(Consolidado!$G:$G,Consolidado!$A:$A,$B5,Consolidado!$E:$E,EB$4,Consolidado!$C:$C,$C$3,Consolidado!$B:$B,"SERVICIO")</f>
        <v>0</v>
      </c>
      <c r="EC5" s="76">
        <f>SUMIFS(Consolidado!$G:$G,Consolidado!$A:$A,$B5,Consolidado!$E:$E,EC$4,Consolidado!$C:$C,$C$3,Consolidado!$B:$B,"SERVICIO")</f>
        <v>0</v>
      </c>
      <c r="ED5" s="76">
        <f>SUMIFS(Consolidado!$G:$G,Consolidado!$A:$A,$B5,Consolidado!$E:$E,ED$4,Consolidado!$C:$C,$C$3,Consolidado!$B:$B,"SERVICIO")</f>
        <v>0</v>
      </c>
      <c r="EE5" s="76">
        <f>SUMIFS(Consolidado!$G:$G,Consolidado!$A:$A,$B5,Consolidado!$E:$E,EE$4,Consolidado!$C:$C,$C$3,Consolidado!$B:$B,"SERVICIO")</f>
        <v>0</v>
      </c>
      <c r="EF5" s="76">
        <f>SUMIFS(Consolidado!$G:$G,Consolidado!$A:$A,$B5,Consolidado!$E:$E,EF$4,Consolidado!$C:$C,$C$3,Consolidado!$B:$B,"SERVICIO")</f>
        <v>0</v>
      </c>
      <c r="EG5" s="76">
        <f>SUMIFS(Consolidado!$G:$G,Consolidado!$A:$A,$B5,Consolidado!$E:$E,EG$4,Consolidado!$C:$C,$C$3,Consolidado!$B:$B,"SERVICIO")</f>
        <v>0</v>
      </c>
      <c r="EH5" s="76">
        <f>SUMIFS(Consolidado!$G:$G,Consolidado!$A:$A,$B5,Consolidado!$E:$E,EH$4,Consolidado!$C:$C,$C$3,Consolidado!$B:$B,"SERVICIO")</f>
        <v>0</v>
      </c>
      <c r="EI5" s="76">
        <f>SUMIFS(Consolidado!$G:$G,Consolidado!$A:$A,$B5,Consolidado!$E:$E,EI$4,Consolidado!$C:$C,$C$3,Consolidado!$B:$B,"SERVICIO")</f>
        <v>0</v>
      </c>
      <c r="EJ5" s="76">
        <f>SUMIFS(Consolidado!$G:$G,Consolidado!$A:$A,$B5,Consolidado!$E:$E,EJ$4,Consolidado!$C:$C,$C$3,Consolidado!$B:$B,"SERVICIO")</f>
        <v>0</v>
      </c>
      <c r="EK5" s="76">
        <f>SUMIFS(Consolidado!$G:$G,Consolidado!$A:$A,$B5,Consolidado!$E:$E,EK$4,Consolidado!$C:$C,$C$3,Consolidado!$B:$B,"SERVICIO")</f>
        <v>0</v>
      </c>
      <c r="EL5" s="76">
        <f>SUMIFS(Consolidado!$G:$G,Consolidado!$A:$A,$B5,Consolidado!$E:$E,EL$4,Consolidado!$C:$C,$C$3,Consolidado!$B:$B,"SERVICIO")</f>
        <v>0</v>
      </c>
      <c r="EM5" s="76">
        <f>SUMIFS(Consolidado!$G:$G,Consolidado!$A:$A,$B5,Consolidado!$E:$E,EM$4,Consolidado!$C:$C,$C$3,Consolidado!$B:$B,"SERVICIO")</f>
        <v>0</v>
      </c>
      <c r="EN5" s="76">
        <f>SUMIFS(Consolidado!$G:$G,Consolidado!$A:$A,$B5,Consolidado!$E:$E,EN$4,Consolidado!$C:$C,$C$3,Consolidado!$B:$B,"SERVICIO")</f>
        <v>0</v>
      </c>
      <c r="EO5" s="76">
        <f>SUMIFS(Consolidado!$G:$G,Consolidado!$A:$A,$B5,Consolidado!$E:$E,EO$4,Consolidado!$C:$C,$C$3,Consolidado!$B:$B,"SERVICIO")</f>
        <v>0</v>
      </c>
      <c r="EP5" s="76">
        <f>SUMIFS(Consolidado!$G:$G,Consolidado!$A:$A,$B5,Consolidado!$E:$E,EP$4,Consolidado!$C:$C,$C$3,Consolidado!$B:$B,"SERVICIO")</f>
        <v>0</v>
      </c>
      <c r="EQ5" s="76">
        <f>SUMIFS(Consolidado!$G:$G,Consolidado!$A:$A,$B5,Consolidado!$E:$E,EQ$4,Consolidado!$C:$C,$C$3,Consolidado!$B:$B,"SERVICIO")</f>
        <v>0</v>
      </c>
      <c r="ER5" s="76">
        <f>SUMIFS(Consolidado!$G:$G,Consolidado!$A:$A,$B5,Consolidado!$E:$E,ER$4,Consolidado!$C:$C,$C$3,Consolidado!$B:$B,"SERVICIO")</f>
        <v>0</v>
      </c>
      <c r="ES5" s="76">
        <f>SUMIFS(Consolidado!$G:$G,Consolidado!$A:$A,$B5,Consolidado!$E:$E,ES$4,Consolidado!$C:$C,$C$3,Consolidado!$B:$B,"SERVICIO")</f>
        <v>0</v>
      </c>
      <c r="ET5" s="76">
        <f>SUMIFS(Consolidado!$G:$G,Consolidado!$A:$A,$B5,Consolidado!$E:$E,ET$4,Consolidado!$C:$C,$C$3,Consolidado!$B:$B,"SERVICIO")</f>
        <v>0</v>
      </c>
      <c r="EU5" s="76">
        <f>SUMIFS(Consolidado!$G:$G,Consolidado!$A:$A,$B5,Consolidado!$E:$E,EU$4,Consolidado!$C:$C,$C$3,Consolidado!$B:$B,"SERVICIO")</f>
        <v>0</v>
      </c>
      <c r="EV5" s="76">
        <f>SUMIFS(Consolidado!$G:$G,Consolidado!$A:$A,$B5,Consolidado!$E:$E,EV$4,Consolidado!$C:$C,$C$3,Consolidado!$B:$B,"SERVICIO")</f>
        <v>0</v>
      </c>
      <c r="EW5" s="76">
        <f>SUMIFS(Consolidado!$G:$G,Consolidado!$A:$A,$B5,Consolidado!$E:$E,EW$4,Consolidado!$C:$C,$C$3,Consolidado!$B:$B,"SERVICIO")</f>
        <v>0</v>
      </c>
      <c r="EX5" s="76">
        <f>SUMIFS(Consolidado!$G:$G,Consolidado!$A:$A,$B5,Consolidado!$E:$E,EX$4,Consolidado!$C:$C,$C$3,Consolidado!$B:$B,"SERVICIO")</f>
        <v>0</v>
      </c>
      <c r="EY5" s="76">
        <f>SUMIFS(Consolidado!$G:$G,Consolidado!$A:$A,$B5,Consolidado!$E:$E,EY$4,Consolidado!$C:$C,$C$3,Consolidado!$B:$B,"SERVICIO")</f>
        <v>0</v>
      </c>
      <c r="EZ5" s="76">
        <f>SUMIFS(Consolidado!$G:$G,Consolidado!$A:$A,$B5,Consolidado!$E:$E,EZ$4,Consolidado!$C:$C,$C$3,Consolidado!$B:$B,"SERVICIO")</f>
        <v>0</v>
      </c>
      <c r="FA5" s="76">
        <f>SUMIFS(Consolidado!$G:$G,Consolidado!$A:$A,$B5,Consolidado!$E:$E,FA$4,Consolidado!$C:$C,$C$3,Consolidado!$B:$B,"SERVICIO")</f>
        <v>0</v>
      </c>
      <c r="FB5" s="76">
        <f>SUMIFS(Consolidado!$G:$G,Consolidado!$A:$A,$B5,Consolidado!$E:$E,FB$4,Consolidado!$C:$C,$C$3,Consolidado!$B:$B,"SERVICIO")</f>
        <v>0</v>
      </c>
      <c r="FC5" s="76">
        <f>SUMIFS(Consolidado!$G:$G,Consolidado!$A:$A,$B5,Consolidado!$E:$E,FC$4,Consolidado!$C:$C,$C$3,Consolidado!$B:$B,"SERVICIO")</f>
        <v>0</v>
      </c>
      <c r="FD5" s="76">
        <f>SUMIFS(Consolidado!$G:$G,Consolidado!$A:$A,$B5,Consolidado!$E:$E,FD$4,Consolidado!$C:$C,$C$3,Consolidado!$B:$B,"SERVICIO")</f>
        <v>0</v>
      </c>
      <c r="FE5" s="76">
        <f>SUMIFS(Consolidado!$G:$G,Consolidado!$A:$A,$B5,Consolidado!$E:$E,FE$4,Consolidado!$C:$C,$C$3,Consolidado!$B:$B,"SERVICIO")</f>
        <v>0</v>
      </c>
      <c r="FF5" s="76">
        <f>SUMIFS(Consolidado!$G:$G,Consolidado!$A:$A,$B5,Consolidado!$E:$E,FF$4,Consolidado!$C:$C,$C$3,Consolidado!$B:$B,"SERVICIO")</f>
        <v>0</v>
      </c>
      <c r="FG5" s="76">
        <f>SUMIFS(Consolidado!$G:$G,Consolidado!$A:$A,$B5,Consolidado!$E:$E,FG$4,Consolidado!$C:$C,$C$3,Consolidado!$B:$B,"SERVICIO")</f>
        <v>0</v>
      </c>
      <c r="FH5" s="76">
        <f>SUMIFS(Consolidado!$G:$G,Consolidado!$A:$A,$B5,Consolidado!$E:$E,FH$4,Consolidado!$C:$C,$C$3,Consolidado!$B:$B,"SERVICIO")</f>
        <v>0</v>
      </c>
      <c r="FI5" s="76">
        <f>SUMIFS(Consolidado!$G:$G,Consolidado!$A:$A,$B5,Consolidado!$E:$E,FI$4,Consolidado!$C:$C,$C$3,Consolidado!$B:$B,"SERVICIO")</f>
        <v>0</v>
      </c>
      <c r="FJ5" s="76">
        <f>SUMIFS(Consolidado!$G:$G,Consolidado!$A:$A,$B5,Consolidado!$E:$E,FJ$4,Consolidado!$C:$C,$C$3,Consolidado!$B:$B,"SERVICIO")</f>
        <v>0</v>
      </c>
      <c r="FK5" s="76">
        <f>SUMIFS(Consolidado!$G:$G,Consolidado!$A:$A,$B5,Consolidado!$E:$E,FK$4,Consolidado!$C:$C,$C$3,Consolidado!$B:$B,"SERVICIO")</f>
        <v>0</v>
      </c>
      <c r="FL5" s="76">
        <f>SUMIFS(Consolidado!$G:$G,Consolidado!$A:$A,$B5,Consolidado!$E:$E,FL$4,Consolidado!$C:$C,$C$3,Consolidado!$B:$B,"SERVICIO")</f>
        <v>0</v>
      </c>
      <c r="FM5" s="76">
        <f>SUMIFS(Consolidado!$G:$G,Consolidado!$A:$A,$B5,Consolidado!$E:$E,FM$4,Consolidado!$C:$C,$C$3,Consolidado!$B:$B,"SERVICIO")</f>
        <v>0</v>
      </c>
      <c r="FN5" s="76">
        <f>SUMIFS(Consolidado!$G:$G,Consolidado!$A:$A,$B5,Consolidado!$E:$E,FN$4,Consolidado!$C:$C,$C$3,Consolidado!$B:$B,"SERVICIO")</f>
        <v>0</v>
      </c>
      <c r="FO5" s="76">
        <f>SUMIFS(Consolidado!$G:$G,Consolidado!$A:$A,$B5,Consolidado!$E:$E,FO$4,Consolidado!$C:$C,$C$3,Consolidado!$B:$B,"SERVICIO")</f>
        <v>0</v>
      </c>
      <c r="FP5" s="76">
        <f>SUMIFS(Consolidado!$G:$G,Consolidado!$A:$A,$B5,Consolidado!$E:$E,FP$4,Consolidado!$C:$C,$C$3,Consolidado!$B:$B,"SERVICIO")</f>
        <v>0</v>
      </c>
      <c r="FQ5" s="76">
        <f>SUMIFS(Consolidado!$G:$G,Consolidado!$A:$A,$B5,Consolidado!$E:$E,FQ$4,Consolidado!$C:$C,$C$3,Consolidado!$B:$B,"SERVICIO")</f>
        <v>0</v>
      </c>
      <c r="FR5" s="76">
        <f>SUMIFS(Consolidado!$G:$G,Consolidado!$A:$A,$B5,Consolidado!$E:$E,FR$4,Consolidado!$C:$C,$C$3,Consolidado!$B:$B,"SERVICIO")</f>
        <v>0</v>
      </c>
      <c r="FS5" s="76">
        <f>SUMIFS(Consolidado!$G:$G,Consolidado!$A:$A,$B5,Consolidado!$E:$E,FS$4,Consolidado!$C:$C,$C$3,Consolidado!$B:$B,"SERVICIO")</f>
        <v>0</v>
      </c>
      <c r="FT5" s="76">
        <f>SUMIFS(Consolidado!$G:$G,Consolidado!$A:$A,$B5,Consolidado!$E:$E,FT$4,Consolidado!$C:$C,$C$3,Consolidado!$B:$B,"SERVICIO")</f>
        <v>0</v>
      </c>
      <c r="FU5" s="76">
        <f>SUMIFS(Consolidado!$G:$G,Consolidado!$A:$A,$B5,Consolidado!$E:$E,FU$4,Consolidado!$C:$C,$C$3,Consolidado!$B:$B,"SERVICIO")</f>
        <v>0</v>
      </c>
      <c r="FV5" s="76">
        <f>SUMIFS(Consolidado!$G:$G,Consolidado!$A:$A,$B5,Consolidado!$E:$E,FV$4,Consolidado!$C:$C,$C$3,Consolidado!$B:$B,"SERVICIO")</f>
        <v>0</v>
      </c>
      <c r="FW5" s="76">
        <f>SUMIFS(Consolidado!$G:$G,Consolidado!$A:$A,$B5,Consolidado!$E:$E,FW$4,Consolidado!$C:$C,$C$3,Consolidado!$B:$B,"SERVICIO")</f>
        <v>0</v>
      </c>
      <c r="FX5" s="76">
        <f>SUMIFS(Consolidado!$G:$G,Consolidado!$A:$A,$B5,Consolidado!$E:$E,FX$4,Consolidado!$C:$C,$C$3,Consolidado!$B:$B,"SERVICIO")</f>
        <v>0</v>
      </c>
      <c r="FY5" s="76">
        <f>SUMIFS(Consolidado!$G:$G,Consolidado!$A:$A,$B5,Consolidado!$E:$E,FY$4,Consolidado!$C:$C,$C$3,Consolidado!$B:$B,"SERVICIO")</f>
        <v>0</v>
      </c>
      <c r="FZ5" s="76">
        <f>SUMIFS(Consolidado!$G:$G,Consolidado!$A:$A,$B5,Consolidado!$E:$E,FZ$4,Consolidado!$C:$C,$C$3,Consolidado!$B:$B,"SERVICIO")</f>
        <v>0</v>
      </c>
      <c r="GA5" s="76">
        <f>SUMIFS(Consolidado!$G:$G,Consolidado!$A:$A,$B5,Consolidado!$E:$E,GA$4,Consolidado!$C:$C,$C$3,Consolidado!$B:$B,"SERVICIO")</f>
        <v>0</v>
      </c>
      <c r="GB5" s="76">
        <f>SUMIFS(Consolidado!$G:$G,Consolidado!$A:$A,$B5,Consolidado!$E:$E,GB$4,Consolidado!$C:$C,$C$3,Consolidado!$B:$B,"SERVICIO")</f>
        <v>0</v>
      </c>
      <c r="GC5" s="76">
        <f>SUMIFS(Consolidado!$G:$G,Consolidado!$A:$A,$B5,Consolidado!$E:$E,GC$4,Consolidado!$C:$C,$C$3,Consolidado!$B:$B,"SERVICIO")</f>
        <v>0</v>
      </c>
      <c r="GD5" s="76">
        <f>SUMIFS(Consolidado!$G:$G,Consolidado!$A:$A,$B5,Consolidado!$E:$E,GD$4,Consolidado!$C:$C,$C$3,Consolidado!$B:$B,"SERVICIO")</f>
        <v>0</v>
      </c>
      <c r="GE5" s="76">
        <f>SUMIFS(Consolidado!$G:$G,Consolidado!$A:$A,$B5,Consolidado!$E:$E,GE$4,Consolidado!$C:$C,$C$3,Consolidado!$B:$B,"SERVICIO")</f>
        <v>0</v>
      </c>
      <c r="GF5" s="76">
        <f>SUMIFS(Consolidado!$G:$G,Consolidado!$A:$A,$B5,Consolidado!$E:$E,GF$4,Consolidado!$C:$C,$C$3,Consolidado!$B:$B,"SERVICIO")</f>
        <v>0</v>
      </c>
      <c r="GG5" s="76">
        <f>SUMIFS(Consolidado!$G:$G,Consolidado!$A:$A,$B5,Consolidado!$E:$E,GG$4,Consolidado!$C:$C,$C$3,Consolidado!$B:$B,"SERVICIO")</f>
        <v>0</v>
      </c>
      <c r="GH5" s="76">
        <f>SUMIFS(Consolidado!$G:$G,Consolidado!$A:$A,$B5,Consolidado!$E:$E,GH$4,Consolidado!$C:$C,$C$3,Consolidado!$B:$B,"SERVICIO")</f>
        <v>0</v>
      </c>
      <c r="GI5" s="76">
        <f>SUMIFS(Consolidado!$G:$G,Consolidado!$A:$A,$B5,Consolidado!$E:$E,GI$4,Consolidado!$C:$C,$C$3,Consolidado!$B:$B,"SERVICIO")</f>
        <v>0</v>
      </c>
      <c r="GJ5" s="76">
        <f>SUMIFS(Consolidado!$G:$G,Consolidado!$A:$A,$B5,Consolidado!$E:$E,GJ$4,Consolidado!$C:$C,$C$3,Consolidado!$B:$B,"SERVICIO")</f>
        <v>0</v>
      </c>
      <c r="GK5" s="76">
        <f>SUMIFS(Consolidado!$G:$G,Consolidado!$A:$A,$B5,Consolidado!$E:$E,GK$4,Consolidado!$C:$C,$C$3,Consolidado!$B:$B,"SERVICIO")</f>
        <v>0</v>
      </c>
      <c r="GL5" s="76">
        <f>SUMIFS(Consolidado!$G:$G,Consolidado!$A:$A,$B5,Consolidado!$E:$E,GL$4,Consolidado!$C:$C,$C$3,Consolidado!$B:$B,"SERVICIO")</f>
        <v>0</v>
      </c>
      <c r="GM5" s="76">
        <f>SUMIFS(Consolidado!$G:$G,Consolidado!$A:$A,$B5,Consolidado!$E:$E,GM$4,Consolidado!$C:$C,$C$3,Consolidado!$B:$B,"SERVICIO")</f>
        <v>0</v>
      </c>
      <c r="GN5" s="76">
        <f>SUMIFS(Consolidado!$G:$G,Consolidado!$A:$A,$B5,Consolidado!$E:$E,GN$4,Consolidado!$C:$C,$C$3,Consolidado!$B:$B,"SERVICIO")</f>
        <v>0</v>
      </c>
      <c r="GO5" s="76">
        <f>SUMIFS(Consolidado!$G:$G,Consolidado!$A:$A,$B5,Consolidado!$E:$E,GO$4,Consolidado!$C:$C,$C$3,Consolidado!$B:$B,"SERVICIO")</f>
        <v>0</v>
      </c>
      <c r="GP5" s="76">
        <f>SUMIFS(Consolidado!$G:$G,Consolidado!$A:$A,$B5,Consolidado!$E:$E,GP$4,Consolidado!$C:$C,$C$3,Consolidado!$B:$B,"SERVICIO")</f>
        <v>0</v>
      </c>
      <c r="GQ5" s="76">
        <f>SUMIFS(Consolidado!$G:$G,Consolidado!$A:$A,$B5,Consolidado!$E:$E,GQ$4,Consolidado!$C:$C,$C$3,Consolidado!$B:$B,"SERVICIO")</f>
        <v>0</v>
      </c>
      <c r="GR5" s="76">
        <f>SUMIFS(Consolidado!$G:$G,Consolidado!$A:$A,$B5,Consolidado!$E:$E,GR$4,Consolidado!$C:$C,$C$3,Consolidado!$B:$B,"SERVICIO")</f>
        <v>0</v>
      </c>
      <c r="GS5" s="76">
        <f>SUMIFS(Consolidado!$G:$G,Consolidado!$A:$A,$B5,Consolidado!$E:$E,GS$4,Consolidado!$C:$C,$C$3,Consolidado!$B:$B,"SERVICIO")</f>
        <v>0</v>
      </c>
      <c r="GT5" s="76">
        <f>SUMIFS(Consolidado!$G:$G,Consolidado!$A:$A,$B5,Consolidado!$E:$E,GT$4,Consolidado!$C:$C,$C$3,Consolidado!$B:$B,"SERVICIO")</f>
        <v>0</v>
      </c>
      <c r="GU5" s="76">
        <f>SUMIFS(Consolidado!$G:$G,Consolidado!$A:$A,$B5,Consolidado!$E:$E,GU$4,Consolidado!$C:$C,$C$3,Consolidado!$B:$B,"SERVICIO")</f>
        <v>0</v>
      </c>
      <c r="GV5" s="76">
        <f>SUMIFS(Consolidado!$G:$G,Consolidado!$A:$A,$B5,Consolidado!$E:$E,GV$4,Consolidado!$C:$C,$C$3,Consolidado!$B:$B,"SERVICIO")</f>
        <v>0</v>
      </c>
      <c r="GW5" s="76">
        <f>SUMIFS(Consolidado!$G:$G,Consolidado!$A:$A,$B5,Consolidado!$E:$E,GW$4,Consolidado!$C:$C,$C$3,Consolidado!$B:$B,"SERVICIO")</f>
        <v>0</v>
      </c>
      <c r="GX5" s="76">
        <f>SUMIFS(Consolidado!$G:$G,Consolidado!$A:$A,$B5,Consolidado!$E:$E,GX$4,Consolidado!$C:$C,$C$3,Consolidado!$B:$B,"SERVICIO")</f>
        <v>0</v>
      </c>
      <c r="GY5" s="76">
        <f>SUMIFS(Consolidado!$G:$G,Consolidado!$A:$A,$B5,Consolidado!$E:$E,GY$4,Consolidado!$C:$C,$C$3,Consolidado!$B:$B,"SERVICIO")</f>
        <v>0</v>
      </c>
      <c r="GZ5" s="76">
        <f>SUMIFS(Consolidado!$G:$G,Consolidado!$A:$A,$B5,Consolidado!$E:$E,GZ$4,Consolidado!$C:$C,$C$3,Consolidado!$B:$B,"SERVICIO")</f>
        <v>0</v>
      </c>
      <c r="HA5" s="216">
        <f>SUM(AC5:DN5)</f>
        <v>4599.8999999999987</v>
      </c>
      <c r="HB5" s="76">
        <f>SUMIFS(Consolidado!$G:$G,Consolidado!$A:$A,$B5,Consolidado!$E:$E,HB$4,Consolidado!$C:$C,"REG",Consolidado!$B:$B,"SERVICIO")</f>
        <v>0</v>
      </c>
      <c r="HC5" s="76">
        <f>SUMIFS(Consolidado!$G:$G,Consolidado!$A:$A,$B5,Consolidado!$E:$E,HC$4,Consolidado!$C:$C,"REG",Consolidado!$B:$B,"SERVICIO")</f>
        <v>0</v>
      </c>
      <c r="HD5" s="76">
        <f>SUMIFS(Consolidado!$G:$G,Consolidado!$A:$A,$B5,Consolidado!$E:$E,HD$4,Consolidado!$C:$C,"REG",Consolidado!$B:$B,"SERVICIO")</f>
        <v>0</v>
      </c>
      <c r="HE5" s="76">
        <f>SUMIFS(Consolidado!$G:$G,Consolidado!$A:$A,$B5,Consolidado!$E:$E,HE$4,Consolidado!$C:$C,"REG",Consolidado!$B:$B,"SERVICIO")</f>
        <v>0</v>
      </c>
      <c r="HF5" s="76">
        <f>SUMIFS(Consolidado!$G:$G,Consolidado!$A:$A,$B5,Consolidado!$E:$E,HF$4,Consolidado!$C:$C,"REG",Consolidado!$B:$B,"SERVICIO")</f>
        <v>0</v>
      </c>
      <c r="HG5" s="76">
        <f>SUMIFS(Consolidado!$G:$G,Consolidado!$A:$A,$B5,Consolidado!$E:$E,HG$4,Consolidado!$C:$C,"REG",Consolidado!$B:$B,"SERVICIO")</f>
        <v>0</v>
      </c>
      <c r="HH5" s="76">
        <f>SUMIFS(Consolidado!$G:$G,Consolidado!$A:$A,$B5,Consolidado!$E:$E,HH$4,Consolidado!$C:$C,"REG",Consolidado!$B:$B,"SERVICIO")</f>
        <v>0</v>
      </c>
      <c r="HI5" s="76">
        <f>SUMIFS(Consolidado!$G:$G,Consolidado!$A:$A,$B5,Consolidado!$E:$E,HI$4,Consolidado!$C:$C,"REG",Consolidado!$B:$B,"SERVICIO")</f>
        <v>0</v>
      </c>
      <c r="HJ5" s="76">
        <f>SUMIFS(Consolidado!$G:$G,Consolidado!$A:$A,$B5,Consolidado!$E:$E,HJ$4,Consolidado!$C:$C,"REG",Consolidado!$B:$B,"SERVICIO")</f>
        <v>0</v>
      </c>
      <c r="HK5" s="76">
        <f>SUMIFS(Consolidado!$G:$G,Consolidado!$A:$A,$B5,Consolidado!$E:$E,HK$4,Consolidado!$C:$C,"REG",Consolidado!$B:$B,"SERVICIO")</f>
        <v>0</v>
      </c>
      <c r="HL5" s="76">
        <f>SUMIFS(Consolidado!$G:$G,Consolidado!$A:$A,$B5,Consolidado!$E:$E,HL$4,Consolidado!$C:$C,"REG",Consolidado!$B:$B,"SERVICIO")</f>
        <v>0</v>
      </c>
      <c r="HM5" s="76">
        <f>SUMIFS(Consolidado!$G:$G,Consolidado!$A:$A,$B5,Consolidado!$E:$E,HM$4,Consolidado!$C:$C,"REG",Consolidado!$B:$B,"SERVICIO")</f>
        <v>0</v>
      </c>
      <c r="HN5" s="76">
        <f>SUMIFS(Consolidado!$G:$G,Consolidado!$A:$A,$B5,Consolidado!$E:$E,HN$4,Consolidado!$C:$C,"REG",Consolidado!$B:$B,"SERVICIO")</f>
        <v>0</v>
      </c>
      <c r="HO5" s="76">
        <f>SUMIFS(Consolidado!$G:$G,Consolidado!$A:$A,$B5,Consolidado!$E:$E,HO$4,Consolidado!$C:$C,"REG",Consolidado!$B:$B,"SERVICIO")</f>
        <v>0</v>
      </c>
      <c r="HP5" s="76">
        <f>SUMIFS(Consolidado!$G:$G,Consolidado!$A:$A,$B5,Consolidado!$E:$E,HP$4,Consolidado!$C:$C,"REG",Consolidado!$B:$B,"SERVICIO")</f>
        <v>0</v>
      </c>
      <c r="HQ5" s="76">
        <f>SUMIFS(Consolidado!$G:$G,Consolidado!$A:$A,$B5,Consolidado!$E:$E,HQ$4,Consolidado!$C:$C,"REG",Consolidado!$B:$B,"SERVICIO")</f>
        <v>0</v>
      </c>
      <c r="HR5" s="76">
        <f>SUMIFS(Consolidado!$G:$G,Consolidado!$A:$A,$B5,Consolidado!$E:$E,HR$4,Consolidado!$C:$C,"REG",Consolidado!$B:$B,"SERVICIO")</f>
        <v>0</v>
      </c>
      <c r="HS5" s="76">
        <f>SUMIFS(Consolidado!$G:$G,Consolidado!$A:$A,$B5,Consolidado!$E:$E,HS$4,Consolidado!$C:$C,"REG",Consolidado!$B:$B,"SERVICIO")</f>
        <v>0</v>
      </c>
      <c r="HT5" s="76">
        <f>SUMIFS(Consolidado!$G:$G,Consolidado!$A:$A,$B5,Consolidado!$E:$E,HT$4,Consolidado!$C:$C,"REG",Consolidado!$B:$B,"SERVICIO")</f>
        <v>0</v>
      </c>
      <c r="HU5" s="76">
        <f>SUMIFS(Consolidado!$G:$G,Consolidado!$A:$A,$B5,Consolidado!$E:$E,HU$4,Consolidado!$C:$C,"REG",Consolidado!$B:$B,"SERVICIO")</f>
        <v>0</v>
      </c>
      <c r="HV5" s="76">
        <f>SUMIFS(Consolidado!$G:$G,Consolidado!$A:$A,$B5,Consolidado!$E:$E,HV$4,Consolidado!$C:$C,"REG",Consolidado!$B:$B,"SERVICIO")</f>
        <v>0</v>
      </c>
      <c r="HW5" s="76">
        <f>SUMIFS(Consolidado!$G:$G,Consolidado!$A:$A,$B5,Consolidado!$E:$E,HW$4,Consolidado!$C:$C,"REG",Consolidado!$B:$B,"SERVICIO")</f>
        <v>0</v>
      </c>
      <c r="HX5" s="76">
        <f>SUMIFS(Consolidado!$G:$G,Consolidado!$A:$A,$B5,Consolidado!$E:$E,HX$4,Consolidado!$C:$C,"REG",Consolidado!$B:$B,"SERVICIO")</f>
        <v>0</v>
      </c>
      <c r="HY5" s="76">
        <f>SUMIFS(Consolidado!$G:$G,Consolidado!$A:$A,$B5,Consolidado!$E:$E,HY$4,Consolidado!$C:$C,"REG",Consolidado!$B:$B,"SERVICIO")</f>
        <v>0</v>
      </c>
      <c r="HZ5" s="76">
        <f>SUMIFS(Consolidado!$G:$G,Consolidado!$A:$A,$B5,Consolidado!$E:$E,HZ$4,Consolidado!$C:$C,"REG",Consolidado!$B:$B,"SERVICIO")</f>
        <v>0</v>
      </c>
      <c r="IA5" s="76">
        <f>SUMIFS(Consolidado!$G:$G,Consolidado!$A:$A,$B5,Consolidado!$E:$E,IA$4,Consolidado!$C:$C,"REG",Consolidado!$B:$B,"SERVICIO")</f>
        <v>0</v>
      </c>
      <c r="IB5" s="76">
        <f>SUMIFS(Consolidado!$G:$G,Consolidado!$A:$A,$B5,Consolidado!$E:$E,IB$4,Consolidado!$C:$C,"REG",Consolidado!$B:$B,"SERVICIO")</f>
        <v>0</v>
      </c>
      <c r="IC5" s="76">
        <f>SUMIFS(Consolidado!$G:$G,Consolidado!$A:$A,$B5,Consolidado!$E:$E,IC$4,Consolidado!$C:$C,"REG",Consolidado!$B:$B,"SERVICIO")</f>
        <v>0</v>
      </c>
      <c r="ID5" s="76">
        <f>SUMIFS(Consolidado!$G:$G,Consolidado!$A:$A,$B5,Consolidado!$E:$E,ID$4,Consolidado!$C:$C,"REG",Consolidado!$B:$B,"SERVICIO")</f>
        <v>0</v>
      </c>
      <c r="IE5" s="76">
        <f>SUMIFS(Consolidado!$G:$G,Consolidado!$A:$A,$B5,Consolidado!$E:$E,IE$4,Consolidado!$C:$C,"REG",Consolidado!$B:$B,"SERVICIO")</f>
        <v>0</v>
      </c>
      <c r="IF5" s="76">
        <f>SUMIFS(Consolidado!$G:$G,Consolidado!$A:$A,$B5,Consolidado!$E:$E,IF$4,Consolidado!$C:$C,"REG",Consolidado!$B:$B,"SERVICIO")</f>
        <v>0</v>
      </c>
      <c r="IG5" s="76">
        <f>SUMIFS(Consolidado!$G:$G,Consolidado!$A:$A,$B5,Consolidado!$E:$E,IG$4,Consolidado!$C:$C,"REG",Consolidado!$B:$B,"SERVICIO")</f>
        <v>0</v>
      </c>
      <c r="IH5" s="76">
        <f>SUMIFS(Consolidado!$G:$G,Consolidado!$A:$A,$B5,Consolidado!$E:$E,IH$4,Consolidado!$C:$C,"REG",Consolidado!$B:$B,"SERVICIO")</f>
        <v>0</v>
      </c>
      <c r="II5" s="76">
        <f>SUMIFS(Consolidado!$G:$G,Consolidado!$A:$A,$B5,Consolidado!$E:$E,II$4,Consolidado!$C:$C,"REG",Consolidado!$B:$B,"SERVICIO")</f>
        <v>0</v>
      </c>
      <c r="IJ5" s="76">
        <f>SUMIFS(Consolidado!$G:$G,Consolidado!$A:$A,$B5,Consolidado!$E:$E,IJ$4,Consolidado!$C:$C,"REG",Consolidado!$B:$B,"SERVICIO")</f>
        <v>0</v>
      </c>
      <c r="IK5" s="76">
        <f>SUMIFS(Consolidado!$G:$G,Consolidado!$A:$A,$B5,Consolidado!$E:$E,IK$4,Consolidado!$C:$C,"REG",Consolidado!$B:$B,"SERVICIO")</f>
        <v>0</v>
      </c>
      <c r="IL5" s="76">
        <f>SUMIFS(Consolidado!$G:$G,Consolidado!$A:$A,$B5,Consolidado!$E:$E,IL$4,Consolidado!$C:$C,"REG",Consolidado!$B:$B,"SERVICIO")</f>
        <v>0</v>
      </c>
      <c r="IM5" s="76">
        <f>SUMIFS(Consolidado!$G:$G,Consolidado!$A:$A,$B5,Consolidado!$E:$E,IM$4,Consolidado!$C:$C,"REG",Consolidado!$B:$B,"SERVICIO")</f>
        <v>0</v>
      </c>
      <c r="IN5" s="76">
        <f>SUMIFS(Consolidado!$G:$G,Consolidado!$A:$A,$B5,Consolidado!$E:$E,IN$4,Consolidado!$C:$C,"REG",Consolidado!$B:$B,"SERVICIO")</f>
        <v>0</v>
      </c>
      <c r="IO5" s="76">
        <f>SUMIFS(Consolidado!$G:$G,Consolidado!$A:$A,$B5,Consolidado!$E:$E,IO$4,Consolidado!$C:$C,"REG",Consolidado!$B:$B,"SERVICIO")</f>
        <v>0</v>
      </c>
      <c r="IP5" s="76">
        <f>SUMIFS(Consolidado!$G:$G,Consolidado!$A:$A,$B5,Consolidado!$E:$E,IP$4,Consolidado!$C:$C,"REG",Consolidado!$B:$B,"SERVICIO")</f>
        <v>0</v>
      </c>
      <c r="IQ5" s="76">
        <f>SUMIFS(Consolidado!$G:$G,Consolidado!$A:$A,$B5,Consolidado!$E:$E,IQ$4,Consolidado!$C:$C,"REG",Consolidado!$B:$B,"SERVICIO")</f>
        <v>0</v>
      </c>
      <c r="IR5" s="76">
        <f>SUMIFS(Consolidado!$G:$G,Consolidado!$A:$A,$B5,Consolidado!$E:$E,IR$4,Consolidado!$C:$C,"REG",Consolidado!$B:$B,"SERVICIO")</f>
        <v>0</v>
      </c>
      <c r="IS5" s="76">
        <f>SUMIFS(Consolidado!$G:$G,Consolidado!$A:$A,$B5,Consolidado!$E:$E,IS$4,Consolidado!$C:$C,"REG",Consolidado!$B:$B,"SERVICIO")</f>
        <v>0</v>
      </c>
      <c r="IT5" s="76">
        <f>SUMIFS(Consolidado!$G:$G,Consolidado!$A:$A,$B5,Consolidado!$E:$E,IT$4,Consolidado!$C:$C,"REG",Consolidado!$B:$B,"SERVICIO")</f>
        <v>0</v>
      </c>
      <c r="IU5" s="76">
        <f>SUMIFS(Consolidado!$G:$G,Consolidado!$A:$A,$B5,Consolidado!$E:$E,IU$4,Consolidado!$C:$C,"REG",Consolidado!$B:$B,"SERVICIO")</f>
        <v>0</v>
      </c>
      <c r="IV5" s="76">
        <f>SUMIFS(Consolidado!$G:$G,Consolidado!$A:$A,$B5,Consolidado!$E:$E,IV$4,Consolidado!$C:$C,"REG",Consolidado!$B:$B,"SERVICIO")</f>
        <v>0</v>
      </c>
      <c r="IW5" s="76">
        <f>SUMIFS(Consolidado!$G:$G,Consolidado!$A:$A,$B5,Consolidado!$E:$E,IW$4,Consolidado!$C:$C,"REG",Consolidado!$B:$B,"SERVICIO")</f>
        <v>0</v>
      </c>
      <c r="IX5" s="76">
        <f>SUMIFS(Consolidado!$G:$G,Consolidado!$A:$A,$B5,Consolidado!$E:$E,IX$4,Consolidado!$C:$C,"REG",Consolidado!$B:$B,"SERVICIO")</f>
        <v>0</v>
      </c>
      <c r="IY5" s="76">
        <f>SUMIFS(Consolidado!$G:$G,Consolidado!$A:$A,$B5,Consolidado!$E:$E,IY$4,Consolidado!$C:$C,"REG",Consolidado!$B:$B,"SERVICIO")</f>
        <v>0</v>
      </c>
      <c r="IZ5" s="76">
        <f>SUMIFS(Consolidado!$G:$G,Consolidado!$A:$A,$B5,Consolidado!$E:$E,IZ$4,Consolidado!$C:$C,"REG",Consolidado!$B:$B,"SERVICIO")</f>
        <v>0</v>
      </c>
      <c r="JA5" s="76">
        <f>SUMIFS(Consolidado!$G:$G,Consolidado!$A:$A,$B5,Consolidado!$E:$E,JA$4,Consolidado!$C:$C,"REG",Consolidado!$B:$B,"SERVICIO")</f>
        <v>0</v>
      </c>
      <c r="JB5" s="76">
        <f>SUMIFS(Consolidado!$G:$G,Consolidado!$A:$A,$B5,Consolidado!$E:$E,JB$4,Consolidado!$C:$C,"REG",Consolidado!$B:$B,"SERVICIO")</f>
        <v>0</v>
      </c>
      <c r="JC5" s="76">
        <f>SUMIFS(Consolidado!$G:$G,Consolidado!$A:$A,$B5,Consolidado!$E:$E,JC$4,Consolidado!$C:$C,"REG",Consolidado!$B:$B,"SERVICIO")</f>
        <v>0</v>
      </c>
      <c r="JD5" s="76">
        <f>SUMIFS(Consolidado!$G:$G,Consolidado!$A:$A,$B5,Consolidado!$E:$E,JD$4,Consolidado!$C:$C,"REG",Consolidado!$B:$B,"SERVICIO")</f>
        <v>0</v>
      </c>
      <c r="JE5" s="76">
        <f>SUMIFS(Consolidado!$G:$G,Consolidado!$A:$A,$B5,Consolidado!$E:$E,JE$4,Consolidado!$C:$C,"REG",Consolidado!$B:$B,"SERVICIO")</f>
        <v>0</v>
      </c>
      <c r="JF5" s="76">
        <f>SUMIFS(Consolidado!$G:$G,Consolidado!$A:$A,$B5,Consolidado!$E:$E,JF$4,Consolidado!$C:$C,"REG",Consolidado!$B:$B,"SERVICIO")</f>
        <v>0</v>
      </c>
      <c r="JG5" s="76">
        <f>SUMIFS(Consolidado!$G:$G,Consolidado!$A:$A,$B5,Consolidado!$E:$E,JG$4,Consolidado!$C:$C,"REG",Consolidado!$B:$B,"SERVICIO")</f>
        <v>0</v>
      </c>
      <c r="JH5" s="76">
        <f>SUMIFS(Consolidado!$G:$G,Consolidado!$A:$A,$B5,Consolidado!$E:$E,JH$4,Consolidado!$C:$C,"REG",Consolidado!$B:$B,"SERVICIO")</f>
        <v>0</v>
      </c>
      <c r="JI5" s="76">
        <f>SUMIFS(Consolidado!$G:$G,Consolidado!$A:$A,$B5,Consolidado!$E:$E,JI$4,Consolidado!$C:$C,"REG",Consolidado!$B:$B,"SERVICIO")</f>
        <v>0</v>
      </c>
      <c r="JJ5" s="76">
        <f>SUMIFS(Consolidado!$G:$G,Consolidado!$A:$A,$B5,Consolidado!$E:$E,JJ$4,Consolidado!$C:$C,"REG",Consolidado!$B:$B,"SERVICIO")</f>
        <v>0</v>
      </c>
      <c r="JK5" s="76">
        <f>SUMIFS(Consolidado!$G:$G,Consolidado!$A:$A,$B5,Consolidado!$E:$E,JK$4,Consolidado!$C:$C,"REG",Consolidado!$B:$B,"SERVICIO")</f>
        <v>0</v>
      </c>
      <c r="JL5" s="76">
        <f>SUMIFS(Consolidado!$G:$G,Consolidado!$A:$A,$B5,Consolidado!$E:$E,JL$4,Consolidado!$C:$C,"REG",Consolidado!$B:$B,"SERVICIO")</f>
        <v>0</v>
      </c>
      <c r="JM5" s="76">
        <f>SUMIFS(Consolidado!$G:$G,Consolidado!$A:$A,$B5,Consolidado!$E:$E,JM$4,Consolidado!$C:$C,"REG",Consolidado!$B:$B,"SERVICIO")</f>
        <v>0</v>
      </c>
      <c r="JN5" s="76">
        <f>SUMIFS(Consolidado!$G:$G,Consolidado!$A:$A,$B5,Consolidado!$E:$E,JN$4,Consolidado!$C:$C,"REG",Consolidado!$B:$B,"SERVICIO")</f>
        <v>0</v>
      </c>
      <c r="JO5" s="76">
        <f>SUMIFS(Consolidado!$G:$G,Consolidado!$A:$A,$B5,Consolidado!$E:$E,JO$4,Consolidado!$C:$C,"REG",Consolidado!$B:$B,"SERVICIO")</f>
        <v>0</v>
      </c>
      <c r="JP5" s="76">
        <f>SUMIFS(Consolidado!$G:$G,Consolidado!$A:$A,$B5,Consolidado!$E:$E,JP$4,Consolidado!$C:$C,"REG",Consolidado!$B:$B,"SERVICIO")</f>
        <v>0</v>
      </c>
      <c r="JQ5" s="76">
        <f>SUMIFS(Consolidado!$G:$G,Consolidado!$A:$A,$B5,Consolidado!$E:$E,JQ$4,Consolidado!$C:$C,"REG",Consolidado!$B:$B,"SERVICIO")</f>
        <v>0</v>
      </c>
      <c r="JR5" s="76">
        <f>SUMIFS(Consolidado!$G:$G,Consolidado!$A:$A,$B5,Consolidado!$E:$E,JR$4,Consolidado!$C:$C,"REG",Consolidado!$B:$B,"SERVICIO")</f>
        <v>0</v>
      </c>
      <c r="JS5" s="76">
        <f>SUMIFS(Consolidado!$G:$G,Consolidado!$A:$A,$B5,Consolidado!$E:$E,JS$4,Consolidado!$C:$C,"REG",Consolidado!$B:$B,"SERVICIO")</f>
        <v>0</v>
      </c>
      <c r="JT5" s="76">
        <f>SUMIFS(Consolidado!$G:$G,Consolidado!$A:$A,$B5,Consolidado!$E:$E,JT$4,Consolidado!$C:$C,"REG",Consolidado!$B:$B,"SERVICIO")</f>
        <v>0</v>
      </c>
      <c r="JU5" s="76">
        <f>SUMIFS(Consolidado!$G:$G,Consolidado!$A:$A,$B5,Consolidado!$E:$E,JU$4,Consolidado!$C:$C,"REG",Consolidado!$B:$B,"SERVICIO")</f>
        <v>0</v>
      </c>
      <c r="JV5" s="76">
        <f>SUMIFS(Consolidado!$G:$G,Consolidado!$A:$A,$B5,Consolidado!$E:$E,JV$4,Consolidado!$C:$C,"REG",Consolidado!$B:$B,"SERVICIO")</f>
        <v>0</v>
      </c>
      <c r="JW5" s="76">
        <f>SUMIFS(Consolidado!$G:$G,Consolidado!$A:$A,$B5,Consolidado!$E:$E,JW$4,Consolidado!$C:$C,"REG",Consolidado!$B:$B,"SERVICIO")</f>
        <v>0</v>
      </c>
      <c r="JX5" s="76">
        <f>SUMIFS(Consolidado!$G:$G,Consolidado!$A:$A,$B5,Consolidado!$E:$E,JX$4,Consolidado!$C:$C,"REG",Consolidado!$B:$B,"SERVICIO")</f>
        <v>0</v>
      </c>
      <c r="JY5" s="76">
        <f>SUMIFS(Consolidado!$G:$G,Consolidado!$A:$A,$B5,Consolidado!$E:$E,JY$4,Consolidado!$C:$C,"REG",Consolidado!$B:$B,"SERVICIO")</f>
        <v>0</v>
      </c>
      <c r="JZ5" s="76">
        <f>SUMIFS(Consolidado!$G:$G,Consolidado!$A:$A,$B5,Consolidado!$E:$E,JZ$4,Consolidado!$C:$C,"REG",Consolidado!$B:$B,"SERVICIO")</f>
        <v>0</v>
      </c>
      <c r="KA5" s="76">
        <f>SUMIFS(Consolidado!$G:$G,Consolidado!$A:$A,$B5,Consolidado!$E:$E,KA$4,Consolidado!$C:$C,"REG",Consolidado!$B:$B,"SERVICIO")</f>
        <v>0</v>
      </c>
      <c r="KB5" s="76">
        <f>SUMIFS(Consolidado!$G:$G,Consolidado!$A:$A,$B5,Consolidado!$E:$E,KB$4,Consolidado!$C:$C,"REG",Consolidado!$B:$B,"SERVICIO")</f>
        <v>0</v>
      </c>
      <c r="KC5" s="76">
        <f>SUMIFS(Consolidado!$G:$G,Consolidado!$A:$A,$B5,Consolidado!$E:$E,KC$4,Consolidado!$C:$C,"REG",Consolidado!$B:$B,"SERVICIO")</f>
        <v>0</v>
      </c>
      <c r="KD5" s="76">
        <f>SUMIFS(Consolidado!$G:$G,Consolidado!$A:$A,$B5,Consolidado!$E:$E,KD$4,Consolidado!$C:$C,"REG",Consolidado!$B:$B,"SERVICIO")</f>
        <v>0</v>
      </c>
      <c r="KE5" s="76">
        <f>SUMIFS(Consolidado!$G:$G,Consolidado!$A:$A,$B5,Consolidado!$E:$E,KE$4,Consolidado!$C:$C,"REG",Consolidado!$B:$B,"SERVICIO")</f>
        <v>0</v>
      </c>
      <c r="KF5" s="76">
        <f>SUMIFS(Consolidado!$G:$G,Consolidado!$A:$A,$B5,Consolidado!$E:$E,KF$4,Consolidado!$C:$C,"REG",Consolidado!$B:$B,"SERVICIO")</f>
        <v>0</v>
      </c>
      <c r="KG5" s="76">
        <f>SUMIFS(Consolidado!$G:$G,Consolidado!$A:$A,$B5,Consolidado!$E:$E,KG$4,Consolidado!$C:$C,"REG",Consolidado!$B:$B,"SERVICIO")</f>
        <v>0</v>
      </c>
      <c r="KH5" s="76">
        <f>SUMIFS(Consolidado!$G:$G,Consolidado!$A:$A,$B5,Consolidado!$E:$E,KH$4,Consolidado!$C:$C,"REG",Consolidado!$B:$B,"SERVICIO")</f>
        <v>0</v>
      </c>
      <c r="KI5" s="76">
        <f>SUMIFS(Consolidado!$G:$G,Consolidado!$A:$A,$B5,Consolidado!$E:$E,KI$4,Consolidado!$C:$C,"REG",Consolidado!$B:$B,"SERVICIO")</f>
        <v>0</v>
      </c>
      <c r="KJ5" s="76">
        <f>SUMIFS(Consolidado!$G:$G,Consolidado!$A:$A,$B5,Consolidado!$E:$E,KJ$4,Consolidado!$C:$C,"REG",Consolidado!$B:$B,"SERVICIO")</f>
        <v>0</v>
      </c>
      <c r="KK5" s="76">
        <f>SUMIFS(Consolidado!$G:$G,Consolidado!$A:$A,$B5,Consolidado!$E:$E,KK$4,Consolidado!$C:$C,"REG",Consolidado!$B:$B,"SERVICIO")</f>
        <v>0</v>
      </c>
      <c r="KL5" s="76">
        <f>SUMIFS(Consolidado!$G:$G,Consolidado!$A:$A,$B5,Consolidado!$E:$E,KL$4,Consolidado!$C:$C,"REG",Consolidado!$B:$B,"SERVICIO")</f>
        <v>0</v>
      </c>
      <c r="KM5" s="76">
        <f>SUMIFS(Consolidado!$G:$G,Consolidado!$A:$A,$B5,Consolidado!$E:$E,KM$4,Consolidado!$C:$C,"REG",Consolidado!$B:$B,"SERVICIO")</f>
        <v>0</v>
      </c>
      <c r="KN5" s="76">
        <f>SUMIFS(Consolidado!$G:$G,Consolidado!$A:$A,$B5,Consolidado!$E:$E,KN$4,Consolidado!$C:$C,"REG",Consolidado!$B:$B,"SERVICIO")</f>
        <v>0</v>
      </c>
      <c r="KO5" s="76">
        <f>SUMIFS(Consolidado!$G:$G,Consolidado!$A:$A,$B5,Consolidado!$E:$E,KO$4,Consolidado!$C:$C,"REG",Consolidado!$B:$B,"SERVICIO")</f>
        <v>0</v>
      </c>
      <c r="KP5" s="76">
        <f>SUMIFS(Consolidado!$G:$G,Consolidado!$A:$A,$B5,Consolidado!$E:$E,KP$4,Consolidado!$C:$C,"REG",Consolidado!$B:$B,"SERVICIO")</f>
        <v>0</v>
      </c>
      <c r="KQ5" s="76">
        <f>SUMIFS(Consolidado!$G:$G,Consolidado!$A:$A,$B5,Consolidado!$E:$E,KQ$4,Consolidado!$C:$C,"REG",Consolidado!$B:$B,"SERVICIO")</f>
        <v>0</v>
      </c>
      <c r="KR5" s="76">
        <f>SUMIFS(Consolidado!$G:$G,Consolidado!$A:$A,$B5,Consolidado!$E:$E,KR$4,Consolidado!$C:$C,"REG",Consolidado!$B:$B,"SERVICIO")</f>
        <v>0</v>
      </c>
      <c r="KS5" s="76">
        <f>SUMIFS(Consolidado!$G:$G,Consolidado!$A:$A,$B5,Consolidado!$E:$E,KS$4,Consolidado!$C:$C,"REG",Consolidado!$B:$B,"SERVICIO")</f>
        <v>0</v>
      </c>
      <c r="KT5" s="76">
        <f>SUMIFS(Consolidado!$G:$G,Consolidado!$A:$A,$B5,Consolidado!$E:$E,KT$4,Consolidado!$C:$C,"REG",Consolidado!$B:$B,"SERVICIO")</f>
        <v>0</v>
      </c>
      <c r="KU5" s="76">
        <f>SUMIFS(Consolidado!$G:$G,Consolidado!$A:$A,$B5,Consolidado!$E:$E,KU$4,Consolidado!$C:$C,"REG",Consolidado!$B:$B,"SERVICIO")</f>
        <v>0</v>
      </c>
      <c r="KV5" s="76">
        <f>SUMIFS(Consolidado!$G:$G,Consolidado!$A:$A,$B5,Consolidado!$E:$E,KV$4,Consolidado!$C:$C,"REG",Consolidado!$B:$B,"SERVICIO")</f>
        <v>0</v>
      </c>
      <c r="KW5" s="76">
        <f>SUMIFS(Consolidado!$G:$G,Consolidado!$A:$A,$B5,Consolidado!$E:$E,KW$4,Consolidado!$C:$C,"REG",Consolidado!$B:$B,"SERVICIO")</f>
        <v>0</v>
      </c>
      <c r="KX5" s="76">
        <f>SUMIFS(Consolidado!$G:$G,Consolidado!$A:$A,$B5,Consolidado!$E:$E,KX$4,Consolidado!$C:$C,"REG",Consolidado!$B:$B,"SERVICIO")</f>
        <v>0</v>
      </c>
      <c r="KY5" s="76">
        <f>SUMIFS(Consolidado!$G:$G,Consolidado!$A:$A,$B5,Consolidado!$E:$E,KY$4,Consolidado!$C:$C,"REG",Consolidado!$B:$B,"SERVICIO")</f>
        <v>0</v>
      </c>
      <c r="KZ5" s="76">
        <f>SUMIFS(Consolidado!$G:$G,Consolidado!$A:$A,$B5,Consolidado!$E:$E,KZ$4,Consolidado!$C:$C,"REG",Consolidado!$B:$B,"SERVICIO")</f>
        <v>0</v>
      </c>
      <c r="LA5" s="76">
        <f>SUMIFS(Consolidado!$G:$G,Consolidado!$A:$A,$B5,Consolidado!$E:$E,LA$4,Consolidado!$C:$C,"REG",Consolidado!$B:$B,"SERVICIO")</f>
        <v>0</v>
      </c>
      <c r="LB5" s="76">
        <f>SUMIFS(Consolidado!$G:$G,Consolidado!$A:$A,$B5,Consolidado!$E:$E,LB$4,Consolidado!$C:$C,"REG",Consolidado!$B:$B,"SERVICIO")</f>
        <v>0</v>
      </c>
      <c r="LC5" s="76">
        <f>SUMIFS(Consolidado!$G:$G,Consolidado!$A:$A,$B5,Consolidado!$E:$E,LC$4,Consolidado!$C:$C,"REG",Consolidado!$B:$B,"SERVICIO")</f>
        <v>0</v>
      </c>
      <c r="LD5" s="76">
        <f>SUMIFS(Consolidado!$G:$G,Consolidado!$A:$A,$B5,Consolidado!$E:$E,LD$4,Consolidado!$C:$C,"REG",Consolidado!$B:$B,"SERVICIO")</f>
        <v>0</v>
      </c>
      <c r="LE5" s="76">
        <f>SUMIFS(Consolidado!$G:$G,Consolidado!$A:$A,$B5,Consolidado!$E:$E,LE$4,Consolidado!$C:$C,"REG",Consolidado!$B:$B,"SERVICIO")</f>
        <v>0</v>
      </c>
      <c r="LF5" s="76">
        <f>SUMIFS(Consolidado!$G:$G,Consolidado!$A:$A,$B5,Consolidado!$E:$E,LF$4,Consolidado!$C:$C,"REG",Consolidado!$B:$B,"SERVICIO")</f>
        <v>0</v>
      </c>
      <c r="LG5" s="76">
        <f>SUMIFS(Consolidado!$G:$G,Consolidado!$A:$A,$B5,Consolidado!$E:$E,LG$4,Consolidado!$C:$C,"REG",Consolidado!$B:$B,"SERVICIO")</f>
        <v>0</v>
      </c>
      <c r="LH5" s="76">
        <f>SUMIFS(Consolidado!$G:$G,Consolidado!$A:$A,$B5,Consolidado!$E:$E,LH$4,Consolidado!$C:$C,"REG",Consolidado!$B:$B,"SERVICIO")</f>
        <v>0</v>
      </c>
      <c r="LI5" s="76">
        <f>SUMIFS(Consolidado!$G:$G,Consolidado!$A:$A,$B5,Consolidado!$E:$E,LI$4,Consolidado!$C:$C,"REG",Consolidado!$B:$B,"SERVICIO")</f>
        <v>0</v>
      </c>
      <c r="LJ5" s="76">
        <f>SUMIFS(Consolidado!$G:$G,Consolidado!$A:$A,$B5,Consolidado!$E:$E,LJ$4,Consolidado!$C:$C,"REG",Consolidado!$B:$B,"SERVICIO")</f>
        <v>0</v>
      </c>
      <c r="LK5" s="76">
        <f>SUMIFS(Consolidado!$G:$G,Consolidado!$A:$A,$B5,Consolidado!$E:$E,LK$4,Consolidado!$C:$C,"REG",Consolidado!$B:$B,"SERVICIO")</f>
        <v>0</v>
      </c>
      <c r="LL5" s="76">
        <f>SUMIFS(Consolidado!$G:$G,Consolidado!$A:$A,$B5,Consolidado!$E:$E,LL$4,Consolidado!$C:$C,"REG",Consolidado!$B:$B,"SERVICIO")</f>
        <v>0</v>
      </c>
      <c r="LM5" s="76">
        <f>SUMIFS(Consolidado!$G:$G,Consolidado!$A:$A,$B5,Consolidado!$E:$E,LM$4,Consolidado!$C:$C,"REG",Consolidado!$B:$B,"SERVICIO")</f>
        <v>0</v>
      </c>
      <c r="LN5" s="76">
        <f>SUMIFS(Consolidado!$G:$G,Consolidado!$A:$A,$B5,Consolidado!$E:$E,LN$4,Consolidado!$C:$C,"REG",Consolidado!$B:$B,"SERVICIO")</f>
        <v>0</v>
      </c>
      <c r="LO5" s="76">
        <f>SUMIFS(Consolidado!$G:$G,Consolidado!$A:$A,$B5,Consolidado!$E:$E,LO$4,Consolidado!$C:$C,"REG",Consolidado!$B:$B,"SERVICIO")</f>
        <v>0</v>
      </c>
      <c r="LP5" s="76">
        <f>SUMIFS(Consolidado!$G:$G,Consolidado!$A:$A,$B5,Consolidado!$E:$E,LP$4,Consolidado!$C:$C,"REG",Consolidado!$B:$B,"SERVICIO")</f>
        <v>0</v>
      </c>
      <c r="LQ5" s="76">
        <f>SUMIFS(Consolidado!$G:$G,Consolidado!$A:$A,$B5,Consolidado!$E:$E,LQ$4,Consolidado!$C:$C,"REG",Consolidado!$B:$B,"SERVICIO")</f>
        <v>0</v>
      </c>
      <c r="LR5" s="76">
        <f>SUMIFS(Consolidado!$G:$G,Consolidado!$A:$A,$B5,Consolidado!$E:$E,LR$4,Consolidado!$C:$C,"REG",Consolidado!$B:$B,"SERVICIO")</f>
        <v>0</v>
      </c>
      <c r="LS5" s="76">
        <f>SUMIFS(Consolidado!$G:$G,Consolidado!$A:$A,$B5,Consolidado!$E:$E,LS$4,Consolidado!$C:$C,"REG",Consolidado!$B:$B,"SERVICIO")</f>
        <v>0</v>
      </c>
      <c r="LT5" s="76">
        <f>SUMIFS(Consolidado!$G:$G,Consolidado!$A:$A,$B5,Consolidado!$E:$E,LT$4,Consolidado!$C:$C,"REG",Consolidado!$B:$B,"SERVICIO")</f>
        <v>0</v>
      </c>
      <c r="LU5" s="76">
        <f>SUMIFS(Consolidado!$G:$G,Consolidado!$A:$A,$B5,Consolidado!$E:$E,LU$4,Consolidado!$C:$C,"REG",Consolidado!$B:$B,"SERVICIO")</f>
        <v>0</v>
      </c>
      <c r="LV5" s="76">
        <f>SUMIFS(Consolidado!$G:$G,Consolidado!$A:$A,$B5,Consolidado!$E:$E,LV$4,Consolidado!$C:$C,"REG",Consolidado!$B:$B,"SERVICIO")</f>
        <v>0</v>
      </c>
      <c r="LW5" s="76">
        <f>SUMIFS(Consolidado!$G:$G,Consolidado!$A:$A,$B5,Consolidado!$E:$E,LW$4,Consolidado!$C:$C,"REG",Consolidado!$B:$B,"SERVICIO")</f>
        <v>0</v>
      </c>
      <c r="LX5" s="76">
        <f>SUMIFS(Consolidado!$G:$G,Consolidado!$A:$A,$B5,Consolidado!$E:$E,LX$4,Consolidado!$C:$C,"REG",Consolidado!$B:$B,"SERVICIO")</f>
        <v>0</v>
      </c>
      <c r="LY5" s="76">
        <f>SUMIFS(Consolidado!$G:$G,Consolidado!$A:$A,$B5,Consolidado!$E:$E,LY$4,Consolidado!$C:$C,"REG",Consolidado!$B:$B,"SERVICIO")</f>
        <v>0</v>
      </c>
      <c r="LZ5" s="76">
        <f>SUMIFS(Consolidado!$G:$G,Consolidado!$A:$A,$B5,Consolidado!$E:$E,LZ$4,Consolidado!$C:$C,"REG",Consolidado!$B:$B,"SERVICIO")</f>
        <v>0</v>
      </c>
      <c r="MA5" s="76">
        <f>SUMIFS(Consolidado!$G:$G,Consolidado!$A:$A,$B5,Consolidado!$E:$E,MA$4,Consolidado!$C:$C,"REG",Consolidado!$B:$B,"SERVICIO")</f>
        <v>0</v>
      </c>
      <c r="MB5" s="76">
        <f>SUMIFS(Consolidado!$G:$G,Consolidado!$A:$A,$B5,Consolidado!$E:$E,MB$4,Consolidado!$C:$C,"REG",Consolidado!$B:$B,"SERVICIO")</f>
        <v>0</v>
      </c>
      <c r="MC5" s="76">
        <f>SUMIFS(Consolidado!$G:$G,Consolidado!$A:$A,$B5,Consolidado!$E:$E,MC$4,Consolidado!$C:$C,"REG",Consolidado!$B:$B,"SERVICIO")</f>
        <v>0</v>
      </c>
      <c r="MD5" s="76">
        <f>SUMIFS(Consolidado!$G:$G,Consolidado!$A:$A,$B5,Consolidado!$E:$E,MD$4,Consolidado!$C:$C,"REG",Consolidado!$B:$B,"SERVICIO")</f>
        <v>0</v>
      </c>
      <c r="ME5" s="76">
        <f>SUMIFS(Consolidado!$G:$G,Consolidado!$A:$A,$B5,Consolidado!$E:$E,ME$4,Consolidado!$C:$C,"REG",Consolidado!$B:$B,"SERVICIO")</f>
        <v>0</v>
      </c>
      <c r="MF5" s="76">
        <f>SUMIFS(Consolidado!$G:$G,Consolidado!$A:$A,$B5,Consolidado!$E:$E,MF$4,Consolidado!$C:$C,"REG",Consolidado!$B:$B,"SERVICIO")</f>
        <v>0</v>
      </c>
      <c r="MG5" s="76">
        <f>SUMIFS(Consolidado!$G:$G,Consolidado!$A:$A,$B5,Consolidado!$E:$E,MG$4,Consolidado!$C:$C,"REG",Consolidado!$B:$B,"SERVICIO")</f>
        <v>0</v>
      </c>
      <c r="MH5" s="76">
        <f>SUMIFS(Consolidado!$G:$G,Consolidado!$A:$A,$B5,Consolidado!$E:$E,MH$4,Consolidado!$C:$C,"REG",Consolidado!$B:$B,"SERVICIO")</f>
        <v>0</v>
      </c>
      <c r="MI5" s="76">
        <f>SUMIFS(Consolidado!$G:$G,Consolidado!$A:$A,$B5,Consolidado!$E:$E,MI$4,Consolidado!$C:$C,"REG",Consolidado!$B:$B,"SERVICIO")</f>
        <v>0</v>
      </c>
      <c r="MJ5" s="76">
        <f>SUMIFS(Consolidado!$G:$G,Consolidado!$A:$A,$B5,Consolidado!$E:$E,MJ$4,Consolidado!$C:$C,"REG",Consolidado!$B:$B,"SERVICIO")</f>
        <v>0</v>
      </c>
      <c r="MK5" s="76">
        <f>SUMIFS(Consolidado!$G:$G,Consolidado!$A:$A,$B5,Consolidado!$E:$E,MK$4,Consolidado!$C:$C,"REG",Consolidado!$B:$B,"SERVICIO")</f>
        <v>0</v>
      </c>
      <c r="ML5" s="76">
        <f>SUMIFS(Consolidado!$G:$G,Consolidado!$A:$A,$B5,Consolidado!$E:$E,ML$4,Consolidado!$C:$C,"REG",Consolidado!$B:$B,"SERVICIO")</f>
        <v>0</v>
      </c>
      <c r="MM5" s="76">
        <f>SUMIFS(Consolidado!$G:$G,Consolidado!$A:$A,$B5,Consolidado!$E:$E,MM$4,Consolidado!$C:$C,"REG",Consolidado!$B:$B,"SERVICIO")</f>
        <v>0</v>
      </c>
      <c r="MN5" s="76">
        <f>SUMIFS(Consolidado!$G:$G,Consolidado!$A:$A,$B5,Consolidado!$E:$E,MN$4,Consolidado!$C:$C,"REG",Consolidado!$B:$B,"SERVICIO")</f>
        <v>0</v>
      </c>
      <c r="MO5" s="76">
        <f>SUMIFS(Consolidado!$G:$G,Consolidado!$A:$A,$B5,Consolidado!$E:$E,MO$4,Consolidado!$C:$C,"REG",Consolidado!$B:$B,"SERVICIO")</f>
        <v>0</v>
      </c>
      <c r="MP5" s="76">
        <f>SUMIFS(Consolidado!$G:$G,Consolidado!$A:$A,$B5,Consolidado!$E:$E,MP$4,Consolidado!$C:$C,"REG",Consolidado!$B:$B,"SERVICIO")</f>
        <v>0</v>
      </c>
      <c r="MQ5" s="76">
        <f>SUMIFS(Consolidado!$G:$G,Consolidado!$A:$A,$B5,Consolidado!$E:$E,MQ$4,Consolidado!$C:$C,"REG",Consolidado!$B:$B,"SERVICIO")</f>
        <v>0</v>
      </c>
      <c r="MR5" s="76">
        <f>SUMIFS(Consolidado!$G:$G,Consolidado!$A:$A,$B5,Consolidado!$E:$E,MR$4,Consolidado!$C:$C,"REG",Consolidado!$B:$B,"SERVICIO")</f>
        <v>0</v>
      </c>
      <c r="MS5" s="76">
        <f>SUMIFS(Consolidado!$G:$G,Consolidado!$A:$A,$B5,Consolidado!$E:$E,MS$4,Consolidado!$C:$C,"REG",Consolidado!$B:$B,"SERVICIO")</f>
        <v>0</v>
      </c>
      <c r="MT5" s="76">
        <f>SUMIFS(Consolidado!$G:$G,Consolidado!$A:$A,$B5,Consolidado!$E:$E,MT$4,Consolidado!$C:$C,"REG",Consolidado!$B:$B,"SERVICIO")</f>
        <v>0</v>
      </c>
      <c r="MU5" s="76">
        <f>SUMIFS(Consolidado!$G:$G,Consolidado!$A:$A,$B5,Consolidado!$E:$E,MU$4,Consolidado!$C:$C,"REG",Consolidado!$B:$B,"SERVICIO")</f>
        <v>0</v>
      </c>
      <c r="MV5" s="76">
        <f>SUMIFS(Consolidado!$G:$G,Consolidado!$A:$A,$B5,Consolidado!$E:$E,MV$4,Consolidado!$C:$C,"REG",Consolidado!$B:$B,"SERVICIO")</f>
        <v>0</v>
      </c>
      <c r="MW5" s="76">
        <f>SUMIFS(Consolidado!$G:$G,Consolidado!$A:$A,$B5,Consolidado!$E:$E,MW$4,Consolidado!$C:$C,"REG",Consolidado!$B:$B,"SERVICIO")</f>
        <v>0</v>
      </c>
      <c r="MX5" s="76">
        <f>SUMIFS(Consolidado!$G:$G,Consolidado!$A:$A,$B5,Consolidado!$E:$E,MX$4,Consolidado!$C:$C,"REG",Consolidado!$B:$B,"SERVICIO")</f>
        <v>0</v>
      </c>
      <c r="MY5" s="76">
        <f>SUMIFS(Consolidado!$G:$G,Consolidado!$A:$A,$B5,Consolidado!$E:$E,MY$4,Consolidado!$C:$C,"REG",Consolidado!$B:$B,"SERVICIO")</f>
        <v>0</v>
      </c>
      <c r="MZ5" s="76">
        <f>SUMIFS(Consolidado!$G:$G,Consolidado!$A:$A,$B5,Consolidado!$E:$E,MZ$4,Consolidado!$C:$C,"REG",Consolidado!$B:$B,"SERVICIO")</f>
        <v>0</v>
      </c>
      <c r="NA5" s="76">
        <f>SUMIFS(Consolidado!$G:$G,Consolidado!$A:$A,$B5,Consolidado!$E:$E,NA$4,Consolidado!$C:$C,"REG",Consolidado!$B:$B,"SERVICIO")</f>
        <v>0</v>
      </c>
      <c r="NB5" s="76">
        <f>SUMIFS(Consolidado!$G:$G,Consolidado!$A:$A,$B5,Consolidado!$E:$E,NB$4,Consolidado!$C:$C,"REG",Consolidado!$B:$B,"SERVICIO")</f>
        <v>0</v>
      </c>
      <c r="NC5" s="76">
        <f>SUMIFS(Consolidado!$G:$G,Consolidado!$A:$A,$B5,Consolidado!$E:$E,NC$4,Consolidado!$C:$C,"REG",Consolidado!$B:$B,"SERVICIO")</f>
        <v>0</v>
      </c>
      <c r="ND5" s="76">
        <f>SUMIFS(Consolidado!$G:$G,Consolidado!$A:$A,$B5,Consolidado!$E:$E,ND$4,Consolidado!$C:$C,"REG",Consolidado!$B:$B,"SERVICIO")</f>
        <v>0</v>
      </c>
      <c r="NE5" s="76">
        <f>SUMIFS(Consolidado!$G:$G,Consolidado!$A:$A,$B5,Consolidado!$E:$E,NE$4,Consolidado!$C:$C,"REG",Consolidado!$B:$B,"SERVICIO")</f>
        <v>0</v>
      </c>
      <c r="NF5" s="76">
        <f>SUMIFS(Consolidado!$G:$G,Consolidado!$A:$A,$B5,Consolidado!$E:$E,NF$4,Consolidado!$C:$C,"REG",Consolidado!$B:$B,"SERVICIO")</f>
        <v>0</v>
      </c>
      <c r="NG5" s="76">
        <f>SUMIFS(Consolidado!$G:$G,Consolidado!$A:$A,$B5,Consolidado!$E:$E,NG$4,Consolidado!$C:$C,"REG",Consolidado!$B:$B,"SERVICIO")</f>
        <v>0</v>
      </c>
      <c r="NH5" s="76">
        <f>SUMIFS(Consolidado!$G:$G,Consolidado!$A:$A,$B5,Consolidado!$E:$E,NH$4,Consolidado!$C:$C,"REG",Consolidado!$B:$B,"SERVICIO")</f>
        <v>0</v>
      </c>
      <c r="NI5" s="76">
        <f>SUMIFS(Consolidado!$G:$G,Consolidado!$A:$A,$B5,Consolidado!$E:$E,NI$4,Consolidado!$C:$C,"REG",Consolidado!$B:$B,"SERVICIO")</f>
        <v>0</v>
      </c>
      <c r="NJ5" s="76">
        <f>SUMIFS(Consolidado!$G:$G,Consolidado!$A:$A,$B5,Consolidado!$E:$E,NJ$4,Consolidado!$C:$C,"REG",Consolidado!$B:$B,"SERVICIO")</f>
        <v>0</v>
      </c>
      <c r="NK5" s="76">
        <f>SUMIFS(Consolidado!$G:$G,Consolidado!$A:$A,$B5,Consolidado!$E:$E,NK$4,Consolidado!$C:$C,"REG",Consolidado!$B:$B,"SERVICIO")</f>
        <v>0</v>
      </c>
      <c r="NL5" s="76">
        <f>SUMIFS(Consolidado!$G:$G,Consolidado!$A:$A,$B5,Consolidado!$E:$E,NL$4,Consolidado!$C:$C,"REG",Consolidado!$B:$B,"SERVICIO")</f>
        <v>0</v>
      </c>
      <c r="NM5" s="76">
        <f>SUMIFS(Consolidado!$G:$G,Consolidado!$A:$A,$B5,Consolidado!$E:$E,NM$4,Consolidado!$C:$C,"REG",Consolidado!$B:$B,"SERVICIO")</f>
        <v>0</v>
      </c>
      <c r="NN5" s="76">
        <f>SUMIFS(Consolidado!$G:$G,Consolidado!$A:$A,$B5,Consolidado!$E:$E,NN$4,Consolidado!$C:$C,"REG",Consolidado!$B:$B,"SERVICIO")</f>
        <v>0</v>
      </c>
      <c r="NO5" s="76">
        <f>SUMIFS(Consolidado!$G:$G,Consolidado!$A:$A,$B5,Consolidado!$E:$E,NO$4,Consolidado!$C:$C,"REG",Consolidado!$B:$B,"SERVICIO")</f>
        <v>0</v>
      </c>
      <c r="NP5" s="76">
        <f>SUMIFS(Consolidado!$G:$G,Consolidado!$A:$A,$B5,Consolidado!$E:$E,NP$4,Consolidado!$C:$C,"REG",Consolidado!$B:$B,"SERVICIO")</f>
        <v>0</v>
      </c>
      <c r="NQ5" s="76">
        <f>SUMIFS(Consolidado!$G:$G,Consolidado!$A:$A,$B5,Consolidado!$E:$E,NQ$4,Consolidado!$C:$C,"REG",Consolidado!$B:$B,"SERVICIO")</f>
        <v>0</v>
      </c>
      <c r="NR5" s="76">
        <f>SUMIFS(Consolidado!$G:$G,Consolidado!$A:$A,$B5,Consolidado!$E:$E,NR$4,Consolidado!$C:$C,"REG",Consolidado!$B:$B,"SERVICIO")</f>
        <v>0</v>
      </c>
      <c r="NS5" s="76">
        <f>SUMIFS(Consolidado!$G:$G,Consolidado!$A:$A,$B5,Consolidado!$E:$E,NS$4,Consolidado!$C:$C,"REG",Consolidado!$B:$B,"SERVICIO")</f>
        <v>0</v>
      </c>
      <c r="NT5" s="76">
        <f>SUMIFS(Consolidado!$G:$G,Consolidado!$A:$A,$B5,Consolidado!$E:$E,NT$4,Consolidado!$C:$C,"REG",Consolidado!$B:$B,"SERVICIO")</f>
        <v>0</v>
      </c>
      <c r="NU5" s="76">
        <f>SUMIFS(Consolidado!$G:$G,Consolidado!$A:$A,$B5,Consolidado!$E:$E,NU$4,Consolidado!$C:$C,"REG",Consolidado!$B:$B,"SERVICIO")</f>
        <v>0</v>
      </c>
      <c r="NV5" s="76">
        <f>SUMIFS(Consolidado!$G:$G,Consolidado!$A:$A,$B5,Consolidado!$E:$E,NV$4,Consolidado!$C:$C,"REG",Consolidado!$B:$B,"SERVICIO")</f>
        <v>0</v>
      </c>
      <c r="NW5" s="76">
        <f>SUMIFS(Consolidado!$G:$G,Consolidado!$A:$A,$B5,Consolidado!$E:$E,NW$4,Consolidado!$C:$C,"REG",Consolidado!$B:$B,"SERVICIO")</f>
        <v>0</v>
      </c>
      <c r="NX5" s="76">
        <f>SUMIFS(Consolidado!$G:$G,Consolidado!$A:$A,$B5,Consolidado!$E:$E,NX$4,Consolidado!$C:$C,"REG",Consolidado!$B:$B,"SERVICIO")</f>
        <v>0</v>
      </c>
      <c r="NY5" s="76">
        <f>SUMIFS(Consolidado!$G:$G,Consolidado!$A:$A,$B5,Consolidado!$E:$E,NY$4,Consolidado!$C:$C,"REG",Consolidado!$B:$B,"SERVICIO")</f>
        <v>0</v>
      </c>
      <c r="NZ5" s="212">
        <f t="shared" ref="NZ5:NZ26" si="0">SUM(HB5:NY5)</f>
        <v>0</v>
      </c>
      <c r="OA5" s="77">
        <f t="shared" ref="OA5:OA29" si="1">+Z5+HA5</f>
        <v>8999.8999999999978</v>
      </c>
      <c r="OB5" s="78">
        <f t="shared" ref="OB5:OB29" si="2">IFERROR(OA5/U5,"-")</f>
        <v>0.99998888888888859</v>
      </c>
      <c r="OC5" s="77">
        <f>SUM(AC5:DM5)+Z5</f>
        <v>8999.8999999999978</v>
      </c>
      <c r="OD5" s="78">
        <f t="shared" ref="OD5:OD29" si="3">IFERROR(OC5/U5,"-")</f>
        <v>0.99998888888888859</v>
      </c>
      <c r="OE5" s="79" t="s">
        <v>836</v>
      </c>
      <c r="OF5" s="234" cm="1">
        <f t="array" ref="OF5">_xlfn.IFS(OB5&gt;=60%,U5*100%,OB5&gt;=60%,U5*60%,OB5&gt;=35%,U5*35%,OB5&lt;35%,0)</f>
        <v>9000</v>
      </c>
      <c r="OG5" s="234" cm="1">
        <f t="array" ref="OG5">_xlfn.IFS(OD5&gt;=60%,U5*100%,OD5&gt;=60%,U5*60%,OD5&gt;=35%,U5*35%,OD5&lt;35%,0)</f>
        <v>9000</v>
      </c>
      <c r="OH5" s="237">
        <f>OF5-OG5</f>
        <v>0</v>
      </c>
      <c r="OI5" s="236">
        <f t="shared" ref="OI5:OI29" si="4">IF(OF5&gt;=OA5,OA5,OF5)</f>
        <v>8999.8999999999978</v>
      </c>
      <c r="OJ5" s="35">
        <f t="shared" ref="OJ5:OJ29" si="5">IF(OF5&gt;OA5,OF5-OA5,0)</f>
        <v>0.10000000000218279</v>
      </c>
      <c r="OK5" s="35">
        <f>_xlfn.XLOOKUP(B5,Alianza!$A:$A,Alianza!$C:$C,"",0,1)</f>
        <v>5000</v>
      </c>
      <c r="OL5" s="235" cm="1">
        <f t="array" ref="OL5">_xlfn.IFS(OB5&gt;=60%,OK5*100%,OB5&gt;=60%,OK5*60%,OB5&gt;=35%,OK5*35%,OB5&lt;35%,0)</f>
        <v>5000</v>
      </c>
      <c r="OM5" s="235" cm="1">
        <f t="array" ref="OM5">_xlfn.IFS(OD5&gt;=60%,OK5*100%,OD5&gt;=60%,OK5*60%,OD5&gt;=35%,OK5*35%,OD5&lt;35%,0)</f>
        <v>5000</v>
      </c>
      <c r="ON5" s="243">
        <f>OL5-OM5</f>
        <v>0</v>
      </c>
      <c r="OO5" s="35">
        <f>_xlfn.XLOOKUP(B5,Comisiones!$A:$A,Comisiones!$B:$B,"",0,1)</f>
        <v>500</v>
      </c>
      <c r="OP5" s="35">
        <f>_xlfn.XLOOKUP(B5,Comisiones!$A:$A,Comisiones!$C:$C,"",0,1)</f>
        <v>225</v>
      </c>
      <c r="OQ5" s="236">
        <f>OO5-OP5</f>
        <v>275</v>
      </c>
      <c r="OR5" s="235" cm="1">
        <f t="array" ref="OR5">_xlfn.IFS(OB5&gt;=60%,OO5*100%,OB5&gt;=60%,OO5*60%,OB5&gt;=35%,OO5*35%,OB5&lt;35%,0)</f>
        <v>500</v>
      </c>
      <c r="OS5" s="235" cm="1">
        <f t="array" ref="OS5">_xlfn.IFS(OD5&gt;=60%,OQ5*100%,OD5&gt;=60%,OQ5*60%,OD5&gt;=35%,OQ5*35%,OD5&lt;35%,0)</f>
        <v>275</v>
      </c>
      <c r="OT5" s="243">
        <f>OR5-OS5</f>
        <v>225</v>
      </c>
      <c r="OU5" s="77"/>
      <c r="OV5"/>
      <c r="OW5" s="77">
        <f t="shared" ref="OW5:OW29" si="6">U5-Z5-HA5-NZ5</f>
        <v>0.10000000000127329</v>
      </c>
    </row>
    <row r="6" spans="2:416" s="3" customFormat="1" x14ac:dyDescent="0.25">
      <c r="B6" s="116" t="s">
        <v>43</v>
      </c>
      <c r="C6" s="150">
        <v>1</v>
      </c>
      <c r="D6" s="42" t="s">
        <v>442</v>
      </c>
      <c r="E6" s="43" t="str">
        <f>_xlfn.XLOOKUP(D6,'Datos Maestros'!$N$3:$N$19,'Datos Maestros'!$G$3:$G$19,"",0,1)</f>
        <v>02.04</v>
      </c>
      <c r="F6" s="43"/>
      <c r="G6" s="43"/>
      <c r="H6" s="111" t="s">
        <v>843</v>
      </c>
      <c r="I6" s="42" t="s">
        <v>44</v>
      </c>
      <c r="J6" s="42"/>
      <c r="K6" s="42" t="s">
        <v>292</v>
      </c>
      <c r="L6" s="42"/>
      <c r="M6" s="42"/>
      <c r="N6" s="42"/>
      <c r="O6" s="41">
        <v>43710</v>
      </c>
      <c r="P6" s="42"/>
      <c r="Q6" s="10">
        <v>44928</v>
      </c>
      <c r="R6" s="10">
        <v>45013</v>
      </c>
      <c r="S6" s="42"/>
      <c r="T6" s="42"/>
      <c r="U6" s="55">
        <v>500</v>
      </c>
      <c r="V6" s="50">
        <v>0</v>
      </c>
      <c r="W6" s="40">
        <v>0</v>
      </c>
      <c r="X6" s="40" t="s">
        <v>835</v>
      </c>
      <c r="Y6" s="40" t="s">
        <v>46</v>
      </c>
      <c r="Z6" s="43">
        <v>0</v>
      </c>
      <c r="AA6" s="43"/>
      <c r="AB6" s="43">
        <v>166.67</v>
      </c>
      <c r="AC6" s="92">
        <f>SUMIFS(Consolidado!$J:$J,Consolidado!$A:$A,$B6,Consolidado!$E:$E,AC$4,Consolidado!$C:$C,$C$3,Consolidado!$B:$B,"FOMA")</f>
        <v>0</v>
      </c>
      <c r="AD6" s="92">
        <f>SUMIFS(Consolidado!$J:$J,Consolidado!$A:$A,$B6,Consolidado!$E:$E,AD$4,Consolidado!$C:$C,$C$3,Consolidado!$B:$B,"FOMA")</f>
        <v>0</v>
      </c>
      <c r="AE6" s="92">
        <f>SUMIFS(Consolidado!$J:$J,Consolidado!$A:$A,$B6,Consolidado!$E:$E,AE$4,Consolidado!$C:$C,$C$3,Consolidado!$B:$B,"FOMA")</f>
        <v>0</v>
      </c>
      <c r="AF6" s="92">
        <f>SUMIFS(Consolidado!$J:$J,Consolidado!$A:$A,$B6,Consolidado!$E:$E,AF$4,Consolidado!$C:$C,$C$3,Consolidado!$B:$B,"FOMA")</f>
        <v>0</v>
      </c>
      <c r="AG6" s="92">
        <f>SUMIFS(Consolidado!$J:$J,Consolidado!$A:$A,$B6,Consolidado!$E:$E,AG$4,Consolidado!$C:$C,$C$3,Consolidado!$B:$B,"FOMA")</f>
        <v>0</v>
      </c>
      <c r="AH6" s="92">
        <f>SUMIFS(Consolidado!$J:$J,Consolidado!$A:$A,$B6,Consolidado!$E:$E,AH$4,Consolidado!$C:$C,$C$3,Consolidado!$B:$B,"FOMA")</f>
        <v>0</v>
      </c>
      <c r="AI6" s="92">
        <f>SUMIFS(Consolidado!$J:$J,Consolidado!$A:$A,$B6,Consolidado!$E:$E,AI$4,Consolidado!$C:$C,$C$3,Consolidado!$B:$B,"FOMA")</f>
        <v>0</v>
      </c>
      <c r="AJ6" s="92">
        <f>SUMIFS(Consolidado!$J:$J,Consolidado!$A:$A,$B6,Consolidado!$E:$E,AJ$4,Consolidado!$C:$C,$C$3,Consolidado!$B:$B,"FOMA")</f>
        <v>0</v>
      </c>
      <c r="AK6" s="92">
        <f>SUMIFS(Consolidado!$J:$J,Consolidado!$A:$A,$B6,Consolidado!$E:$E,AK$4,Consolidado!$C:$C,$C$3,Consolidado!$B:$B,"FOMA")</f>
        <v>0</v>
      </c>
      <c r="AL6" s="92">
        <f>SUMIFS(Consolidado!$J:$J,Consolidado!$A:$A,$B6,Consolidado!$E:$E,AL$4,Consolidado!$C:$C,$C$3,Consolidado!$B:$B,"FOMA")</f>
        <v>0</v>
      </c>
      <c r="AM6" s="92">
        <f>SUMIFS(Consolidado!$J:$J,Consolidado!$A:$A,$B6,Consolidado!$E:$E,AM$4,Consolidado!$C:$C,$C$3,Consolidado!$B:$B,"FOMA")</f>
        <v>0</v>
      </c>
      <c r="AN6" s="92">
        <f>SUMIFS(Consolidado!$J:$J,Consolidado!$A:$A,$B6,Consolidado!$E:$E,AN$4,Consolidado!$C:$C,$C$3,Consolidado!$B:$B,"FOMA")</f>
        <v>0</v>
      </c>
      <c r="AO6" s="92">
        <f>SUMIFS(Consolidado!$J:$J,Consolidado!$A:$A,$B6,Consolidado!$E:$E,AO$4,Consolidado!$C:$C,$C$3,Consolidado!$B:$B,"FOMA")</f>
        <v>0</v>
      </c>
      <c r="AP6" s="92">
        <f>SUMIFS(Consolidado!$J:$J,Consolidado!$A:$A,$B6,Consolidado!$E:$E,AP$4,Consolidado!$C:$C,$C$3,Consolidado!$B:$B,"FOMA")</f>
        <v>0</v>
      </c>
      <c r="AQ6" s="92">
        <f>SUMIFS(Consolidado!$J:$J,Consolidado!$A:$A,$B6,Consolidado!$E:$E,AQ$4,Consolidado!$C:$C,$C$3,Consolidado!$B:$B,"FOMA")</f>
        <v>0</v>
      </c>
      <c r="AR6" s="92">
        <f>SUMIFS(Consolidado!$J:$J,Consolidado!$A:$A,$B6,Consolidado!$E:$E,AR$4,Consolidado!$C:$C,$C$3,Consolidado!$B:$B,"FOMA")</f>
        <v>0</v>
      </c>
      <c r="AS6" s="92">
        <f>SUMIFS(Consolidado!$J:$J,Consolidado!$A:$A,$B6,Consolidado!$E:$E,AS$4,Consolidado!$C:$C,$C$3,Consolidado!$B:$B,"FOMA")</f>
        <v>0</v>
      </c>
      <c r="AT6" s="92">
        <f>SUMIFS(Consolidado!$J:$J,Consolidado!$A:$A,$B6,Consolidado!$E:$E,AT$4,Consolidado!$C:$C,$C$3,Consolidado!$B:$B,"FOMA")</f>
        <v>0</v>
      </c>
      <c r="AU6" s="92">
        <f>SUMIFS(Consolidado!$J:$J,Consolidado!$A:$A,$B6,Consolidado!$E:$E,AU$4,Consolidado!$C:$C,$C$3,Consolidado!$B:$B,"FOMA")</f>
        <v>0</v>
      </c>
      <c r="AV6" s="92">
        <f>SUMIFS(Consolidado!$J:$J,Consolidado!$A:$A,$B6,Consolidado!$E:$E,AV$4,Consolidado!$C:$C,$C$3,Consolidado!$B:$B,"FOMA")</f>
        <v>0</v>
      </c>
      <c r="AW6" s="92">
        <f>SUMIFS(Consolidado!$J:$J,Consolidado!$A:$A,$B6,Consolidado!$E:$E,AW$4,Consolidado!$C:$C,$C$3,Consolidado!$B:$B,"FOMA")</f>
        <v>0</v>
      </c>
      <c r="AX6" s="92">
        <f>SUMIFS(Consolidado!$J:$J,Consolidado!$A:$A,$B6,Consolidado!$E:$E,AX$4,Consolidado!$C:$C,$C$3,Consolidado!$B:$B,"FOMA")</f>
        <v>0</v>
      </c>
      <c r="AY6" s="92">
        <f>SUMIFS(Consolidado!$J:$J,Consolidado!$A:$A,$B6,Consolidado!$E:$E,AY$4,Consolidado!$C:$C,$C$3,Consolidado!$B:$B,"FOMA")</f>
        <v>0</v>
      </c>
      <c r="AZ6" s="92">
        <f>SUMIFS(Consolidado!$J:$J,Consolidado!$A:$A,$B6,Consolidado!$E:$E,AZ$4,Consolidado!$C:$C,$C$3,Consolidado!$B:$B,"FOMA")</f>
        <v>0</v>
      </c>
      <c r="BA6" s="92">
        <f>SUMIFS(Consolidado!$J:$J,Consolidado!$A:$A,$B6,Consolidado!$E:$E,BA$4,Consolidado!$C:$C,$C$3,Consolidado!$B:$B,"FOMA")</f>
        <v>0</v>
      </c>
      <c r="BB6" s="92">
        <f>SUMIFS(Consolidado!$J:$J,Consolidado!$A:$A,$B6,Consolidado!$E:$E,BB$4,Consolidado!$C:$C,$C$3,Consolidado!$B:$B,"FOMA")</f>
        <v>0</v>
      </c>
      <c r="BC6" s="92">
        <f>SUMIFS(Consolidado!$J:$J,Consolidado!$A:$A,$B6,Consolidado!$E:$E,BC$4,Consolidado!$C:$C,$C$3,Consolidado!$B:$B,"FOMA")</f>
        <v>0</v>
      </c>
      <c r="BD6" s="92">
        <f>SUMIFS(Consolidado!$J:$J,Consolidado!$A:$A,$B6,Consolidado!$E:$E,BD$4,Consolidado!$C:$C,$C$3,Consolidado!$B:$B,"FOMA")</f>
        <v>0</v>
      </c>
      <c r="BE6" s="92">
        <f>SUMIFS(Consolidado!$J:$J,Consolidado!$A:$A,$B6,Consolidado!$E:$E,BE$4,Consolidado!$C:$C,$C$3,Consolidado!$B:$B,"FOMA")</f>
        <v>0</v>
      </c>
      <c r="BF6" s="92">
        <f>SUMIFS(Consolidado!$J:$J,Consolidado!$A:$A,$B6,Consolidado!$E:$E,BF$4,Consolidado!$C:$C,$C$3,Consolidado!$B:$B,"FOMA")</f>
        <v>0</v>
      </c>
      <c r="BG6" s="92">
        <f>SUMIFS(Consolidado!$J:$J,Consolidado!$A:$A,$B6,Consolidado!$E:$E,BG$4,Consolidado!$C:$C,$C$3,Consolidado!$B:$B,"FOMA")</f>
        <v>0</v>
      </c>
      <c r="BH6" s="92">
        <f>SUMIFS(Consolidado!$J:$J,Consolidado!$A:$A,$B6,Consolidado!$E:$E,BH$4,Consolidado!$C:$C,$C$3,Consolidado!$B:$B,"FOMA")</f>
        <v>0</v>
      </c>
      <c r="BI6" s="92">
        <f>SUMIFS(Consolidado!$J:$J,Consolidado!$A:$A,$B6,Consolidado!$E:$E,BI$4,Consolidado!$C:$C,$C$3,Consolidado!$B:$B,"FOMA")</f>
        <v>0</v>
      </c>
      <c r="BJ6" s="92">
        <f>SUMIFS(Consolidado!$J:$J,Consolidado!$A:$A,$B6,Consolidado!$E:$E,BJ$4,Consolidado!$C:$C,$C$3,Consolidado!$B:$B,"FOMA")</f>
        <v>0</v>
      </c>
      <c r="BK6" s="92">
        <f>SUMIFS(Consolidado!$J:$J,Consolidado!$A:$A,$B6,Consolidado!$E:$E,BK$4,Consolidado!$C:$C,$C$3,Consolidado!$B:$B,"FOMA")</f>
        <v>0</v>
      </c>
      <c r="BL6" s="92">
        <f>SUMIFS(Consolidado!$J:$J,Consolidado!$A:$A,$B6,Consolidado!$E:$E,BL$4,Consolidado!$C:$C,$C$3,Consolidado!$B:$B,"FOMA")</f>
        <v>0</v>
      </c>
      <c r="BM6" s="92">
        <f>SUMIFS(Consolidado!$J:$J,Consolidado!$A:$A,$B6,Consolidado!$E:$E,BM$4,Consolidado!$C:$C,$C$3,Consolidado!$B:$B,"FOMA")</f>
        <v>0</v>
      </c>
      <c r="BN6" s="92">
        <f>SUMIFS(Consolidado!$J:$J,Consolidado!$A:$A,$B6,Consolidado!$E:$E,BN$4,Consolidado!$C:$C,$C$3,Consolidado!$B:$B,"FOMA")</f>
        <v>0</v>
      </c>
      <c r="BO6" s="92">
        <f>SUMIFS(Consolidado!$J:$J,Consolidado!$A:$A,$B6,Consolidado!$E:$E,BO$4,Consolidado!$C:$C,$C$3,Consolidado!$B:$B,"FOMA")</f>
        <v>0</v>
      </c>
      <c r="BP6" s="92">
        <f>SUMIFS(Consolidado!$J:$J,Consolidado!$A:$A,$B6,Consolidado!$E:$E,BP$4,Consolidado!$C:$C,$C$3,Consolidado!$B:$B,"FOMA")</f>
        <v>0</v>
      </c>
      <c r="BQ6" s="92">
        <f>SUMIFS(Consolidado!$J:$J,Consolidado!$A:$A,$B6,Consolidado!$E:$E,BQ$4,Consolidado!$C:$C,$C$3,Consolidado!$B:$B,"FOMA")</f>
        <v>0</v>
      </c>
      <c r="BR6" s="92">
        <f>SUMIFS(Consolidado!$J:$J,Consolidado!$A:$A,$B6,Consolidado!$E:$E,BR$4,Consolidado!$C:$C,$C$3,Consolidado!$B:$B,"FOMA")</f>
        <v>0</v>
      </c>
      <c r="BS6" s="92">
        <f>SUMIFS(Consolidado!$J:$J,Consolidado!$A:$A,$B6,Consolidado!$E:$E,BS$4,Consolidado!$C:$C,$C$3,Consolidado!$B:$B,"FOMA")</f>
        <v>0</v>
      </c>
      <c r="BT6" s="92">
        <f>SUMIFS(Consolidado!$J:$J,Consolidado!$A:$A,$B6,Consolidado!$E:$E,BT$4,Consolidado!$C:$C,$C$3,Consolidado!$B:$B,"FOMA")</f>
        <v>0</v>
      </c>
      <c r="BU6" s="92">
        <f>SUMIFS(Consolidado!$J:$J,Consolidado!$A:$A,$B6,Consolidado!$E:$E,BU$4,Consolidado!$C:$C,$C$3,Consolidado!$B:$B,"FOMA")</f>
        <v>0</v>
      </c>
      <c r="BV6" s="92">
        <f>SUMIFS(Consolidado!$J:$J,Consolidado!$A:$A,$B6,Consolidado!$E:$E,BV$4,Consolidado!$C:$C,$C$3,Consolidado!$B:$B,"FOMA")</f>
        <v>0</v>
      </c>
      <c r="BW6" s="92">
        <f>SUMIFS(Consolidado!$J:$J,Consolidado!$A:$A,$B6,Consolidado!$E:$E,BW$4,Consolidado!$C:$C,$C$3,Consolidado!$B:$B,"FOMA")</f>
        <v>0</v>
      </c>
      <c r="BX6" s="92">
        <f>SUMIFS(Consolidado!$J:$J,Consolidado!$A:$A,$B6,Consolidado!$E:$E,BX$4,Consolidado!$C:$C,$C$3,Consolidado!$B:$B,"FOMA")</f>
        <v>0</v>
      </c>
      <c r="BY6" s="92">
        <f>SUMIFS(Consolidado!$J:$J,Consolidado!$A:$A,$B6,Consolidado!$E:$E,BY$4,Consolidado!$C:$C,$C$3,Consolidado!$B:$B,"FOMA")</f>
        <v>0</v>
      </c>
      <c r="BZ6" s="92">
        <f>SUMIFS(Consolidado!$J:$J,Consolidado!$A:$A,$B6,Consolidado!$E:$E,BZ$4,Consolidado!$C:$C,$C$3,Consolidado!$B:$B,"FOMA")</f>
        <v>0</v>
      </c>
      <c r="CA6" s="92">
        <f>SUMIFS(Consolidado!$J:$J,Consolidado!$A:$A,$B6,Consolidado!$E:$E,CA$4,Consolidado!$C:$C,$C$3,Consolidado!$B:$B,"FOMA")</f>
        <v>0</v>
      </c>
      <c r="CB6" s="92">
        <f>SUMIFS(Consolidado!$J:$J,Consolidado!$A:$A,$B6,Consolidado!$E:$E,CB$4,Consolidado!$C:$C,$C$3,Consolidado!$B:$B,"FOMA")</f>
        <v>0</v>
      </c>
      <c r="CC6" s="92">
        <f>SUMIFS(Consolidado!$J:$J,Consolidado!$A:$A,$B6,Consolidado!$E:$E,CC$4,Consolidado!$C:$C,$C$3,Consolidado!$B:$B,"FOMA")</f>
        <v>0</v>
      </c>
      <c r="CD6" s="92">
        <f>SUMIFS(Consolidado!$J:$J,Consolidado!$A:$A,$B6,Consolidado!$E:$E,CD$4,Consolidado!$C:$C,$C$3,Consolidado!$B:$B,"FOMA")</f>
        <v>0</v>
      </c>
      <c r="CE6" s="92">
        <f>SUMIFS(Consolidado!$J:$J,Consolidado!$A:$A,$B6,Consolidado!$E:$E,CE$4,Consolidado!$C:$C,$C$3,Consolidado!$B:$B,"FOMA")</f>
        <v>0</v>
      </c>
      <c r="CF6" s="92">
        <f>SUMIFS(Consolidado!$J:$J,Consolidado!$A:$A,$B6,Consolidado!$E:$E,CF$4,Consolidado!$C:$C,$C$3,Consolidado!$B:$B,"FOMA")</f>
        <v>0</v>
      </c>
      <c r="CG6" s="92">
        <f>SUMIFS(Consolidado!$J:$J,Consolidado!$A:$A,$B6,Consolidado!$E:$E,CG$4,Consolidado!$C:$C,$C$3,Consolidado!$B:$B,"FOMA")</f>
        <v>0</v>
      </c>
      <c r="CH6" s="92">
        <f>SUMIFS(Consolidado!$J:$J,Consolidado!$A:$A,$B6,Consolidado!$E:$E,CH$4,Consolidado!$C:$C,$C$3,Consolidado!$B:$B,"FOMA")</f>
        <v>0</v>
      </c>
      <c r="CI6" s="92">
        <f>SUMIFS(Consolidado!$J:$J,Consolidado!$A:$A,$B6,Consolidado!$E:$E,CI$4,Consolidado!$C:$C,$C$3,Consolidado!$B:$B,"FOMA")</f>
        <v>0</v>
      </c>
      <c r="CJ6" s="92">
        <f>SUMIFS(Consolidado!$J:$J,Consolidado!$A:$A,$B6,Consolidado!$E:$E,CJ$4,Consolidado!$C:$C,$C$3,Consolidado!$B:$B,"FOMA")</f>
        <v>0</v>
      </c>
      <c r="CK6" s="92">
        <f>SUMIFS(Consolidado!$J:$J,Consolidado!$A:$A,$B6,Consolidado!$E:$E,CK$4,Consolidado!$C:$C,$C$3,Consolidado!$B:$B,"FOMA")</f>
        <v>0</v>
      </c>
      <c r="CL6" s="92">
        <f>SUMIFS(Consolidado!$J:$J,Consolidado!$A:$A,$B6,Consolidado!$E:$E,CL$4,Consolidado!$C:$C,$C$3,Consolidado!$B:$B,"FOMA")</f>
        <v>0</v>
      </c>
      <c r="CM6" s="92">
        <f>SUMIFS(Consolidado!$J:$J,Consolidado!$A:$A,$B6,Consolidado!$E:$E,CM$4,Consolidado!$C:$C,$C$3,Consolidado!$B:$B,"FOMA")</f>
        <v>0</v>
      </c>
      <c r="CN6" s="92">
        <f>SUMIFS(Consolidado!$J:$J,Consolidado!$A:$A,$B6,Consolidado!$E:$E,CN$4,Consolidado!$C:$C,$C$3,Consolidado!$B:$B,"FOMA")</f>
        <v>0</v>
      </c>
      <c r="CO6" s="92">
        <f>SUMIFS(Consolidado!$J:$J,Consolidado!$A:$A,$B6,Consolidado!$E:$E,CO$4,Consolidado!$C:$C,$C$3,Consolidado!$B:$B,"FOMA")</f>
        <v>0</v>
      </c>
      <c r="CP6" s="92">
        <f>SUMIFS(Consolidado!$J:$J,Consolidado!$A:$A,$B6,Consolidado!$E:$E,CP$4,Consolidado!$C:$C,$C$3,Consolidado!$B:$B,"FOMA")</f>
        <v>0</v>
      </c>
      <c r="CQ6" s="92">
        <f>SUMIFS(Consolidado!$J:$J,Consolidado!$A:$A,$B6,Consolidado!$E:$E,CQ$4,Consolidado!$C:$C,$C$3,Consolidado!$B:$B,"FOMA")</f>
        <v>0</v>
      </c>
      <c r="CR6" s="92">
        <f>SUMIFS(Consolidado!$J:$J,Consolidado!$A:$A,$B6,Consolidado!$E:$E,CR$4,Consolidado!$C:$C,$C$3,Consolidado!$B:$B,"FOMA")</f>
        <v>0</v>
      </c>
      <c r="CS6" s="92">
        <f>SUMIFS(Consolidado!$J:$J,Consolidado!$A:$A,$B6,Consolidado!$E:$E,CS$4,Consolidado!$C:$C,$C$3,Consolidado!$B:$B,"FOMA")</f>
        <v>0</v>
      </c>
      <c r="CT6" s="92">
        <f>SUMIFS(Consolidado!$J:$J,Consolidado!$A:$A,$B6,Consolidado!$E:$E,CT$4,Consolidado!$C:$C,$C$3,Consolidado!$B:$B,"FOMA")</f>
        <v>0</v>
      </c>
      <c r="CU6" s="92">
        <f>SUMIFS(Consolidado!$J:$J,Consolidado!$A:$A,$B6,Consolidado!$E:$E,CU$4,Consolidado!$C:$C,$C$3,Consolidado!$B:$B,"FOMA")</f>
        <v>0</v>
      </c>
      <c r="CV6" s="92">
        <f>SUMIFS(Consolidado!$J:$J,Consolidado!$A:$A,$B6,Consolidado!$E:$E,CV$4,Consolidado!$C:$C,$C$3,Consolidado!$B:$B,"FOMA")</f>
        <v>0</v>
      </c>
      <c r="CW6" s="92">
        <f>SUMIFS(Consolidado!$J:$J,Consolidado!$A:$A,$B6,Consolidado!$E:$E,CW$4,Consolidado!$C:$C,$C$3,Consolidado!$B:$B,"FOMA")</f>
        <v>0</v>
      </c>
      <c r="CX6" s="92">
        <f>SUMIFS(Consolidado!$J:$J,Consolidado!$A:$A,$B6,Consolidado!$E:$E,CX$4,Consolidado!$C:$C,$C$3,Consolidado!$B:$B,"FOMA")</f>
        <v>0</v>
      </c>
      <c r="CY6" s="92">
        <f>SUMIFS(Consolidado!$J:$J,Consolidado!$A:$A,$B6,Consolidado!$E:$E,CY$4,Consolidado!$C:$C,$C$3,Consolidado!$B:$B,"FOMA")</f>
        <v>0</v>
      </c>
      <c r="CZ6" s="92">
        <f>SUMIFS(Consolidado!$J:$J,Consolidado!$A:$A,$B6,Consolidado!$E:$E,CZ$4,Consolidado!$C:$C,$C$3,Consolidado!$B:$B,"FOMA")</f>
        <v>0</v>
      </c>
      <c r="DA6" s="92">
        <f>SUMIFS(Consolidado!$J:$J,Consolidado!$A:$A,$B6,Consolidado!$E:$E,DA$4,Consolidado!$C:$C,$C$3,Consolidado!$B:$B,"FOMA")</f>
        <v>0</v>
      </c>
      <c r="DB6" s="92">
        <f>SUMIFS(Consolidado!$J:$J,Consolidado!$A:$A,$B6,Consolidado!$E:$E,DB$4,Consolidado!$C:$C,$C$3,Consolidado!$B:$B,"FOMA")</f>
        <v>0</v>
      </c>
      <c r="DC6" s="92">
        <f>SUMIFS(Consolidado!$J:$J,Consolidado!$A:$A,$B6,Consolidado!$E:$E,DC$4,Consolidado!$C:$C,$C$3,Consolidado!$B:$B,"FOMA")</f>
        <v>0</v>
      </c>
      <c r="DD6" s="92">
        <f>SUMIFS(Consolidado!$J:$J,Consolidado!$A:$A,$B6,Consolidado!$E:$E,DD$4,Consolidado!$C:$C,$C$3,Consolidado!$B:$B,"FOMA")</f>
        <v>0</v>
      </c>
      <c r="DE6" s="92">
        <f>SUMIFS(Consolidado!$J:$J,Consolidado!$A:$A,$B6,Consolidado!$E:$E,DE$4,Consolidado!$C:$C,$C$3,Consolidado!$B:$B,"FOMA")</f>
        <v>0</v>
      </c>
      <c r="DF6" s="92">
        <f>SUMIFS(Consolidado!$J:$J,Consolidado!$A:$A,$B6,Consolidado!$E:$E,DF$4,Consolidado!$C:$C,$C$3,Consolidado!$B:$B,"FOMA")</f>
        <v>0</v>
      </c>
      <c r="DG6" s="92">
        <f>SUMIFS(Consolidado!$J:$J,Consolidado!$A:$A,$B6,Consolidado!$E:$E,DG$4,Consolidado!$C:$C,$C$3,Consolidado!$B:$B,"FOMA")</f>
        <v>0</v>
      </c>
      <c r="DH6" s="92">
        <f>SUMIFS(Consolidado!$J:$J,Consolidado!$A:$A,$B6,Consolidado!$E:$E,DH$4,Consolidado!$C:$C,$C$3,Consolidado!$B:$B,"FOMA")</f>
        <v>0</v>
      </c>
      <c r="DI6" s="92">
        <f>SUMIFS(Consolidado!$J:$J,Consolidado!$A:$A,$B6,Consolidado!$E:$E,DI$4,Consolidado!$C:$C,$C$3,Consolidado!$B:$B,"FOMA")</f>
        <v>0</v>
      </c>
      <c r="DJ6" s="92">
        <f>SUMIFS(Consolidado!$J:$J,Consolidado!$A:$A,$B6,Consolidado!$E:$E,DJ$4,Consolidado!$C:$C,$C$3,Consolidado!$B:$B,"FOMA")</f>
        <v>0</v>
      </c>
      <c r="DK6" s="92">
        <f>SUMIFS(Consolidado!$J:$J,Consolidado!$A:$A,$B6,Consolidado!$E:$E,DK$4,Consolidado!$C:$C,$C$3,Consolidado!$B:$B,"FOMA")</f>
        <v>500</v>
      </c>
      <c r="DL6" s="92">
        <f>SUMIFS(Consolidado!$J:$J,Consolidado!$A:$A,$B6,Consolidado!$E:$E,DL$4,Consolidado!$C:$C,$C$3,Consolidado!$B:$B,"FOMA")</f>
        <v>0</v>
      </c>
      <c r="DM6" s="92">
        <f>SUMIFS(Consolidado!$J:$J,Consolidado!$A:$A,$B6,Consolidado!$E:$E,DM$4,Consolidado!$C:$C,$C$3,Consolidado!$B:$B,"FOMA")</f>
        <v>0</v>
      </c>
      <c r="DN6" s="92">
        <f>SUMIFS(Consolidado!$J:$J,Consolidado!$A:$A,$B6,Consolidado!$E:$E,DN$4,Consolidado!$C:$C,$C$3,Consolidado!$B:$B,"FOMA")</f>
        <v>0</v>
      </c>
      <c r="DO6" s="92">
        <f>SUMIFS(Consolidado!$J:$J,Consolidado!$A:$A,$B6,Consolidado!$E:$E,DO$4,Consolidado!$C:$C,$C$3,Consolidado!$B:$B,"FOMA")</f>
        <v>0</v>
      </c>
      <c r="DP6" s="92">
        <f>SUMIFS(Consolidado!$J:$J,Consolidado!$A:$A,$B6,Consolidado!$E:$E,DP$4,Consolidado!$C:$C,$C$3,Consolidado!$B:$B,"FOMA")</f>
        <v>0</v>
      </c>
      <c r="DQ6" s="92">
        <f>SUMIFS(Consolidado!$J:$J,Consolidado!$A:$A,$B6,Consolidado!$E:$E,DQ$4,Consolidado!$C:$C,$C$3,Consolidado!$B:$B,"FOMA")</f>
        <v>0</v>
      </c>
      <c r="DR6" s="92">
        <f>SUMIFS(Consolidado!$J:$J,Consolidado!$A:$A,$B6,Consolidado!$E:$E,DR$4,Consolidado!$C:$C,$C$3,Consolidado!$B:$B,"FOMA")</f>
        <v>0</v>
      </c>
      <c r="DS6" s="92">
        <f>SUMIFS(Consolidado!$J:$J,Consolidado!$A:$A,$B6,Consolidado!$E:$E,DS$4,Consolidado!$C:$C,$C$3,Consolidado!$B:$B,"FOMA")</f>
        <v>0</v>
      </c>
      <c r="DT6" s="92">
        <f>SUMIFS(Consolidado!$J:$J,Consolidado!$A:$A,$B6,Consolidado!$E:$E,DT$4,Consolidado!$C:$C,$C$3,Consolidado!$B:$B,"FOMA")</f>
        <v>0</v>
      </c>
      <c r="DU6" s="92">
        <f>SUMIFS(Consolidado!$J:$J,Consolidado!$A:$A,$B6,Consolidado!$E:$E,DU$4,Consolidado!$C:$C,$C$3,Consolidado!$B:$B,"FOMA")</f>
        <v>0</v>
      </c>
      <c r="DV6" s="92">
        <f>SUMIFS(Consolidado!$J:$J,Consolidado!$A:$A,$B6,Consolidado!$E:$E,DV$4,Consolidado!$C:$C,$C$3,Consolidado!$B:$B,"FOMA")</f>
        <v>0</v>
      </c>
      <c r="DW6" s="92">
        <f>SUMIFS(Consolidado!$J:$J,Consolidado!$A:$A,$B6,Consolidado!$E:$E,DW$4,Consolidado!$C:$C,$C$3,Consolidado!$B:$B,"FOMA")</f>
        <v>0</v>
      </c>
      <c r="DX6" s="92">
        <f>SUMIFS(Consolidado!$J:$J,Consolidado!$A:$A,$B6,Consolidado!$E:$E,DX$4,Consolidado!$C:$C,$C$3,Consolidado!$B:$B,"FOMA")</f>
        <v>0</v>
      </c>
      <c r="DY6" s="92">
        <f>SUMIFS(Consolidado!$J:$J,Consolidado!$A:$A,$B6,Consolidado!$E:$E,DY$4,Consolidado!$C:$C,$C$3,Consolidado!$B:$B,"FOMA")</f>
        <v>0</v>
      </c>
      <c r="DZ6" s="92">
        <f>SUMIFS(Consolidado!$J:$J,Consolidado!$A:$A,$B6,Consolidado!$E:$E,DZ$4,Consolidado!$C:$C,$C$3,Consolidado!$B:$B,"FOMA")</f>
        <v>0</v>
      </c>
      <c r="EA6" s="92">
        <f>SUMIFS(Consolidado!$J:$J,Consolidado!$A:$A,$B6,Consolidado!$E:$E,EA$4,Consolidado!$C:$C,$C$3,Consolidado!$B:$B,"FOMA")</f>
        <v>0</v>
      </c>
      <c r="EB6" s="92">
        <f>SUMIFS(Consolidado!$J:$J,Consolidado!$A:$A,$B6,Consolidado!$E:$E,EB$4,Consolidado!$C:$C,$C$3,Consolidado!$B:$B,"FOMA")</f>
        <v>0</v>
      </c>
      <c r="EC6" s="92">
        <f>SUMIFS(Consolidado!$J:$J,Consolidado!$A:$A,$B6,Consolidado!$E:$E,EC$4,Consolidado!$C:$C,$C$3,Consolidado!$B:$B,"FOMA")</f>
        <v>0</v>
      </c>
      <c r="ED6" s="92">
        <f>SUMIFS(Consolidado!$J:$J,Consolidado!$A:$A,$B6,Consolidado!$E:$E,ED$4,Consolidado!$C:$C,$C$3,Consolidado!$B:$B,"FOMA")</f>
        <v>0</v>
      </c>
      <c r="EE6" s="92">
        <f>SUMIFS(Consolidado!$J:$J,Consolidado!$A:$A,$B6,Consolidado!$E:$E,EE$4,Consolidado!$C:$C,$C$3,Consolidado!$B:$B,"FOMA")</f>
        <v>0</v>
      </c>
      <c r="EF6" s="92">
        <f>SUMIFS(Consolidado!$J:$J,Consolidado!$A:$A,$B6,Consolidado!$E:$E,EF$4,Consolidado!$C:$C,$C$3,Consolidado!$B:$B,"FOMA")</f>
        <v>0</v>
      </c>
      <c r="EG6" s="92">
        <f>SUMIFS(Consolidado!$J:$J,Consolidado!$A:$A,$B6,Consolidado!$E:$E,EG$4,Consolidado!$C:$C,$C$3,Consolidado!$B:$B,"FOMA")</f>
        <v>0</v>
      </c>
      <c r="EH6" s="92">
        <f>SUMIFS(Consolidado!$J:$J,Consolidado!$A:$A,$B6,Consolidado!$E:$E,EH$4,Consolidado!$C:$C,$C$3,Consolidado!$B:$B,"FOMA")</f>
        <v>0</v>
      </c>
      <c r="EI6" s="92">
        <f>SUMIFS(Consolidado!$J:$J,Consolidado!$A:$A,$B6,Consolidado!$E:$E,EI$4,Consolidado!$C:$C,$C$3,Consolidado!$B:$B,"FOMA")</f>
        <v>0</v>
      </c>
      <c r="EJ6" s="92">
        <f>SUMIFS(Consolidado!$J:$J,Consolidado!$A:$A,$B6,Consolidado!$E:$E,EJ$4,Consolidado!$C:$C,$C$3,Consolidado!$B:$B,"FOMA")</f>
        <v>0</v>
      </c>
      <c r="EK6" s="92">
        <f>SUMIFS(Consolidado!$J:$J,Consolidado!$A:$A,$B6,Consolidado!$E:$E,EK$4,Consolidado!$C:$C,$C$3,Consolidado!$B:$B,"FOMA")</f>
        <v>0</v>
      </c>
      <c r="EL6" s="92">
        <f>SUMIFS(Consolidado!$J:$J,Consolidado!$A:$A,$B6,Consolidado!$E:$E,EL$4,Consolidado!$C:$C,$C$3,Consolidado!$B:$B,"FOMA")</f>
        <v>0</v>
      </c>
      <c r="EM6" s="92">
        <f>SUMIFS(Consolidado!$J:$J,Consolidado!$A:$A,$B6,Consolidado!$E:$E,EM$4,Consolidado!$C:$C,$C$3,Consolidado!$B:$B,"FOMA")</f>
        <v>0</v>
      </c>
      <c r="EN6" s="92">
        <f>SUMIFS(Consolidado!$J:$J,Consolidado!$A:$A,$B6,Consolidado!$E:$E,EN$4,Consolidado!$C:$C,$C$3,Consolidado!$B:$B,"FOMA")</f>
        <v>0</v>
      </c>
      <c r="EO6" s="92">
        <f>SUMIFS(Consolidado!$J:$J,Consolidado!$A:$A,$B6,Consolidado!$E:$E,EO$4,Consolidado!$C:$C,$C$3,Consolidado!$B:$B,"FOMA")</f>
        <v>0</v>
      </c>
      <c r="EP6" s="92">
        <f>SUMIFS(Consolidado!$J:$J,Consolidado!$A:$A,$B6,Consolidado!$E:$E,EP$4,Consolidado!$C:$C,$C$3,Consolidado!$B:$B,"FOMA")</f>
        <v>0</v>
      </c>
      <c r="EQ6" s="92">
        <f>SUMIFS(Consolidado!$J:$J,Consolidado!$A:$A,$B6,Consolidado!$E:$E,EQ$4,Consolidado!$C:$C,$C$3,Consolidado!$B:$B,"FOMA")</f>
        <v>0</v>
      </c>
      <c r="ER6" s="92">
        <f>SUMIFS(Consolidado!$J:$J,Consolidado!$A:$A,$B6,Consolidado!$E:$E,ER$4,Consolidado!$C:$C,$C$3,Consolidado!$B:$B,"FOMA")</f>
        <v>0</v>
      </c>
      <c r="ES6" s="92">
        <f>SUMIFS(Consolidado!$J:$J,Consolidado!$A:$A,$B6,Consolidado!$E:$E,ES$4,Consolidado!$C:$C,$C$3,Consolidado!$B:$B,"FOMA")</f>
        <v>0</v>
      </c>
      <c r="ET6" s="92">
        <f>SUMIFS(Consolidado!$J:$J,Consolidado!$A:$A,$B6,Consolidado!$E:$E,ET$4,Consolidado!$C:$C,$C$3,Consolidado!$B:$B,"FOMA")</f>
        <v>0</v>
      </c>
      <c r="EU6" s="92">
        <f>SUMIFS(Consolidado!$J:$J,Consolidado!$A:$A,$B6,Consolidado!$E:$E,EU$4,Consolidado!$C:$C,$C$3,Consolidado!$B:$B,"FOMA")</f>
        <v>0</v>
      </c>
      <c r="EV6" s="92">
        <f>SUMIFS(Consolidado!$J:$J,Consolidado!$A:$A,$B6,Consolidado!$E:$E,EV$4,Consolidado!$C:$C,$C$3,Consolidado!$B:$B,"FOMA")</f>
        <v>0</v>
      </c>
      <c r="EW6" s="92">
        <f>SUMIFS(Consolidado!$J:$J,Consolidado!$A:$A,$B6,Consolidado!$E:$E,EW$4,Consolidado!$C:$C,$C$3,Consolidado!$B:$B,"FOMA")</f>
        <v>0</v>
      </c>
      <c r="EX6" s="92">
        <f>SUMIFS(Consolidado!$J:$J,Consolidado!$A:$A,$B6,Consolidado!$E:$E,EX$4,Consolidado!$C:$C,$C$3,Consolidado!$B:$B,"FOMA")</f>
        <v>0</v>
      </c>
      <c r="EY6" s="92">
        <f>SUMIFS(Consolidado!$J:$J,Consolidado!$A:$A,$B6,Consolidado!$E:$E,EY$4,Consolidado!$C:$C,$C$3,Consolidado!$B:$B,"FOMA")</f>
        <v>0</v>
      </c>
      <c r="EZ6" s="92">
        <f>SUMIFS(Consolidado!$J:$J,Consolidado!$A:$A,$B6,Consolidado!$E:$E,EZ$4,Consolidado!$C:$C,$C$3,Consolidado!$B:$B,"FOMA")</f>
        <v>0</v>
      </c>
      <c r="FA6" s="92">
        <f>SUMIFS(Consolidado!$J:$J,Consolidado!$A:$A,$B6,Consolidado!$E:$E,FA$4,Consolidado!$C:$C,$C$3,Consolidado!$B:$B,"FOMA")</f>
        <v>0</v>
      </c>
      <c r="FB6" s="92">
        <f>SUMIFS(Consolidado!$J:$J,Consolidado!$A:$A,$B6,Consolidado!$E:$E,FB$4,Consolidado!$C:$C,$C$3,Consolidado!$B:$B,"FOMA")</f>
        <v>0</v>
      </c>
      <c r="FC6" s="92">
        <f>SUMIFS(Consolidado!$J:$J,Consolidado!$A:$A,$B6,Consolidado!$E:$E,FC$4,Consolidado!$C:$C,$C$3,Consolidado!$B:$B,"FOMA")</f>
        <v>0</v>
      </c>
      <c r="FD6" s="92">
        <f>SUMIFS(Consolidado!$J:$J,Consolidado!$A:$A,$B6,Consolidado!$E:$E,FD$4,Consolidado!$C:$C,$C$3,Consolidado!$B:$B,"FOMA")</f>
        <v>0</v>
      </c>
      <c r="FE6" s="92">
        <f>SUMIFS(Consolidado!$J:$J,Consolidado!$A:$A,$B6,Consolidado!$E:$E,FE$4,Consolidado!$C:$C,$C$3,Consolidado!$B:$B,"FOMA")</f>
        <v>0</v>
      </c>
      <c r="FF6" s="92">
        <f>SUMIFS(Consolidado!$J:$J,Consolidado!$A:$A,$B6,Consolidado!$E:$E,FF$4,Consolidado!$C:$C,$C$3,Consolidado!$B:$B,"FOMA")</f>
        <v>0</v>
      </c>
      <c r="FG6" s="92">
        <f>SUMIFS(Consolidado!$J:$J,Consolidado!$A:$A,$B6,Consolidado!$E:$E,FG$4,Consolidado!$C:$C,$C$3,Consolidado!$B:$B,"FOMA")</f>
        <v>0</v>
      </c>
      <c r="FH6" s="92">
        <f>SUMIFS(Consolidado!$J:$J,Consolidado!$A:$A,$B6,Consolidado!$E:$E,FH$4,Consolidado!$C:$C,$C$3,Consolidado!$B:$B,"FOMA")</f>
        <v>0</v>
      </c>
      <c r="FI6" s="92">
        <f>SUMIFS(Consolidado!$J:$J,Consolidado!$A:$A,$B6,Consolidado!$E:$E,FI$4,Consolidado!$C:$C,$C$3,Consolidado!$B:$B,"FOMA")</f>
        <v>0</v>
      </c>
      <c r="FJ6" s="92">
        <f>SUMIFS(Consolidado!$J:$J,Consolidado!$A:$A,$B6,Consolidado!$E:$E,FJ$4,Consolidado!$C:$C,$C$3,Consolidado!$B:$B,"FOMA")</f>
        <v>0</v>
      </c>
      <c r="FK6" s="92">
        <f>SUMIFS(Consolidado!$J:$J,Consolidado!$A:$A,$B6,Consolidado!$E:$E,FK$4,Consolidado!$C:$C,$C$3,Consolidado!$B:$B,"FOMA")</f>
        <v>0</v>
      </c>
      <c r="FL6" s="92">
        <f>SUMIFS(Consolidado!$J:$J,Consolidado!$A:$A,$B6,Consolidado!$E:$E,FL$4,Consolidado!$C:$C,$C$3,Consolidado!$B:$B,"FOMA")</f>
        <v>0</v>
      </c>
      <c r="FM6" s="92">
        <f>SUMIFS(Consolidado!$J:$J,Consolidado!$A:$A,$B6,Consolidado!$E:$E,FM$4,Consolidado!$C:$C,$C$3,Consolidado!$B:$B,"FOMA")</f>
        <v>0</v>
      </c>
      <c r="FN6" s="92">
        <f>SUMIFS(Consolidado!$J:$J,Consolidado!$A:$A,$B6,Consolidado!$E:$E,FN$4,Consolidado!$C:$C,$C$3,Consolidado!$B:$B,"FOMA")</f>
        <v>0</v>
      </c>
      <c r="FO6" s="92">
        <f>SUMIFS(Consolidado!$J:$J,Consolidado!$A:$A,$B6,Consolidado!$E:$E,FO$4,Consolidado!$C:$C,$C$3,Consolidado!$B:$B,"FOMA")</f>
        <v>0</v>
      </c>
      <c r="FP6" s="92">
        <f>SUMIFS(Consolidado!$J:$J,Consolidado!$A:$A,$B6,Consolidado!$E:$E,FP$4,Consolidado!$C:$C,$C$3,Consolidado!$B:$B,"FOMA")</f>
        <v>0</v>
      </c>
      <c r="FQ6" s="92">
        <f>SUMIFS(Consolidado!$J:$J,Consolidado!$A:$A,$B6,Consolidado!$E:$E,FQ$4,Consolidado!$C:$C,$C$3,Consolidado!$B:$B,"FOMA")</f>
        <v>0</v>
      </c>
      <c r="FR6" s="92">
        <f>SUMIFS(Consolidado!$J:$J,Consolidado!$A:$A,$B6,Consolidado!$E:$E,FR$4,Consolidado!$C:$C,$C$3,Consolidado!$B:$B,"FOMA")</f>
        <v>0</v>
      </c>
      <c r="FS6" s="92">
        <f>SUMIFS(Consolidado!$J:$J,Consolidado!$A:$A,$B6,Consolidado!$E:$E,FS$4,Consolidado!$C:$C,$C$3,Consolidado!$B:$B,"FOMA")</f>
        <v>0</v>
      </c>
      <c r="FT6" s="92">
        <f>SUMIFS(Consolidado!$J:$J,Consolidado!$A:$A,$B6,Consolidado!$E:$E,FT$4,Consolidado!$C:$C,$C$3,Consolidado!$B:$B,"FOMA")</f>
        <v>0</v>
      </c>
      <c r="FU6" s="92">
        <f>SUMIFS(Consolidado!$J:$J,Consolidado!$A:$A,$B6,Consolidado!$E:$E,FU$4,Consolidado!$C:$C,$C$3,Consolidado!$B:$B,"FOMA")</f>
        <v>0</v>
      </c>
      <c r="FV6" s="92">
        <f>SUMIFS(Consolidado!$J:$J,Consolidado!$A:$A,$B6,Consolidado!$E:$E,FV$4,Consolidado!$C:$C,$C$3,Consolidado!$B:$B,"FOMA")</f>
        <v>0</v>
      </c>
      <c r="FW6" s="92">
        <f>SUMIFS(Consolidado!$J:$J,Consolidado!$A:$A,$B6,Consolidado!$E:$E,FW$4,Consolidado!$C:$C,$C$3,Consolidado!$B:$B,"FOMA")</f>
        <v>0</v>
      </c>
      <c r="FX6" s="92">
        <f>SUMIFS(Consolidado!$J:$J,Consolidado!$A:$A,$B6,Consolidado!$E:$E,FX$4,Consolidado!$C:$C,$C$3,Consolidado!$B:$B,"FOMA")</f>
        <v>0</v>
      </c>
      <c r="FY6" s="92">
        <f>SUMIFS(Consolidado!$J:$J,Consolidado!$A:$A,$B6,Consolidado!$E:$E,FY$4,Consolidado!$C:$C,$C$3,Consolidado!$B:$B,"FOMA")</f>
        <v>0</v>
      </c>
      <c r="FZ6" s="92">
        <f>SUMIFS(Consolidado!$J:$J,Consolidado!$A:$A,$B6,Consolidado!$E:$E,FZ$4,Consolidado!$C:$C,$C$3,Consolidado!$B:$B,"FOMA")</f>
        <v>0</v>
      </c>
      <c r="GA6" s="92">
        <f>SUMIFS(Consolidado!$J:$J,Consolidado!$A:$A,$B6,Consolidado!$E:$E,GA$4,Consolidado!$C:$C,$C$3,Consolidado!$B:$B,"FOMA")</f>
        <v>0</v>
      </c>
      <c r="GB6" s="92">
        <f>SUMIFS(Consolidado!$J:$J,Consolidado!$A:$A,$B6,Consolidado!$E:$E,GB$4,Consolidado!$C:$C,$C$3,Consolidado!$B:$B,"FOMA")</f>
        <v>0</v>
      </c>
      <c r="GC6" s="92">
        <f>SUMIFS(Consolidado!$J:$J,Consolidado!$A:$A,$B6,Consolidado!$E:$E,GC$4,Consolidado!$C:$C,$C$3,Consolidado!$B:$B,"FOMA")</f>
        <v>0</v>
      </c>
      <c r="GD6" s="92">
        <f>SUMIFS(Consolidado!$J:$J,Consolidado!$A:$A,$B6,Consolidado!$E:$E,GD$4,Consolidado!$C:$C,$C$3,Consolidado!$B:$B,"FOMA")</f>
        <v>0</v>
      </c>
      <c r="GE6" s="92">
        <f>SUMIFS(Consolidado!$J:$J,Consolidado!$A:$A,$B6,Consolidado!$E:$E,GE$4,Consolidado!$C:$C,$C$3,Consolidado!$B:$B,"FOMA")</f>
        <v>0</v>
      </c>
      <c r="GF6" s="92">
        <f>SUMIFS(Consolidado!$J:$J,Consolidado!$A:$A,$B6,Consolidado!$E:$E,GF$4,Consolidado!$C:$C,$C$3,Consolidado!$B:$B,"FOMA")</f>
        <v>0</v>
      </c>
      <c r="GG6" s="92">
        <f>SUMIFS(Consolidado!$J:$J,Consolidado!$A:$A,$B6,Consolidado!$E:$E,GG$4,Consolidado!$C:$C,$C$3,Consolidado!$B:$B,"FOMA")</f>
        <v>0</v>
      </c>
      <c r="GH6" s="92">
        <f>SUMIFS(Consolidado!$J:$J,Consolidado!$A:$A,$B6,Consolidado!$E:$E,GH$4,Consolidado!$C:$C,$C$3,Consolidado!$B:$B,"FOMA")</f>
        <v>0</v>
      </c>
      <c r="GI6" s="92">
        <f>SUMIFS(Consolidado!$J:$J,Consolidado!$A:$A,$B6,Consolidado!$E:$E,GI$4,Consolidado!$C:$C,$C$3,Consolidado!$B:$B,"FOMA")</f>
        <v>0</v>
      </c>
      <c r="GJ6" s="92">
        <f>SUMIFS(Consolidado!$J:$J,Consolidado!$A:$A,$B6,Consolidado!$E:$E,GJ$4,Consolidado!$C:$C,$C$3,Consolidado!$B:$B,"FOMA")</f>
        <v>0</v>
      </c>
      <c r="GK6" s="92">
        <f>SUMIFS(Consolidado!$J:$J,Consolidado!$A:$A,$B6,Consolidado!$E:$E,GK$4,Consolidado!$C:$C,$C$3,Consolidado!$B:$B,"FOMA")</f>
        <v>0</v>
      </c>
      <c r="GL6" s="92">
        <f>SUMIFS(Consolidado!$J:$J,Consolidado!$A:$A,$B6,Consolidado!$E:$E,GL$4,Consolidado!$C:$C,$C$3,Consolidado!$B:$B,"FOMA")</f>
        <v>0</v>
      </c>
      <c r="GM6" s="92">
        <f>SUMIFS(Consolidado!$J:$J,Consolidado!$A:$A,$B6,Consolidado!$E:$E,GM$4,Consolidado!$C:$C,$C$3,Consolidado!$B:$B,"FOMA")</f>
        <v>0</v>
      </c>
      <c r="GN6" s="92">
        <f>SUMIFS(Consolidado!$J:$J,Consolidado!$A:$A,$B6,Consolidado!$E:$E,GN$4,Consolidado!$C:$C,$C$3,Consolidado!$B:$B,"FOMA")</f>
        <v>0</v>
      </c>
      <c r="GO6" s="92">
        <f>SUMIFS(Consolidado!$J:$J,Consolidado!$A:$A,$B6,Consolidado!$E:$E,GO$4,Consolidado!$C:$C,$C$3,Consolidado!$B:$B,"FOMA")</f>
        <v>0</v>
      </c>
      <c r="GP6" s="92">
        <f>SUMIFS(Consolidado!$J:$J,Consolidado!$A:$A,$B6,Consolidado!$E:$E,GP$4,Consolidado!$C:$C,$C$3,Consolidado!$B:$B,"FOMA")</f>
        <v>0</v>
      </c>
      <c r="GQ6" s="92">
        <f>SUMIFS(Consolidado!$J:$J,Consolidado!$A:$A,$B6,Consolidado!$E:$E,GQ$4,Consolidado!$C:$C,$C$3,Consolidado!$B:$B,"FOMA")</f>
        <v>0</v>
      </c>
      <c r="GR6" s="92">
        <f>SUMIFS(Consolidado!$J:$J,Consolidado!$A:$A,$B6,Consolidado!$E:$E,GR$4,Consolidado!$C:$C,$C$3,Consolidado!$B:$B,"FOMA")</f>
        <v>0</v>
      </c>
      <c r="GS6" s="92">
        <f>SUMIFS(Consolidado!$J:$J,Consolidado!$A:$A,$B6,Consolidado!$E:$E,GS$4,Consolidado!$C:$C,$C$3,Consolidado!$B:$B,"FOMA")</f>
        <v>0</v>
      </c>
      <c r="GT6" s="92">
        <f>SUMIFS(Consolidado!$J:$J,Consolidado!$A:$A,$B6,Consolidado!$E:$E,GT$4,Consolidado!$C:$C,$C$3,Consolidado!$B:$B,"FOMA")</f>
        <v>0</v>
      </c>
      <c r="GU6" s="92">
        <f>SUMIFS(Consolidado!$J:$J,Consolidado!$A:$A,$B6,Consolidado!$E:$E,GU$4,Consolidado!$C:$C,$C$3,Consolidado!$B:$B,"FOMA")</f>
        <v>0</v>
      </c>
      <c r="GV6" s="92">
        <f>SUMIFS(Consolidado!$J:$J,Consolidado!$A:$A,$B6,Consolidado!$E:$E,GV$4,Consolidado!$C:$C,$C$3,Consolidado!$B:$B,"FOMA")</f>
        <v>0</v>
      </c>
      <c r="GW6" s="92">
        <f>SUMIFS(Consolidado!$J:$J,Consolidado!$A:$A,$B6,Consolidado!$E:$E,GW$4,Consolidado!$C:$C,$C$3,Consolidado!$B:$B,"FOMA")</f>
        <v>0</v>
      </c>
      <c r="GX6" s="92">
        <f>SUMIFS(Consolidado!$J:$J,Consolidado!$A:$A,$B6,Consolidado!$E:$E,GX$4,Consolidado!$C:$C,$C$3,Consolidado!$B:$B,"FOMA")</f>
        <v>0</v>
      </c>
      <c r="GY6" s="92">
        <f>SUMIFS(Consolidado!$J:$J,Consolidado!$A:$A,$B6,Consolidado!$E:$E,GY$4,Consolidado!$C:$C,$C$3,Consolidado!$B:$B,"FOMA")</f>
        <v>0</v>
      </c>
      <c r="GZ6" s="92">
        <f>SUMIFS(Consolidado!$J:$J,Consolidado!$A:$A,$B6,Consolidado!$E:$E,GZ$4,Consolidado!$C:$C,$C$3,Consolidado!$B:$B,"FOMA")</f>
        <v>0</v>
      </c>
      <c r="HA6" s="216">
        <f t="shared" ref="HA6:HA29" si="7">SUM(AC6:DN6)</f>
        <v>500</v>
      </c>
      <c r="HB6" s="92">
        <f>SUMIFS(Consolidado!$J:$J,Consolidado!$A:$A,$B6,Consolidado!$E:$E,HB$4,Consolidado!$C:$C,"REG",Consolidado!$B:$B,"FOMA")</f>
        <v>0</v>
      </c>
      <c r="HC6" s="92">
        <f>SUMIFS(Consolidado!$J:$J,Consolidado!$A:$A,$B6,Consolidado!$E:$E,HC$4,Consolidado!$C:$C,"REG",Consolidado!$B:$B,"FOMA")</f>
        <v>0</v>
      </c>
      <c r="HD6" s="92">
        <f>SUMIFS(Consolidado!$J:$J,Consolidado!$A:$A,$B6,Consolidado!$E:$E,HD$4,Consolidado!$C:$C,"REG",Consolidado!$B:$B,"FOMA")</f>
        <v>0</v>
      </c>
      <c r="HE6" s="92">
        <f>SUMIFS(Consolidado!$J:$J,Consolidado!$A:$A,$B6,Consolidado!$E:$E,HE$4,Consolidado!$C:$C,"REG",Consolidado!$B:$B,"FOMA")</f>
        <v>0</v>
      </c>
      <c r="HF6" s="92">
        <f>SUMIFS(Consolidado!$J:$J,Consolidado!$A:$A,$B6,Consolidado!$E:$E,HF$4,Consolidado!$C:$C,"REG",Consolidado!$B:$B,"FOMA")</f>
        <v>0</v>
      </c>
      <c r="HG6" s="92">
        <f>SUMIFS(Consolidado!$J:$J,Consolidado!$A:$A,$B6,Consolidado!$E:$E,HG$4,Consolidado!$C:$C,"REG",Consolidado!$B:$B,"FOMA")</f>
        <v>0</v>
      </c>
      <c r="HH6" s="92">
        <f>SUMIFS(Consolidado!$J:$J,Consolidado!$A:$A,$B6,Consolidado!$E:$E,HH$4,Consolidado!$C:$C,"REG",Consolidado!$B:$B,"FOMA")</f>
        <v>0</v>
      </c>
      <c r="HI6" s="92">
        <f>SUMIFS(Consolidado!$J:$J,Consolidado!$A:$A,$B6,Consolidado!$E:$E,HI$4,Consolidado!$C:$C,"REG",Consolidado!$B:$B,"FOMA")</f>
        <v>0</v>
      </c>
      <c r="HJ6" s="92">
        <f>SUMIFS(Consolidado!$J:$J,Consolidado!$A:$A,$B6,Consolidado!$E:$E,HJ$4,Consolidado!$C:$C,"REG",Consolidado!$B:$B,"FOMA")</f>
        <v>0</v>
      </c>
      <c r="HK6" s="92">
        <f>SUMIFS(Consolidado!$J:$J,Consolidado!$A:$A,$B6,Consolidado!$E:$E,HK$4,Consolidado!$C:$C,"REG",Consolidado!$B:$B,"FOMA")</f>
        <v>0</v>
      </c>
      <c r="HL6" s="92">
        <f>SUMIFS(Consolidado!$J:$J,Consolidado!$A:$A,$B6,Consolidado!$E:$E,HL$4,Consolidado!$C:$C,"REG",Consolidado!$B:$B,"FOMA")</f>
        <v>0</v>
      </c>
      <c r="HM6" s="92">
        <f>SUMIFS(Consolidado!$J:$J,Consolidado!$A:$A,$B6,Consolidado!$E:$E,HM$4,Consolidado!$C:$C,"REG",Consolidado!$B:$B,"FOMA")</f>
        <v>0</v>
      </c>
      <c r="HN6" s="92">
        <f>SUMIFS(Consolidado!$J:$J,Consolidado!$A:$A,$B6,Consolidado!$E:$E,HN$4,Consolidado!$C:$C,"REG",Consolidado!$B:$B,"FOMA")</f>
        <v>0</v>
      </c>
      <c r="HO6" s="92">
        <f>SUMIFS(Consolidado!$J:$J,Consolidado!$A:$A,$B6,Consolidado!$E:$E,HO$4,Consolidado!$C:$C,"REG",Consolidado!$B:$B,"FOMA")</f>
        <v>0</v>
      </c>
      <c r="HP6" s="92">
        <f>SUMIFS(Consolidado!$J:$J,Consolidado!$A:$A,$B6,Consolidado!$E:$E,HP$4,Consolidado!$C:$C,"REG",Consolidado!$B:$B,"FOMA")</f>
        <v>0</v>
      </c>
      <c r="HQ6" s="92">
        <f>SUMIFS(Consolidado!$J:$J,Consolidado!$A:$A,$B6,Consolidado!$E:$E,HQ$4,Consolidado!$C:$C,"REG",Consolidado!$B:$B,"FOMA")</f>
        <v>0</v>
      </c>
      <c r="HR6" s="92">
        <f>SUMIFS(Consolidado!$J:$J,Consolidado!$A:$A,$B6,Consolidado!$E:$E,HR$4,Consolidado!$C:$C,"REG",Consolidado!$B:$B,"FOMA")</f>
        <v>0</v>
      </c>
      <c r="HS6" s="92">
        <f>SUMIFS(Consolidado!$J:$J,Consolidado!$A:$A,$B6,Consolidado!$E:$E,HS$4,Consolidado!$C:$C,"REG",Consolidado!$B:$B,"FOMA")</f>
        <v>0</v>
      </c>
      <c r="HT6" s="92">
        <f>SUMIFS(Consolidado!$J:$J,Consolidado!$A:$A,$B6,Consolidado!$E:$E,HT$4,Consolidado!$C:$C,"REG",Consolidado!$B:$B,"FOMA")</f>
        <v>0</v>
      </c>
      <c r="HU6" s="92">
        <f>SUMIFS(Consolidado!$J:$J,Consolidado!$A:$A,$B6,Consolidado!$E:$E,HU$4,Consolidado!$C:$C,"REG",Consolidado!$B:$B,"FOMA")</f>
        <v>0</v>
      </c>
      <c r="HV6" s="92">
        <f>SUMIFS(Consolidado!$J:$J,Consolidado!$A:$A,$B6,Consolidado!$E:$E,HV$4,Consolidado!$C:$C,"REG",Consolidado!$B:$B,"FOMA")</f>
        <v>0</v>
      </c>
      <c r="HW6" s="92">
        <f>SUMIFS(Consolidado!$J:$J,Consolidado!$A:$A,$B6,Consolidado!$E:$E,HW$4,Consolidado!$C:$C,"REG",Consolidado!$B:$B,"FOMA")</f>
        <v>0</v>
      </c>
      <c r="HX6" s="92">
        <f>SUMIFS(Consolidado!$J:$J,Consolidado!$A:$A,$B6,Consolidado!$E:$E,HX$4,Consolidado!$C:$C,"REG",Consolidado!$B:$B,"FOMA")</f>
        <v>0</v>
      </c>
      <c r="HY6" s="92">
        <f>SUMIFS(Consolidado!$J:$J,Consolidado!$A:$A,$B6,Consolidado!$E:$E,HY$4,Consolidado!$C:$C,"REG",Consolidado!$B:$B,"FOMA")</f>
        <v>0</v>
      </c>
      <c r="HZ6" s="92">
        <f>SUMIFS(Consolidado!$J:$J,Consolidado!$A:$A,$B6,Consolidado!$E:$E,HZ$4,Consolidado!$C:$C,"REG",Consolidado!$B:$B,"FOMA")</f>
        <v>0</v>
      </c>
      <c r="IA6" s="92">
        <f>SUMIFS(Consolidado!$J:$J,Consolidado!$A:$A,$B6,Consolidado!$E:$E,IA$4,Consolidado!$C:$C,"REG",Consolidado!$B:$B,"FOMA")</f>
        <v>0</v>
      </c>
      <c r="IB6" s="92">
        <f>SUMIFS(Consolidado!$J:$J,Consolidado!$A:$A,$B6,Consolidado!$E:$E,IB$4,Consolidado!$C:$C,"REG",Consolidado!$B:$B,"FOMA")</f>
        <v>0</v>
      </c>
      <c r="IC6" s="92">
        <f>SUMIFS(Consolidado!$J:$J,Consolidado!$A:$A,$B6,Consolidado!$E:$E,IC$4,Consolidado!$C:$C,"REG",Consolidado!$B:$B,"FOMA")</f>
        <v>0</v>
      </c>
      <c r="ID6" s="92">
        <f>SUMIFS(Consolidado!$J:$J,Consolidado!$A:$A,$B6,Consolidado!$E:$E,ID$4,Consolidado!$C:$C,"REG",Consolidado!$B:$B,"FOMA")</f>
        <v>0</v>
      </c>
      <c r="IE6" s="92">
        <f>SUMIFS(Consolidado!$J:$J,Consolidado!$A:$A,$B6,Consolidado!$E:$E,IE$4,Consolidado!$C:$C,"REG",Consolidado!$B:$B,"FOMA")</f>
        <v>0</v>
      </c>
      <c r="IF6" s="92">
        <f>SUMIFS(Consolidado!$J:$J,Consolidado!$A:$A,$B6,Consolidado!$E:$E,IF$4,Consolidado!$C:$C,"REG",Consolidado!$B:$B,"FOMA")</f>
        <v>0</v>
      </c>
      <c r="IG6" s="92">
        <f>SUMIFS(Consolidado!$J:$J,Consolidado!$A:$A,$B6,Consolidado!$E:$E,IG$4,Consolidado!$C:$C,"REG",Consolidado!$B:$B,"FOMA")</f>
        <v>0</v>
      </c>
      <c r="IH6" s="92">
        <f>SUMIFS(Consolidado!$J:$J,Consolidado!$A:$A,$B6,Consolidado!$E:$E,IH$4,Consolidado!$C:$C,"REG",Consolidado!$B:$B,"FOMA")</f>
        <v>0</v>
      </c>
      <c r="II6" s="92">
        <f>SUMIFS(Consolidado!$J:$J,Consolidado!$A:$A,$B6,Consolidado!$E:$E,II$4,Consolidado!$C:$C,"REG",Consolidado!$B:$B,"FOMA")</f>
        <v>0</v>
      </c>
      <c r="IJ6" s="92">
        <f>SUMIFS(Consolidado!$J:$J,Consolidado!$A:$A,$B6,Consolidado!$E:$E,IJ$4,Consolidado!$C:$C,"REG",Consolidado!$B:$B,"FOMA")</f>
        <v>0</v>
      </c>
      <c r="IK6" s="92">
        <f>SUMIFS(Consolidado!$J:$J,Consolidado!$A:$A,$B6,Consolidado!$E:$E,IK$4,Consolidado!$C:$C,"REG",Consolidado!$B:$B,"FOMA")</f>
        <v>0</v>
      </c>
      <c r="IL6" s="92">
        <f>SUMIFS(Consolidado!$J:$J,Consolidado!$A:$A,$B6,Consolidado!$E:$E,IL$4,Consolidado!$C:$C,"REG",Consolidado!$B:$B,"FOMA")</f>
        <v>0</v>
      </c>
      <c r="IM6" s="92">
        <f>SUMIFS(Consolidado!$J:$J,Consolidado!$A:$A,$B6,Consolidado!$E:$E,IM$4,Consolidado!$C:$C,"REG",Consolidado!$B:$B,"FOMA")</f>
        <v>0</v>
      </c>
      <c r="IN6" s="92">
        <f>SUMIFS(Consolidado!$J:$J,Consolidado!$A:$A,$B6,Consolidado!$E:$E,IN$4,Consolidado!$C:$C,"REG",Consolidado!$B:$B,"FOMA")</f>
        <v>0</v>
      </c>
      <c r="IO6" s="92">
        <f>SUMIFS(Consolidado!$J:$J,Consolidado!$A:$A,$B6,Consolidado!$E:$E,IO$4,Consolidado!$C:$C,"REG",Consolidado!$B:$B,"FOMA")</f>
        <v>0</v>
      </c>
      <c r="IP6" s="92">
        <f>SUMIFS(Consolidado!$J:$J,Consolidado!$A:$A,$B6,Consolidado!$E:$E,IP$4,Consolidado!$C:$C,"REG",Consolidado!$B:$B,"FOMA")</f>
        <v>0</v>
      </c>
      <c r="IQ6" s="92">
        <f>SUMIFS(Consolidado!$J:$J,Consolidado!$A:$A,$B6,Consolidado!$E:$E,IQ$4,Consolidado!$C:$C,"REG",Consolidado!$B:$B,"FOMA")</f>
        <v>0</v>
      </c>
      <c r="IR6" s="92">
        <f>SUMIFS(Consolidado!$J:$J,Consolidado!$A:$A,$B6,Consolidado!$E:$E,IR$4,Consolidado!$C:$C,"REG",Consolidado!$B:$B,"FOMA")</f>
        <v>0</v>
      </c>
      <c r="IS6" s="92">
        <f>SUMIFS(Consolidado!$J:$J,Consolidado!$A:$A,$B6,Consolidado!$E:$E,IS$4,Consolidado!$C:$C,"REG",Consolidado!$B:$B,"FOMA")</f>
        <v>0</v>
      </c>
      <c r="IT6" s="92">
        <f>SUMIFS(Consolidado!$J:$J,Consolidado!$A:$A,$B6,Consolidado!$E:$E,IT$4,Consolidado!$C:$C,"REG",Consolidado!$B:$B,"FOMA")</f>
        <v>0</v>
      </c>
      <c r="IU6" s="92">
        <f>SUMIFS(Consolidado!$J:$J,Consolidado!$A:$A,$B6,Consolidado!$E:$E,IU$4,Consolidado!$C:$C,"REG",Consolidado!$B:$B,"FOMA")</f>
        <v>0</v>
      </c>
      <c r="IV6" s="92">
        <f>SUMIFS(Consolidado!$J:$J,Consolidado!$A:$A,$B6,Consolidado!$E:$E,IV$4,Consolidado!$C:$C,"REG",Consolidado!$B:$B,"FOMA")</f>
        <v>0</v>
      </c>
      <c r="IW6" s="92">
        <f>SUMIFS(Consolidado!$J:$J,Consolidado!$A:$A,$B6,Consolidado!$E:$E,IW$4,Consolidado!$C:$C,"REG",Consolidado!$B:$B,"FOMA")</f>
        <v>0</v>
      </c>
      <c r="IX6" s="92">
        <f>SUMIFS(Consolidado!$J:$J,Consolidado!$A:$A,$B6,Consolidado!$E:$E,IX$4,Consolidado!$C:$C,"REG",Consolidado!$B:$B,"FOMA")</f>
        <v>0</v>
      </c>
      <c r="IY6" s="92">
        <f>SUMIFS(Consolidado!$J:$J,Consolidado!$A:$A,$B6,Consolidado!$E:$E,IY$4,Consolidado!$C:$C,"REG",Consolidado!$B:$B,"FOMA")</f>
        <v>0</v>
      </c>
      <c r="IZ6" s="92">
        <f>SUMIFS(Consolidado!$J:$J,Consolidado!$A:$A,$B6,Consolidado!$E:$E,IZ$4,Consolidado!$C:$C,"REG",Consolidado!$B:$B,"FOMA")</f>
        <v>0</v>
      </c>
      <c r="JA6" s="92">
        <f>SUMIFS(Consolidado!$J:$J,Consolidado!$A:$A,$B6,Consolidado!$E:$E,JA$4,Consolidado!$C:$C,"REG",Consolidado!$B:$B,"FOMA")</f>
        <v>0</v>
      </c>
      <c r="JB6" s="92">
        <f>SUMIFS(Consolidado!$J:$J,Consolidado!$A:$A,$B6,Consolidado!$E:$E,JB$4,Consolidado!$C:$C,"REG",Consolidado!$B:$B,"FOMA")</f>
        <v>0</v>
      </c>
      <c r="JC6" s="92">
        <f>SUMIFS(Consolidado!$J:$J,Consolidado!$A:$A,$B6,Consolidado!$E:$E,JC$4,Consolidado!$C:$C,"REG",Consolidado!$B:$B,"FOMA")</f>
        <v>0</v>
      </c>
      <c r="JD6" s="92">
        <f>SUMIFS(Consolidado!$J:$J,Consolidado!$A:$A,$B6,Consolidado!$E:$E,JD$4,Consolidado!$C:$C,"REG",Consolidado!$B:$B,"FOMA")</f>
        <v>0</v>
      </c>
      <c r="JE6" s="92">
        <f>SUMIFS(Consolidado!$J:$J,Consolidado!$A:$A,$B6,Consolidado!$E:$E,JE$4,Consolidado!$C:$C,"REG",Consolidado!$B:$B,"FOMA")</f>
        <v>0</v>
      </c>
      <c r="JF6" s="92">
        <f>SUMIFS(Consolidado!$J:$J,Consolidado!$A:$A,$B6,Consolidado!$E:$E,JF$4,Consolidado!$C:$C,"REG",Consolidado!$B:$B,"FOMA")</f>
        <v>0</v>
      </c>
      <c r="JG6" s="92">
        <f>SUMIFS(Consolidado!$J:$J,Consolidado!$A:$A,$B6,Consolidado!$E:$E,JG$4,Consolidado!$C:$C,"REG",Consolidado!$B:$B,"FOMA")</f>
        <v>0</v>
      </c>
      <c r="JH6" s="92">
        <f>SUMIFS(Consolidado!$J:$J,Consolidado!$A:$A,$B6,Consolidado!$E:$E,JH$4,Consolidado!$C:$C,"REG",Consolidado!$B:$B,"FOMA")</f>
        <v>0</v>
      </c>
      <c r="JI6" s="92">
        <f>SUMIFS(Consolidado!$J:$J,Consolidado!$A:$A,$B6,Consolidado!$E:$E,JI$4,Consolidado!$C:$C,"REG",Consolidado!$B:$B,"FOMA")</f>
        <v>0</v>
      </c>
      <c r="JJ6" s="92">
        <f>SUMIFS(Consolidado!$J:$J,Consolidado!$A:$A,$B6,Consolidado!$E:$E,JJ$4,Consolidado!$C:$C,"REG",Consolidado!$B:$B,"FOMA")</f>
        <v>0</v>
      </c>
      <c r="JK6" s="92">
        <f>SUMIFS(Consolidado!$J:$J,Consolidado!$A:$A,$B6,Consolidado!$E:$E,JK$4,Consolidado!$C:$C,"REG",Consolidado!$B:$B,"FOMA")</f>
        <v>0</v>
      </c>
      <c r="JL6" s="92">
        <f>SUMIFS(Consolidado!$J:$J,Consolidado!$A:$A,$B6,Consolidado!$E:$E,JL$4,Consolidado!$C:$C,"REG",Consolidado!$B:$B,"FOMA")</f>
        <v>0</v>
      </c>
      <c r="JM6" s="92">
        <f>SUMIFS(Consolidado!$J:$J,Consolidado!$A:$A,$B6,Consolidado!$E:$E,JM$4,Consolidado!$C:$C,"REG",Consolidado!$B:$B,"FOMA")</f>
        <v>0</v>
      </c>
      <c r="JN6" s="92">
        <f>SUMIFS(Consolidado!$J:$J,Consolidado!$A:$A,$B6,Consolidado!$E:$E,JN$4,Consolidado!$C:$C,"REG",Consolidado!$B:$B,"FOMA")</f>
        <v>0</v>
      </c>
      <c r="JO6" s="92">
        <f>SUMIFS(Consolidado!$J:$J,Consolidado!$A:$A,$B6,Consolidado!$E:$E,JO$4,Consolidado!$C:$C,"REG",Consolidado!$B:$B,"FOMA")</f>
        <v>0</v>
      </c>
      <c r="JP6" s="92">
        <f>SUMIFS(Consolidado!$J:$J,Consolidado!$A:$A,$B6,Consolidado!$E:$E,JP$4,Consolidado!$C:$C,"REG",Consolidado!$B:$B,"FOMA")</f>
        <v>0</v>
      </c>
      <c r="JQ6" s="92">
        <f>SUMIFS(Consolidado!$J:$J,Consolidado!$A:$A,$B6,Consolidado!$E:$E,JQ$4,Consolidado!$C:$C,"REG",Consolidado!$B:$B,"FOMA")</f>
        <v>0</v>
      </c>
      <c r="JR6" s="92">
        <f>SUMIFS(Consolidado!$J:$J,Consolidado!$A:$A,$B6,Consolidado!$E:$E,JR$4,Consolidado!$C:$C,"REG",Consolidado!$B:$B,"FOMA")</f>
        <v>0</v>
      </c>
      <c r="JS6" s="92">
        <f>SUMIFS(Consolidado!$J:$J,Consolidado!$A:$A,$B6,Consolidado!$E:$E,JS$4,Consolidado!$C:$C,"REG",Consolidado!$B:$B,"FOMA")</f>
        <v>0</v>
      </c>
      <c r="JT6" s="92">
        <f>SUMIFS(Consolidado!$J:$J,Consolidado!$A:$A,$B6,Consolidado!$E:$E,JT$4,Consolidado!$C:$C,"REG",Consolidado!$B:$B,"FOMA")</f>
        <v>0</v>
      </c>
      <c r="JU6" s="92">
        <f>SUMIFS(Consolidado!$J:$J,Consolidado!$A:$A,$B6,Consolidado!$E:$E,JU$4,Consolidado!$C:$C,"REG",Consolidado!$B:$B,"FOMA")</f>
        <v>0</v>
      </c>
      <c r="JV6" s="92">
        <f>SUMIFS(Consolidado!$J:$J,Consolidado!$A:$A,$B6,Consolidado!$E:$E,JV$4,Consolidado!$C:$C,"REG",Consolidado!$B:$B,"FOMA")</f>
        <v>0</v>
      </c>
      <c r="JW6" s="92">
        <f>SUMIFS(Consolidado!$J:$J,Consolidado!$A:$A,$B6,Consolidado!$E:$E,JW$4,Consolidado!$C:$C,"REG",Consolidado!$B:$B,"FOMA")</f>
        <v>0</v>
      </c>
      <c r="JX6" s="92">
        <f>SUMIFS(Consolidado!$J:$J,Consolidado!$A:$A,$B6,Consolidado!$E:$E,JX$4,Consolidado!$C:$C,"REG",Consolidado!$B:$B,"FOMA")</f>
        <v>0</v>
      </c>
      <c r="JY6" s="92">
        <f>SUMIFS(Consolidado!$J:$J,Consolidado!$A:$A,$B6,Consolidado!$E:$E,JY$4,Consolidado!$C:$C,"REG",Consolidado!$B:$B,"FOMA")</f>
        <v>0</v>
      </c>
      <c r="JZ6" s="92">
        <f>SUMIFS(Consolidado!$J:$J,Consolidado!$A:$A,$B6,Consolidado!$E:$E,JZ$4,Consolidado!$C:$C,"REG",Consolidado!$B:$B,"FOMA")</f>
        <v>0</v>
      </c>
      <c r="KA6" s="92">
        <f>SUMIFS(Consolidado!$J:$J,Consolidado!$A:$A,$B6,Consolidado!$E:$E,KA$4,Consolidado!$C:$C,"REG",Consolidado!$B:$B,"FOMA")</f>
        <v>0</v>
      </c>
      <c r="KB6" s="92">
        <f>SUMIFS(Consolidado!$J:$J,Consolidado!$A:$A,$B6,Consolidado!$E:$E,KB$4,Consolidado!$C:$C,"REG",Consolidado!$B:$B,"FOMA")</f>
        <v>0</v>
      </c>
      <c r="KC6" s="92">
        <f>SUMIFS(Consolidado!$J:$J,Consolidado!$A:$A,$B6,Consolidado!$E:$E,KC$4,Consolidado!$C:$C,"REG",Consolidado!$B:$B,"FOMA")</f>
        <v>0</v>
      </c>
      <c r="KD6" s="92">
        <f>SUMIFS(Consolidado!$J:$J,Consolidado!$A:$A,$B6,Consolidado!$E:$E,KD$4,Consolidado!$C:$C,"REG",Consolidado!$B:$B,"FOMA")</f>
        <v>0</v>
      </c>
      <c r="KE6" s="92">
        <f>SUMIFS(Consolidado!$J:$J,Consolidado!$A:$A,$B6,Consolidado!$E:$E,KE$4,Consolidado!$C:$C,"REG",Consolidado!$B:$B,"FOMA")</f>
        <v>0</v>
      </c>
      <c r="KF6" s="92">
        <f>SUMIFS(Consolidado!$J:$J,Consolidado!$A:$A,$B6,Consolidado!$E:$E,KF$4,Consolidado!$C:$C,"REG",Consolidado!$B:$B,"FOMA")</f>
        <v>0</v>
      </c>
      <c r="KG6" s="92">
        <f>SUMIFS(Consolidado!$J:$J,Consolidado!$A:$A,$B6,Consolidado!$E:$E,KG$4,Consolidado!$C:$C,"REG",Consolidado!$B:$B,"FOMA")</f>
        <v>0</v>
      </c>
      <c r="KH6" s="92">
        <f>SUMIFS(Consolidado!$J:$J,Consolidado!$A:$A,$B6,Consolidado!$E:$E,KH$4,Consolidado!$C:$C,"REG",Consolidado!$B:$B,"FOMA")</f>
        <v>0</v>
      </c>
      <c r="KI6" s="92">
        <f>SUMIFS(Consolidado!$J:$J,Consolidado!$A:$A,$B6,Consolidado!$E:$E,KI$4,Consolidado!$C:$C,"REG",Consolidado!$B:$B,"FOMA")</f>
        <v>0</v>
      </c>
      <c r="KJ6" s="92">
        <f>SUMIFS(Consolidado!$J:$J,Consolidado!$A:$A,$B6,Consolidado!$E:$E,KJ$4,Consolidado!$C:$C,"REG",Consolidado!$B:$B,"FOMA")</f>
        <v>0</v>
      </c>
      <c r="KK6" s="92">
        <f>SUMIFS(Consolidado!$J:$J,Consolidado!$A:$A,$B6,Consolidado!$E:$E,KK$4,Consolidado!$C:$C,"REG",Consolidado!$B:$B,"FOMA")</f>
        <v>0</v>
      </c>
      <c r="KL6" s="92">
        <f>SUMIFS(Consolidado!$J:$J,Consolidado!$A:$A,$B6,Consolidado!$E:$E,KL$4,Consolidado!$C:$C,"REG",Consolidado!$B:$B,"FOMA")</f>
        <v>0</v>
      </c>
      <c r="KM6" s="92">
        <f>SUMIFS(Consolidado!$J:$J,Consolidado!$A:$A,$B6,Consolidado!$E:$E,KM$4,Consolidado!$C:$C,"REG",Consolidado!$B:$B,"FOMA")</f>
        <v>0</v>
      </c>
      <c r="KN6" s="92">
        <f>SUMIFS(Consolidado!$J:$J,Consolidado!$A:$A,$B6,Consolidado!$E:$E,KN$4,Consolidado!$C:$C,"REG",Consolidado!$B:$B,"FOMA")</f>
        <v>0</v>
      </c>
      <c r="KO6" s="92">
        <f>SUMIFS(Consolidado!$J:$J,Consolidado!$A:$A,$B6,Consolidado!$E:$E,KO$4,Consolidado!$C:$C,"REG",Consolidado!$B:$B,"FOMA")</f>
        <v>0</v>
      </c>
      <c r="KP6" s="92">
        <f>SUMIFS(Consolidado!$J:$J,Consolidado!$A:$A,$B6,Consolidado!$E:$E,KP$4,Consolidado!$C:$C,"REG",Consolidado!$B:$B,"FOMA")</f>
        <v>0</v>
      </c>
      <c r="KQ6" s="92">
        <f>SUMIFS(Consolidado!$J:$J,Consolidado!$A:$A,$B6,Consolidado!$E:$E,KQ$4,Consolidado!$C:$C,"REG",Consolidado!$B:$B,"FOMA")</f>
        <v>0</v>
      </c>
      <c r="KR6" s="92">
        <f>SUMIFS(Consolidado!$J:$J,Consolidado!$A:$A,$B6,Consolidado!$E:$E,KR$4,Consolidado!$C:$C,"REG",Consolidado!$B:$B,"FOMA")</f>
        <v>0</v>
      </c>
      <c r="KS6" s="92">
        <f>SUMIFS(Consolidado!$J:$J,Consolidado!$A:$A,$B6,Consolidado!$E:$E,KS$4,Consolidado!$C:$C,"REG",Consolidado!$B:$B,"FOMA")</f>
        <v>0</v>
      </c>
      <c r="KT6" s="92">
        <f>SUMIFS(Consolidado!$J:$J,Consolidado!$A:$A,$B6,Consolidado!$E:$E,KT$4,Consolidado!$C:$C,"REG",Consolidado!$B:$B,"FOMA")</f>
        <v>0</v>
      </c>
      <c r="KU6" s="92">
        <f>SUMIFS(Consolidado!$J:$J,Consolidado!$A:$A,$B6,Consolidado!$E:$E,KU$4,Consolidado!$C:$C,"REG",Consolidado!$B:$B,"FOMA")</f>
        <v>0</v>
      </c>
      <c r="KV6" s="92">
        <f>SUMIFS(Consolidado!$J:$J,Consolidado!$A:$A,$B6,Consolidado!$E:$E,KV$4,Consolidado!$C:$C,"REG",Consolidado!$B:$B,"FOMA")</f>
        <v>0</v>
      </c>
      <c r="KW6" s="92">
        <f>SUMIFS(Consolidado!$J:$J,Consolidado!$A:$A,$B6,Consolidado!$E:$E,KW$4,Consolidado!$C:$C,"REG",Consolidado!$B:$B,"FOMA")</f>
        <v>0</v>
      </c>
      <c r="KX6" s="92">
        <f>SUMIFS(Consolidado!$J:$J,Consolidado!$A:$A,$B6,Consolidado!$E:$E,KX$4,Consolidado!$C:$C,"REG",Consolidado!$B:$B,"FOMA")</f>
        <v>0</v>
      </c>
      <c r="KY6" s="92">
        <f>SUMIFS(Consolidado!$J:$J,Consolidado!$A:$A,$B6,Consolidado!$E:$E,KY$4,Consolidado!$C:$C,"REG",Consolidado!$B:$B,"FOMA")</f>
        <v>0</v>
      </c>
      <c r="KZ6" s="92">
        <f>SUMIFS(Consolidado!$J:$J,Consolidado!$A:$A,$B6,Consolidado!$E:$E,KZ$4,Consolidado!$C:$C,"REG",Consolidado!$B:$B,"FOMA")</f>
        <v>0</v>
      </c>
      <c r="LA6" s="92">
        <f>SUMIFS(Consolidado!$J:$J,Consolidado!$A:$A,$B6,Consolidado!$E:$E,LA$4,Consolidado!$C:$C,"REG",Consolidado!$B:$B,"FOMA")</f>
        <v>0</v>
      </c>
      <c r="LB6" s="92">
        <f>SUMIFS(Consolidado!$J:$J,Consolidado!$A:$A,$B6,Consolidado!$E:$E,LB$4,Consolidado!$C:$C,"REG",Consolidado!$B:$B,"FOMA")</f>
        <v>0</v>
      </c>
      <c r="LC6" s="92">
        <f>SUMIFS(Consolidado!$J:$J,Consolidado!$A:$A,$B6,Consolidado!$E:$E,LC$4,Consolidado!$C:$C,"REG",Consolidado!$B:$B,"FOMA")</f>
        <v>0</v>
      </c>
      <c r="LD6" s="92">
        <f>SUMIFS(Consolidado!$J:$J,Consolidado!$A:$A,$B6,Consolidado!$E:$E,LD$4,Consolidado!$C:$C,"REG",Consolidado!$B:$B,"FOMA")</f>
        <v>0</v>
      </c>
      <c r="LE6" s="92">
        <f>SUMIFS(Consolidado!$J:$J,Consolidado!$A:$A,$B6,Consolidado!$E:$E,LE$4,Consolidado!$C:$C,"REG",Consolidado!$B:$B,"FOMA")</f>
        <v>0</v>
      </c>
      <c r="LF6" s="92">
        <f>SUMIFS(Consolidado!$J:$J,Consolidado!$A:$A,$B6,Consolidado!$E:$E,LF$4,Consolidado!$C:$C,"REG",Consolidado!$B:$B,"FOMA")</f>
        <v>0</v>
      </c>
      <c r="LG6" s="92">
        <f>SUMIFS(Consolidado!$J:$J,Consolidado!$A:$A,$B6,Consolidado!$E:$E,LG$4,Consolidado!$C:$C,"REG",Consolidado!$B:$B,"FOMA")</f>
        <v>0</v>
      </c>
      <c r="LH6" s="92">
        <f>SUMIFS(Consolidado!$J:$J,Consolidado!$A:$A,$B6,Consolidado!$E:$E,LH$4,Consolidado!$C:$C,"REG",Consolidado!$B:$B,"FOMA")</f>
        <v>0</v>
      </c>
      <c r="LI6" s="92">
        <f>SUMIFS(Consolidado!$J:$J,Consolidado!$A:$A,$B6,Consolidado!$E:$E,LI$4,Consolidado!$C:$C,"REG",Consolidado!$B:$B,"FOMA")</f>
        <v>0</v>
      </c>
      <c r="LJ6" s="92">
        <f>SUMIFS(Consolidado!$J:$J,Consolidado!$A:$A,$B6,Consolidado!$E:$E,LJ$4,Consolidado!$C:$C,"REG",Consolidado!$B:$B,"FOMA")</f>
        <v>0</v>
      </c>
      <c r="LK6" s="92">
        <f>SUMIFS(Consolidado!$J:$J,Consolidado!$A:$A,$B6,Consolidado!$E:$E,LK$4,Consolidado!$C:$C,"REG",Consolidado!$B:$B,"FOMA")</f>
        <v>0</v>
      </c>
      <c r="LL6" s="92">
        <f>SUMIFS(Consolidado!$J:$J,Consolidado!$A:$A,$B6,Consolidado!$E:$E,LL$4,Consolidado!$C:$C,"REG",Consolidado!$B:$B,"FOMA")</f>
        <v>0</v>
      </c>
      <c r="LM6" s="92">
        <f>SUMIFS(Consolidado!$J:$J,Consolidado!$A:$A,$B6,Consolidado!$E:$E,LM$4,Consolidado!$C:$C,"REG",Consolidado!$B:$B,"FOMA")</f>
        <v>0</v>
      </c>
      <c r="LN6" s="92">
        <f>SUMIFS(Consolidado!$J:$J,Consolidado!$A:$A,$B6,Consolidado!$E:$E,LN$4,Consolidado!$C:$C,"REG",Consolidado!$B:$B,"FOMA")</f>
        <v>0</v>
      </c>
      <c r="LO6" s="92">
        <f>SUMIFS(Consolidado!$J:$J,Consolidado!$A:$A,$B6,Consolidado!$E:$E,LO$4,Consolidado!$C:$C,"REG",Consolidado!$B:$B,"FOMA")</f>
        <v>0</v>
      </c>
      <c r="LP6" s="92">
        <f>SUMIFS(Consolidado!$J:$J,Consolidado!$A:$A,$B6,Consolidado!$E:$E,LP$4,Consolidado!$C:$C,"REG",Consolidado!$B:$B,"FOMA")</f>
        <v>0</v>
      </c>
      <c r="LQ6" s="92">
        <f>SUMIFS(Consolidado!$J:$J,Consolidado!$A:$A,$B6,Consolidado!$E:$E,LQ$4,Consolidado!$C:$C,"REG",Consolidado!$B:$B,"FOMA")</f>
        <v>0</v>
      </c>
      <c r="LR6" s="92">
        <f>SUMIFS(Consolidado!$J:$J,Consolidado!$A:$A,$B6,Consolidado!$E:$E,LR$4,Consolidado!$C:$C,"REG",Consolidado!$B:$B,"FOMA")</f>
        <v>0</v>
      </c>
      <c r="LS6" s="92">
        <f>SUMIFS(Consolidado!$J:$J,Consolidado!$A:$A,$B6,Consolidado!$E:$E,LS$4,Consolidado!$C:$C,"REG",Consolidado!$B:$B,"FOMA")</f>
        <v>0</v>
      </c>
      <c r="LT6" s="92">
        <f>SUMIFS(Consolidado!$J:$J,Consolidado!$A:$A,$B6,Consolidado!$E:$E,LT$4,Consolidado!$C:$C,"REG",Consolidado!$B:$B,"FOMA")</f>
        <v>0</v>
      </c>
      <c r="LU6" s="92">
        <f>SUMIFS(Consolidado!$J:$J,Consolidado!$A:$A,$B6,Consolidado!$E:$E,LU$4,Consolidado!$C:$C,"REG",Consolidado!$B:$B,"FOMA")</f>
        <v>0</v>
      </c>
      <c r="LV6" s="92">
        <f>SUMIFS(Consolidado!$J:$J,Consolidado!$A:$A,$B6,Consolidado!$E:$E,LV$4,Consolidado!$C:$C,"REG",Consolidado!$B:$B,"FOMA")</f>
        <v>0</v>
      </c>
      <c r="LW6" s="92">
        <f>SUMIFS(Consolidado!$J:$J,Consolidado!$A:$A,$B6,Consolidado!$E:$E,LW$4,Consolidado!$C:$C,"REG",Consolidado!$B:$B,"FOMA")</f>
        <v>0</v>
      </c>
      <c r="LX6" s="92">
        <f>SUMIFS(Consolidado!$J:$J,Consolidado!$A:$A,$B6,Consolidado!$E:$E,LX$4,Consolidado!$C:$C,"REG",Consolidado!$B:$B,"FOMA")</f>
        <v>0</v>
      </c>
      <c r="LY6" s="92">
        <f>SUMIFS(Consolidado!$J:$J,Consolidado!$A:$A,$B6,Consolidado!$E:$E,LY$4,Consolidado!$C:$C,"REG",Consolidado!$B:$B,"FOMA")</f>
        <v>0</v>
      </c>
      <c r="LZ6" s="92">
        <f>SUMIFS(Consolidado!$J:$J,Consolidado!$A:$A,$B6,Consolidado!$E:$E,LZ$4,Consolidado!$C:$C,"REG",Consolidado!$B:$B,"FOMA")</f>
        <v>0</v>
      </c>
      <c r="MA6" s="92">
        <f>SUMIFS(Consolidado!$J:$J,Consolidado!$A:$A,$B6,Consolidado!$E:$E,MA$4,Consolidado!$C:$C,"REG",Consolidado!$B:$B,"FOMA")</f>
        <v>0</v>
      </c>
      <c r="MB6" s="92">
        <f>SUMIFS(Consolidado!$J:$J,Consolidado!$A:$A,$B6,Consolidado!$E:$E,MB$4,Consolidado!$C:$C,"REG",Consolidado!$B:$B,"FOMA")</f>
        <v>0</v>
      </c>
      <c r="MC6" s="92">
        <f>SUMIFS(Consolidado!$J:$J,Consolidado!$A:$A,$B6,Consolidado!$E:$E,MC$4,Consolidado!$C:$C,"REG",Consolidado!$B:$B,"FOMA")</f>
        <v>0</v>
      </c>
      <c r="MD6" s="92">
        <f>SUMIFS(Consolidado!$J:$J,Consolidado!$A:$A,$B6,Consolidado!$E:$E,MD$4,Consolidado!$C:$C,"REG",Consolidado!$B:$B,"FOMA")</f>
        <v>0</v>
      </c>
      <c r="ME6" s="92">
        <f>SUMIFS(Consolidado!$J:$J,Consolidado!$A:$A,$B6,Consolidado!$E:$E,ME$4,Consolidado!$C:$C,"REG",Consolidado!$B:$B,"FOMA")</f>
        <v>0</v>
      </c>
      <c r="MF6" s="92">
        <f>SUMIFS(Consolidado!$J:$J,Consolidado!$A:$A,$B6,Consolidado!$E:$E,MF$4,Consolidado!$C:$C,"REG",Consolidado!$B:$B,"FOMA")</f>
        <v>0</v>
      </c>
      <c r="MG6" s="92">
        <f>SUMIFS(Consolidado!$J:$J,Consolidado!$A:$A,$B6,Consolidado!$E:$E,MG$4,Consolidado!$C:$C,"REG",Consolidado!$B:$B,"FOMA")</f>
        <v>0</v>
      </c>
      <c r="MH6" s="92">
        <f>SUMIFS(Consolidado!$J:$J,Consolidado!$A:$A,$B6,Consolidado!$E:$E,MH$4,Consolidado!$C:$C,"REG",Consolidado!$B:$B,"FOMA")</f>
        <v>0</v>
      </c>
      <c r="MI6" s="92">
        <f>SUMIFS(Consolidado!$J:$J,Consolidado!$A:$A,$B6,Consolidado!$E:$E,MI$4,Consolidado!$C:$C,"REG",Consolidado!$B:$B,"FOMA")</f>
        <v>0</v>
      </c>
      <c r="MJ6" s="92">
        <f>SUMIFS(Consolidado!$J:$J,Consolidado!$A:$A,$B6,Consolidado!$E:$E,MJ$4,Consolidado!$C:$C,"REG",Consolidado!$B:$B,"FOMA")</f>
        <v>0</v>
      </c>
      <c r="MK6" s="92">
        <f>SUMIFS(Consolidado!$J:$J,Consolidado!$A:$A,$B6,Consolidado!$E:$E,MK$4,Consolidado!$C:$C,"REG",Consolidado!$B:$B,"FOMA")</f>
        <v>0</v>
      </c>
      <c r="ML6" s="92">
        <f>SUMIFS(Consolidado!$J:$J,Consolidado!$A:$A,$B6,Consolidado!$E:$E,ML$4,Consolidado!$C:$C,"REG",Consolidado!$B:$B,"FOMA")</f>
        <v>0</v>
      </c>
      <c r="MM6" s="92">
        <f>SUMIFS(Consolidado!$J:$J,Consolidado!$A:$A,$B6,Consolidado!$E:$E,MM$4,Consolidado!$C:$C,"REG",Consolidado!$B:$B,"FOMA")</f>
        <v>0</v>
      </c>
      <c r="MN6" s="92">
        <f>SUMIFS(Consolidado!$J:$J,Consolidado!$A:$A,$B6,Consolidado!$E:$E,MN$4,Consolidado!$C:$C,"REG",Consolidado!$B:$B,"FOMA")</f>
        <v>0</v>
      </c>
      <c r="MO6" s="92">
        <f>SUMIFS(Consolidado!$J:$J,Consolidado!$A:$A,$B6,Consolidado!$E:$E,MO$4,Consolidado!$C:$C,"REG",Consolidado!$B:$B,"FOMA")</f>
        <v>0</v>
      </c>
      <c r="MP6" s="92">
        <f>SUMIFS(Consolidado!$J:$J,Consolidado!$A:$A,$B6,Consolidado!$E:$E,MP$4,Consolidado!$C:$C,"REG",Consolidado!$B:$B,"FOMA")</f>
        <v>0</v>
      </c>
      <c r="MQ6" s="92">
        <f>SUMIFS(Consolidado!$J:$J,Consolidado!$A:$A,$B6,Consolidado!$E:$E,MQ$4,Consolidado!$C:$C,"REG",Consolidado!$B:$B,"FOMA")</f>
        <v>0</v>
      </c>
      <c r="MR6" s="92">
        <f>SUMIFS(Consolidado!$J:$J,Consolidado!$A:$A,$B6,Consolidado!$E:$E,MR$4,Consolidado!$C:$C,"REG",Consolidado!$B:$B,"FOMA")</f>
        <v>0</v>
      </c>
      <c r="MS6" s="92">
        <f>SUMIFS(Consolidado!$J:$J,Consolidado!$A:$A,$B6,Consolidado!$E:$E,MS$4,Consolidado!$C:$C,"REG",Consolidado!$B:$B,"FOMA")</f>
        <v>0</v>
      </c>
      <c r="MT6" s="92">
        <f>SUMIFS(Consolidado!$J:$J,Consolidado!$A:$A,$B6,Consolidado!$E:$E,MT$4,Consolidado!$C:$C,"REG",Consolidado!$B:$B,"FOMA")</f>
        <v>0</v>
      </c>
      <c r="MU6" s="92">
        <f>SUMIFS(Consolidado!$J:$J,Consolidado!$A:$A,$B6,Consolidado!$E:$E,MU$4,Consolidado!$C:$C,"REG",Consolidado!$B:$B,"FOMA")</f>
        <v>0</v>
      </c>
      <c r="MV6" s="92">
        <f>SUMIFS(Consolidado!$J:$J,Consolidado!$A:$A,$B6,Consolidado!$E:$E,MV$4,Consolidado!$C:$C,"REG",Consolidado!$B:$B,"FOMA")</f>
        <v>0</v>
      </c>
      <c r="MW6" s="92">
        <f>SUMIFS(Consolidado!$J:$J,Consolidado!$A:$A,$B6,Consolidado!$E:$E,MW$4,Consolidado!$C:$C,"REG",Consolidado!$B:$B,"FOMA")</f>
        <v>0</v>
      </c>
      <c r="MX6" s="92">
        <f>SUMIFS(Consolidado!$J:$J,Consolidado!$A:$A,$B6,Consolidado!$E:$E,MX$4,Consolidado!$C:$C,"REG",Consolidado!$B:$B,"FOMA")</f>
        <v>0</v>
      </c>
      <c r="MY6" s="92">
        <f>SUMIFS(Consolidado!$J:$J,Consolidado!$A:$A,$B6,Consolidado!$E:$E,MY$4,Consolidado!$C:$C,"REG",Consolidado!$B:$B,"FOMA")</f>
        <v>0</v>
      </c>
      <c r="MZ6" s="92">
        <f>SUMIFS(Consolidado!$J:$J,Consolidado!$A:$A,$B6,Consolidado!$E:$E,MZ$4,Consolidado!$C:$C,"REG",Consolidado!$B:$B,"FOMA")</f>
        <v>0</v>
      </c>
      <c r="NA6" s="92">
        <f>SUMIFS(Consolidado!$J:$J,Consolidado!$A:$A,$B6,Consolidado!$E:$E,NA$4,Consolidado!$C:$C,"REG",Consolidado!$B:$B,"FOMA")</f>
        <v>0</v>
      </c>
      <c r="NB6" s="92">
        <f>SUMIFS(Consolidado!$J:$J,Consolidado!$A:$A,$B6,Consolidado!$E:$E,NB$4,Consolidado!$C:$C,"REG",Consolidado!$B:$B,"FOMA")</f>
        <v>0</v>
      </c>
      <c r="NC6" s="92">
        <f>SUMIFS(Consolidado!$J:$J,Consolidado!$A:$A,$B6,Consolidado!$E:$E,NC$4,Consolidado!$C:$C,"REG",Consolidado!$B:$B,"FOMA")</f>
        <v>0</v>
      </c>
      <c r="ND6" s="92">
        <f>SUMIFS(Consolidado!$J:$J,Consolidado!$A:$A,$B6,Consolidado!$E:$E,ND$4,Consolidado!$C:$C,"REG",Consolidado!$B:$B,"FOMA")</f>
        <v>0</v>
      </c>
      <c r="NE6" s="92">
        <f>SUMIFS(Consolidado!$J:$J,Consolidado!$A:$A,$B6,Consolidado!$E:$E,NE$4,Consolidado!$C:$C,"REG",Consolidado!$B:$B,"FOMA")</f>
        <v>0</v>
      </c>
      <c r="NF6" s="92">
        <f>SUMIFS(Consolidado!$J:$J,Consolidado!$A:$A,$B6,Consolidado!$E:$E,NF$4,Consolidado!$C:$C,"REG",Consolidado!$B:$B,"FOMA")</f>
        <v>0</v>
      </c>
      <c r="NG6" s="92">
        <f>SUMIFS(Consolidado!$J:$J,Consolidado!$A:$A,$B6,Consolidado!$E:$E,NG$4,Consolidado!$C:$C,"REG",Consolidado!$B:$B,"FOMA")</f>
        <v>0</v>
      </c>
      <c r="NH6" s="92">
        <f>SUMIFS(Consolidado!$J:$J,Consolidado!$A:$A,$B6,Consolidado!$E:$E,NH$4,Consolidado!$C:$C,"REG",Consolidado!$B:$B,"FOMA")</f>
        <v>0</v>
      </c>
      <c r="NI6" s="92">
        <f>SUMIFS(Consolidado!$J:$J,Consolidado!$A:$A,$B6,Consolidado!$E:$E,NI$4,Consolidado!$C:$C,"REG",Consolidado!$B:$B,"FOMA")</f>
        <v>0</v>
      </c>
      <c r="NJ6" s="92">
        <f>SUMIFS(Consolidado!$J:$J,Consolidado!$A:$A,$B6,Consolidado!$E:$E,NJ$4,Consolidado!$C:$C,"REG",Consolidado!$B:$B,"FOMA")</f>
        <v>0</v>
      </c>
      <c r="NK6" s="92">
        <f>SUMIFS(Consolidado!$J:$J,Consolidado!$A:$A,$B6,Consolidado!$E:$E,NK$4,Consolidado!$C:$C,"REG",Consolidado!$B:$B,"FOMA")</f>
        <v>0</v>
      </c>
      <c r="NL6" s="92">
        <f>SUMIFS(Consolidado!$J:$J,Consolidado!$A:$A,$B6,Consolidado!$E:$E,NL$4,Consolidado!$C:$C,"REG",Consolidado!$B:$B,"FOMA")</f>
        <v>0</v>
      </c>
      <c r="NM6" s="92">
        <f>SUMIFS(Consolidado!$J:$J,Consolidado!$A:$A,$B6,Consolidado!$E:$E,NM$4,Consolidado!$C:$C,"REG",Consolidado!$B:$B,"FOMA")</f>
        <v>0</v>
      </c>
      <c r="NN6" s="92">
        <f>SUMIFS(Consolidado!$J:$J,Consolidado!$A:$A,$B6,Consolidado!$E:$E,NN$4,Consolidado!$C:$C,"REG",Consolidado!$B:$B,"FOMA")</f>
        <v>0</v>
      </c>
      <c r="NO6" s="92">
        <f>SUMIFS(Consolidado!$J:$J,Consolidado!$A:$A,$B6,Consolidado!$E:$E,NO$4,Consolidado!$C:$C,"REG",Consolidado!$B:$B,"FOMA")</f>
        <v>0</v>
      </c>
      <c r="NP6" s="92">
        <f>SUMIFS(Consolidado!$J:$J,Consolidado!$A:$A,$B6,Consolidado!$E:$E,NP$4,Consolidado!$C:$C,"REG",Consolidado!$B:$B,"FOMA")</f>
        <v>0</v>
      </c>
      <c r="NQ6" s="92">
        <f>SUMIFS(Consolidado!$J:$J,Consolidado!$A:$A,$B6,Consolidado!$E:$E,NQ$4,Consolidado!$C:$C,"REG",Consolidado!$B:$B,"FOMA")</f>
        <v>0</v>
      </c>
      <c r="NR6" s="92">
        <f>SUMIFS(Consolidado!$J:$J,Consolidado!$A:$A,$B6,Consolidado!$E:$E,NR$4,Consolidado!$C:$C,"REG",Consolidado!$B:$B,"FOMA")</f>
        <v>0</v>
      </c>
      <c r="NS6" s="92">
        <f>SUMIFS(Consolidado!$J:$J,Consolidado!$A:$A,$B6,Consolidado!$E:$E,NS$4,Consolidado!$C:$C,"REG",Consolidado!$B:$B,"FOMA")</f>
        <v>0</v>
      </c>
      <c r="NT6" s="92">
        <f>SUMIFS(Consolidado!$J:$J,Consolidado!$A:$A,$B6,Consolidado!$E:$E,NT$4,Consolidado!$C:$C,"REG",Consolidado!$B:$B,"FOMA")</f>
        <v>0</v>
      </c>
      <c r="NU6" s="92">
        <f>SUMIFS(Consolidado!$J:$J,Consolidado!$A:$A,$B6,Consolidado!$E:$E,NU$4,Consolidado!$C:$C,"REG",Consolidado!$B:$B,"FOMA")</f>
        <v>0</v>
      </c>
      <c r="NV6" s="92">
        <f>SUMIFS(Consolidado!$J:$J,Consolidado!$A:$A,$B6,Consolidado!$E:$E,NV$4,Consolidado!$C:$C,"REG",Consolidado!$B:$B,"FOMA")</f>
        <v>0</v>
      </c>
      <c r="NW6" s="92">
        <f>SUMIFS(Consolidado!$J:$J,Consolidado!$A:$A,$B6,Consolidado!$E:$E,NW$4,Consolidado!$C:$C,"REG",Consolidado!$B:$B,"FOMA")</f>
        <v>0</v>
      </c>
      <c r="NX6" s="92">
        <f>SUMIFS(Consolidado!$J:$J,Consolidado!$A:$A,$B6,Consolidado!$E:$E,NX$4,Consolidado!$C:$C,"REG",Consolidado!$B:$B,"FOMA")</f>
        <v>0</v>
      </c>
      <c r="NY6" s="92">
        <f>SUMIFS(Consolidado!$J:$J,Consolidado!$A:$A,$B6,Consolidado!$E:$E,NY$4,Consolidado!$C:$C,"REG",Consolidado!$B:$B,"FOMA")</f>
        <v>0</v>
      </c>
      <c r="NZ6" s="213">
        <f t="shared" si="0"/>
        <v>0</v>
      </c>
      <c r="OA6" s="35">
        <f t="shared" si="1"/>
        <v>500</v>
      </c>
      <c r="OB6" s="44">
        <f t="shared" si="2"/>
        <v>1</v>
      </c>
      <c r="OC6" s="35">
        <f t="shared" ref="OC6:OC29" si="8">SUM(AC6:DM6)+Z6</f>
        <v>500</v>
      </c>
      <c r="OD6" s="44">
        <f t="shared" si="3"/>
        <v>1</v>
      </c>
      <c r="OE6" s="9" t="s">
        <v>836</v>
      </c>
      <c r="OF6" s="234" cm="1">
        <f t="array" ref="OF6">_xlfn.IFS(OB6&gt;=60%,U6*100%,OB6&gt;=60%,U6*60%,OB6&gt;=35%,U6*35%,OB6&lt;35%,0)</f>
        <v>500</v>
      </c>
      <c r="OG6" s="234" cm="1">
        <f t="array" ref="OG6">_xlfn.IFS(OD6&gt;=60%,U6*100%,OD6&gt;=60%,U6*60%,OD6&gt;=35%,U6*35%,OD6&lt;35%,0)</f>
        <v>500</v>
      </c>
      <c r="OH6" s="237">
        <f t="shared" ref="OH6:OH29" si="9">OF6-OG6</f>
        <v>0</v>
      </c>
      <c r="OI6" s="236">
        <f t="shared" si="4"/>
        <v>500</v>
      </c>
      <c r="OJ6" s="35">
        <f t="shared" si="5"/>
        <v>0</v>
      </c>
      <c r="OK6" s="35">
        <f>_xlfn.XLOOKUP(B6,Alianza!$A:$A,Alianza!$C:$C,"",0,1)</f>
        <v>5000</v>
      </c>
      <c r="OL6" s="235" cm="1">
        <f t="array" ref="OL6">_xlfn.IFS(OB6&gt;=60%,OK6*100%,OB6&gt;=60%,OK6*60%,OB6&gt;=35%,OK6*35%,OB6&lt;35%,0)</f>
        <v>5000</v>
      </c>
      <c r="OM6" s="235" cm="1">
        <f t="array" ref="OM6">_xlfn.IFS(OD6&gt;=60%,OK6*100%,OD6&gt;=60%,OK6*60%,OD6&gt;=35%,OK6*35%,OD6&lt;35%,0)</f>
        <v>5000</v>
      </c>
      <c r="ON6" s="243">
        <f t="shared" ref="ON6:ON29" si="10">OL6-OM6</f>
        <v>0</v>
      </c>
      <c r="OO6" s="35">
        <f>_xlfn.XLOOKUP(B6,Comisiones!$A:$A,Comisiones!$B:$B,"",0,1)</f>
        <v>500</v>
      </c>
      <c r="OP6" s="35">
        <f>_xlfn.XLOOKUP(B6,Comisiones!$A:$A,Comisiones!$C:$C,"",0,1)</f>
        <v>225</v>
      </c>
      <c r="OQ6" s="236">
        <f t="shared" ref="OQ6:OQ29" si="11">OO6-OP6</f>
        <v>275</v>
      </c>
      <c r="OR6" s="235" cm="1">
        <f t="array" ref="OR6">_xlfn.IFS(OB6&gt;=60%,OO6*100%,OB6&gt;=60%,OO6*60%,OB6&gt;=35%,OO6*35%,OB6&lt;35%,0)</f>
        <v>500</v>
      </c>
      <c r="OS6" s="235" cm="1">
        <f t="array" ref="OS6">_xlfn.IFS(OD6&gt;=60%,OQ6*100%,OD6&gt;=60%,OQ6*60%,OD6&gt;=35%,OQ6*35%,OD6&lt;35%,0)</f>
        <v>275</v>
      </c>
      <c r="OT6" s="243">
        <f t="shared" ref="OT6:OT29" si="12">OR6-OS6</f>
        <v>225</v>
      </c>
      <c r="OU6" s="35"/>
      <c r="OV6"/>
      <c r="OW6" s="35">
        <f t="shared" si="6"/>
        <v>0</v>
      </c>
    </row>
    <row r="7" spans="2:416" s="3" customFormat="1" ht="15.75" thickBot="1" x14ac:dyDescent="0.3">
      <c r="B7" s="80"/>
      <c r="C7" s="151"/>
      <c r="D7" s="82"/>
      <c r="E7" s="86">
        <f>_xlfn.XLOOKUP(D7,'Datos Maestros'!$N$3:$N$19,'Datos Maestros'!$G$3:$G$19,"",0,1)</f>
        <v>0</v>
      </c>
      <c r="F7" s="86"/>
      <c r="G7" s="86"/>
      <c r="H7" s="113"/>
      <c r="I7" s="82"/>
      <c r="J7" s="82"/>
      <c r="K7" s="82"/>
      <c r="L7" s="82"/>
      <c r="M7" s="82"/>
      <c r="N7" s="82"/>
      <c r="O7" s="81"/>
      <c r="P7" s="82"/>
      <c r="Q7" s="83"/>
      <c r="R7" s="83"/>
      <c r="S7" s="82"/>
      <c r="T7" s="82"/>
      <c r="U7" s="84"/>
      <c r="V7" s="85"/>
      <c r="W7" s="83"/>
      <c r="X7" s="83"/>
      <c r="Y7" s="83"/>
      <c r="Z7" s="86"/>
      <c r="AA7" s="86"/>
      <c r="AB7" s="86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216">
        <f t="shared" si="7"/>
        <v>0</v>
      </c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87"/>
      <c r="NP7" s="87"/>
      <c r="NQ7" s="87"/>
      <c r="NR7" s="87"/>
      <c r="NS7" s="87"/>
      <c r="NT7" s="87"/>
      <c r="NU7" s="87"/>
      <c r="NV7" s="87"/>
      <c r="NW7" s="87"/>
      <c r="NX7" s="87"/>
      <c r="NY7" s="87"/>
      <c r="NZ7" s="214">
        <f t="shared" si="0"/>
        <v>0</v>
      </c>
      <c r="OA7" s="88">
        <f t="shared" si="1"/>
        <v>0</v>
      </c>
      <c r="OB7" s="89" t="str">
        <f t="shared" si="2"/>
        <v>-</v>
      </c>
      <c r="OC7" s="88">
        <f t="shared" si="8"/>
        <v>0</v>
      </c>
      <c r="OD7" s="89" t="str">
        <f t="shared" si="3"/>
        <v>-</v>
      </c>
      <c r="OE7" s="83"/>
      <c r="OF7" s="35"/>
      <c r="OG7" s="35"/>
      <c r="OH7" s="237">
        <f t="shared" si="9"/>
        <v>0</v>
      </c>
      <c r="OI7" s="236">
        <f t="shared" si="4"/>
        <v>0</v>
      </c>
      <c r="OJ7" s="35">
        <f t="shared" si="5"/>
        <v>0</v>
      </c>
      <c r="OK7" s="35">
        <f>_xlfn.XLOOKUP(B7,Alianza!$A:$A,Alianza!$C:$C,"",0,1)</f>
        <v>0</v>
      </c>
      <c r="OL7" s="68" cm="1">
        <f t="array" ref="OL7">_xlfn.IFS(OB7&gt;=60%,OK7*100%,OB7&gt;=60%,OK7*60%,OB7&gt;=35%,OK7*35%,OB7&lt;35%,0)</f>
        <v>0</v>
      </c>
      <c r="OM7" s="61"/>
      <c r="ON7" s="243">
        <f t="shared" si="10"/>
        <v>0</v>
      </c>
      <c r="OO7" s="35">
        <f>_xlfn.XLOOKUP(B7,Comisiones!$A:$A,Comisiones!$B:$B,"",0,1)</f>
        <v>0</v>
      </c>
      <c r="OP7" s="35">
        <f>_xlfn.XLOOKUP(B7,Comisiones!$A:$A,Comisiones!$C:$C,"",0,1)</f>
        <v>0</v>
      </c>
      <c r="OQ7" s="236">
        <f t="shared" si="11"/>
        <v>0</v>
      </c>
      <c r="OR7" s="88"/>
      <c r="OS7" s="88"/>
      <c r="OT7" s="243">
        <f t="shared" si="12"/>
        <v>0</v>
      </c>
      <c r="OU7" s="88"/>
      <c r="OV7"/>
      <c r="OW7" s="88">
        <f t="shared" si="6"/>
        <v>0</v>
      </c>
    </row>
    <row r="8" spans="2:416" s="3" customFormat="1" x14ac:dyDescent="0.25">
      <c r="B8" s="96" t="s">
        <v>439</v>
      </c>
      <c r="C8" s="149">
        <v>0</v>
      </c>
      <c r="D8" s="72" t="s">
        <v>441</v>
      </c>
      <c r="E8" s="75" t="str">
        <f>_xlfn.XLOOKUP(D8,'Datos Maestros'!$N$3:$N$19,'Datos Maestros'!$G$3:$G$19,"",0,1)</f>
        <v>02.03</v>
      </c>
      <c r="F8" s="75"/>
      <c r="G8" s="75"/>
      <c r="H8" s="112" t="s">
        <v>844</v>
      </c>
      <c r="I8" s="72" t="s">
        <v>440</v>
      </c>
      <c r="J8" s="72"/>
      <c r="K8" s="72" t="s">
        <v>45</v>
      </c>
      <c r="L8" s="72"/>
      <c r="M8" s="72"/>
      <c r="N8" s="72"/>
      <c r="O8" s="71">
        <v>43518</v>
      </c>
      <c r="P8" s="72"/>
      <c r="Q8" s="97"/>
      <c r="R8" s="97"/>
      <c r="S8" s="72"/>
      <c r="T8" s="72"/>
      <c r="U8" s="73">
        <v>23300</v>
      </c>
      <c r="V8" s="74">
        <v>4</v>
      </c>
      <c r="W8" s="70">
        <v>4</v>
      </c>
      <c r="X8" s="70" t="s">
        <v>835</v>
      </c>
      <c r="Y8" s="70" t="s">
        <v>46</v>
      </c>
      <c r="Z8" s="75">
        <v>4660</v>
      </c>
      <c r="AA8" s="75"/>
      <c r="AB8" s="75">
        <v>388.33</v>
      </c>
      <c r="AC8" s="76">
        <f>SUMIFS(Consolidado!$G:$G,Consolidado!$A:$A,$B8,Consolidado!$E:$E,AC$4,Consolidado!$C:$C,$C$3,Consolidado!$B:$B,"SERVICIO")</f>
        <v>0</v>
      </c>
      <c r="AD8" s="76">
        <f>SUMIFS(Consolidado!$G:$G,Consolidado!$A:$A,$B8,Consolidado!$E:$E,AD$4,Consolidado!$C:$C,$C$3,Consolidado!$B:$B,"SERVICIO")</f>
        <v>0</v>
      </c>
      <c r="AE8" s="76">
        <f>SUMIFS(Consolidado!$G:$G,Consolidado!$A:$A,$B8,Consolidado!$E:$E,AE$4,Consolidado!$C:$C,$C$3,Consolidado!$B:$B,"SERVICIO")</f>
        <v>0</v>
      </c>
      <c r="AF8" s="76">
        <f>SUMIFS(Consolidado!$G:$G,Consolidado!$A:$A,$B8,Consolidado!$E:$E,AF$4,Consolidado!$C:$C,$C$3,Consolidado!$B:$B,"SERVICIO")</f>
        <v>0</v>
      </c>
      <c r="AG8" s="76">
        <f>SUMIFS(Consolidado!$G:$G,Consolidado!$A:$A,$B8,Consolidado!$E:$E,AG$4,Consolidado!$C:$C,$C$3,Consolidado!$B:$B,"SERVICIO")</f>
        <v>0</v>
      </c>
      <c r="AH8" s="76">
        <f>SUMIFS(Consolidado!$G:$G,Consolidado!$A:$A,$B8,Consolidado!$E:$E,AH$4,Consolidado!$C:$C,$C$3,Consolidado!$B:$B,"SERVICIO")</f>
        <v>0</v>
      </c>
      <c r="AI8" s="76">
        <f>SUMIFS(Consolidado!$G:$G,Consolidado!$A:$A,$B8,Consolidado!$E:$E,AI$4,Consolidado!$C:$C,$C$3,Consolidado!$B:$B,"SERVICIO")</f>
        <v>0</v>
      </c>
      <c r="AJ8" s="76">
        <f>SUMIFS(Consolidado!$G:$G,Consolidado!$A:$A,$B8,Consolidado!$E:$E,AJ$4,Consolidado!$C:$C,$C$3,Consolidado!$B:$B,"SERVICIO")</f>
        <v>0</v>
      </c>
      <c r="AK8" s="76">
        <f>SUMIFS(Consolidado!$G:$G,Consolidado!$A:$A,$B8,Consolidado!$E:$E,AK$4,Consolidado!$C:$C,$C$3,Consolidado!$B:$B,"SERVICIO")</f>
        <v>0</v>
      </c>
      <c r="AL8" s="76">
        <f>SUMIFS(Consolidado!$G:$G,Consolidado!$A:$A,$B8,Consolidado!$E:$E,AL$4,Consolidado!$C:$C,$C$3,Consolidado!$B:$B,"SERVICIO")</f>
        <v>0</v>
      </c>
      <c r="AM8" s="76">
        <f>SUMIFS(Consolidado!$G:$G,Consolidado!$A:$A,$B8,Consolidado!$E:$E,AM$4,Consolidado!$C:$C,$C$3,Consolidado!$B:$B,"SERVICIO")</f>
        <v>0</v>
      </c>
      <c r="AN8" s="76">
        <f>SUMIFS(Consolidado!$G:$G,Consolidado!$A:$A,$B8,Consolidado!$E:$E,AN$4,Consolidado!$C:$C,$C$3,Consolidado!$B:$B,"SERVICIO")</f>
        <v>0</v>
      </c>
      <c r="AO8" s="76">
        <f>SUMIFS(Consolidado!$G:$G,Consolidado!$A:$A,$B8,Consolidado!$E:$E,AO$4,Consolidado!$C:$C,$C$3,Consolidado!$B:$B,"SERVICIO")</f>
        <v>0</v>
      </c>
      <c r="AP8" s="76">
        <f>SUMIFS(Consolidado!$G:$G,Consolidado!$A:$A,$B8,Consolidado!$E:$E,AP$4,Consolidado!$C:$C,$C$3,Consolidado!$B:$B,"SERVICIO")</f>
        <v>0</v>
      </c>
      <c r="AQ8" s="76">
        <f>SUMIFS(Consolidado!$G:$G,Consolidado!$A:$A,$B8,Consolidado!$E:$E,AQ$4,Consolidado!$C:$C,$C$3,Consolidado!$B:$B,"SERVICIO")</f>
        <v>0</v>
      </c>
      <c r="AR8" s="76">
        <f>SUMIFS(Consolidado!$G:$G,Consolidado!$A:$A,$B8,Consolidado!$E:$E,AR$4,Consolidado!$C:$C,$C$3,Consolidado!$B:$B,"SERVICIO")</f>
        <v>0</v>
      </c>
      <c r="AS8" s="76">
        <f>SUMIFS(Consolidado!$G:$G,Consolidado!$A:$A,$B8,Consolidado!$E:$E,AS$4,Consolidado!$C:$C,$C$3,Consolidado!$B:$B,"SERVICIO")</f>
        <v>0</v>
      </c>
      <c r="AT8" s="76">
        <f>SUMIFS(Consolidado!$G:$G,Consolidado!$A:$A,$B8,Consolidado!$E:$E,AT$4,Consolidado!$C:$C,$C$3,Consolidado!$B:$B,"SERVICIO")</f>
        <v>0</v>
      </c>
      <c r="AU8" s="76">
        <f>SUMIFS(Consolidado!$G:$G,Consolidado!$A:$A,$B8,Consolidado!$E:$E,AU$4,Consolidado!$C:$C,$C$3,Consolidado!$B:$B,"SERVICIO")</f>
        <v>0</v>
      </c>
      <c r="AV8" s="76">
        <f>SUMIFS(Consolidado!$G:$G,Consolidado!$A:$A,$B8,Consolidado!$E:$E,AV$4,Consolidado!$C:$C,$C$3,Consolidado!$B:$B,"SERVICIO")</f>
        <v>0</v>
      </c>
      <c r="AW8" s="76">
        <f>SUMIFS(Consolidado!$G:$G,Consolidado!$A:$A,$B8,Consolidado!$E:$E,AW$4,Consolidado!$C:$C,$C$3,Consolidado!$B:$B,"SERVICIO")</f>
        <v>0</v>
      </c>
      <c r="AX8" s="76">
        <f>SUMIFS(Consolidado!$G:$G,Consolidado!$A:$A,$B8,Consolidado!$E:$E,AX$4,Consolidado!$C:$C,$C$3,Consolidado!$B:$B,"SERVICIO")</f>
        <v>0</v>
      </c>
      <c r="AY8" s="76">
        <f>SUMIFS(Consolidado!$G:$G,Consolidado!$A:$A,$B8,Consolidado!$E:$E,AY$4,Consolidado!$C:$C,$C$3,Consolidado!$B:$B,"SERVICIO")</f>
        <v>0</v>
      </c>
      <c r="AZ8" s="76">
        <f>SUMIFS(Consolidado!$G:$G,Consolidado!$A:$A,$B8,Consolidado!$E:$E,AZ$4,Consolidado!$C:$C,$C$3,Consolidado!$B:$B,"SERVICIO")</f>
        <v>0</v>
      </c>
      <c r="BA8" s="76">
        <f>SUMIFS(Consolidado!$G:$G,Consolidado!$A:$A,$B8,Consolidado!$E:$E,BA$4,Consolidado!$C:$C,$C$3,Consolidado!$B:$B,"SERVICIO")</f>
        <v>0</v>
      </c>
      <c r="BB8" s="76">
        <f>SUMIFS(Consolidado!$G:$G,Consolidado!$A:$A,$B8,Consolidado!$E:$E,BB$4,Consolidado!$C:$C,$C$3,Consolidado!$B:$B,"SERVICIO")</f>
        <v>0</v>
      </c>
      <c r="BC8" s="76">
        <f>SUMIFS(Consolidado!$G:$G,Consolidado!$A:$A,$B8,Consolidado!$E:$E,BC$4,Consolidado!$C:$C,$C$3,Consolidado!$B:$B,"SERVICIO")</f>
        <v>0</v>
      </c>
      <c r="BD8" s="76">
        <f>SUMIFS(Consolidado!$G:$G,Consolidado!$A:$A,$B8,Consolidado!$E:$E,BD$4,Consolidado!$C:$C,$C$3,Consolidado!$B:$B,"SERVICIO")</f>
        <v>0</v>
      </c>
      <c r="BE8" s="76">
        <f>SUMIFS(Consolidado!$G:$G,Consolidado!$A:$A,$B8,Consolidado!$E:$E,BE$4,Consolidado!$C:$C,$C$3,Consolidado!$B:$B,"SERVICIO")</f>
        <v>0</v>
      </c>
      <c r="BF8" s="76">
        <f>SUMIFS(Consolidado!$G:$G,Consolidado!$A:$A,$B8,Consolidado!$E:$E,BF$4,Consolidado!$C:$C,$C$3,Consolidado!$B:$B,"SERVICIO")</f>
        <v>0</v>
      </c>
      <c r="BG8" s="76">
        <f>SUMIFS(Consolidado!$G:$G,Consolidado!$A:$A,$B8,Consolidado!$E:$E,BG$4,Consolidado!$C:$C,$C$3,Consolidado!$B:$B,"SERVICIO")</f>
        <v>0</v>
      </c>
      <c r="BH8" s="76">
        <f>SUMIFS(Consolidado!$G:$G,Consolidado!$A:$A,$B8,Consolidado!$E:$E,BH$4,Consolidado!$C:$C,$C$3,Consolidado!$B:$B,"SERVICIO")</f>
        <v>0</v>
      </c>
      <c r="BI8" s="76">
        <f>SUMIFS(Consolidado!$G:$G,Consolidado!$A:$A,$B8,Consolidado!$E:$E,BI$4,Consolidado!$C:$C,$C$3,Consolidado!$B:$B,"SERVICIO")</f>
        <v>0</v>
      </c>
      <c r="BJ8" s="76">
        <f>SUMIFS(Consolidado!$G:$G,Consolidado!$A:$A,$B8,Consolidado!$E:$E,BJ$4,Consolidado!$C:$C,$C$3,Consolidado!$B:$B,"SERVICIO")</f>
        <v>0</v>
      </c>
      <c r="BK8" s="76">
        <f>SUMIFS(Consolidado!$G:$G,Consolidado!$A:$A,$B8,Consolidado!$E:$E,BK$4,Consolidado!$C:$C,$C$3,Consolidado!$B:$B,"SERVICIO")</f>
        <v>0</v>
      </c>
      <c r="BL8" s="76">
        <f>SUMIFS(Consolidado!$G:$G,Consolidado!$A:$A,$B8,Consolidado!$E:$E,BL$4,Consolidado!$C:$C,$C$3,Consolidado!$B:$B,"SERVICIO")</f>
        <v>0</v>
      </c>
      <c r="BM8" s="76">
        <f>SUMIFS(Consolidado!$G:$G,Consolidado!$A:$A,$B8,Consolidado!$E:$E,BM$4,Consolidado!$C:$C,$C$3,Consolidado!$B:$B,"SERVICIO")</f>
        <v>0</v>
      </c>
      <c r="BN8" s="76">
        <f>SUMIFS(Consolidado!$G:$G,Consolidado!$A:$A,$B8,Consolidado!$E:$E,BN$4,Consolidado!$C:$C,$C$3,Consolidado!$B:$B,"SERVICIO")</f>
        <v>0</v>
      </c>
      <c r="BO8" s="76">
        <f>SUMIFS(Consolidado!$G:$G,Consolidado!$A:$A,$B8,Consolidado!$E:$E,BO$4,Consolidado!$C:$C,$C$3,Consolidado!$B:$B,"SERVICIO")</f>
        <v>388.33</v>
      </c>
      <c r="BP8" s="76">
        <f>SUMIFS(Consolidado!$G:$G,Consolidado!$A:$A,$B8,Consolidado!$E:$E,BP$4,Consolidado!$C:$C,$C$3,Consolidado!$B:$B,"SERVICIO")</f>
        <v>0</v>
      </c>
      <c r="BQ8" s="76">
        <f>SUMIFS(Consolidado!$G:$G,Consolidado!$A:$A,$B8,Consolidado!$E:$E,BQ$4,Consolidado!$C:$C,$C$3,Consolidado!$B:$B,"SERVICIO")</f>
        <v>776.66</v>
      </c>
      <c r="BR8" s="76">
        <f>SUMIFS(Consolidado!$G:$G,Consolidado!$A:$A,$B8,Consolidado!$E:$E,BR$4,Consolidado!$C:$C,$C$3,Consolidado!$B:$B,"SERVICIO")</f>
        <v>388.33</v>
      </c>
      <c r="BS8" s="76">
        <f>SUMIFS(Consolidado!$G:$G,Consolidado!$A:$A,$B8,Consolidado!$E:$E,BS$4,Consolidado!$C:$C,$C$3,Consolidado!$B:$B,"SERVICIO")</f>
        <v>0</v>
      </c>
      <c r="BT8" s="76">
        <f>SUMIFS(Consolidado!$G:$G,Consolidado!$A:$A,$B8,Consolidado!$E:$E,BT$4,Consolidado!$C:$C,$C$3,Consolidado!$B:$B,"SERVICIO")</f>
        <v>776.66</v>
      </c>
      <c r="BU8" s="76">
        <f>SUMIFS(Consolidado!$G:$G,Consolidado!$A:$A,$B8,Consolidado!$E:$E,BU$4,Consolidado!$C:$C,$C$3,Consolidado!$B:$B,"SERVICIO")</f>
        <v>0</v>
      </c>
      <c r="BV8" s="76">
        <f>SUMIFS(Consolidado!$G:$G,Consolidado!$A:$A,$B8,Consolidado!$E:$E,BV$4,Consolidado!$C:$C,$C$3,Consolidado!$B:$B,"SERVICIO")</f>
        <v>388.33</v>
      </c>
      <c r="BW8" s="76">
        <f>SUMIFS(Consolidado!$G:$G,Consolidado!$A:$A,$B8,Consolidado!$E:$E,BW$4,Consolidado!$C:$C,$C$3,Consolidado!$B:$B,"SERVICIO")</f>
        <v>388.33</v>
      </c>
      <c r="BX8" s="76">
        <f>SUMIFS(Consolidado!$G:$G,Consolidado!$A:$A,$B8,Consolidado!$E:$E,BX$4,Consolidado!$C:$C,$C$3,Consolidado!$B:$B,"SERVICIO")</f>
        <v>388.33</v>
      </c>
      <c r="BY8" s="76">
        <f>SUMIFS(Consolidado!$G:$G,Consolidado!$A:$A,$B8,Consolidado!$E:$E,BY$4,Consolidado!$C:$C,$C$3,Consolidado!$B:$B,"SERVICIO")</f>
        <v>388.33</v>
      </c>
      <c r="BZ8" s="76">
        <f>SUMIFS(Consolidado!$G:$G,Consolidado!$A:$A,$B8,Consolidado!$E:$E,BZ$4,Consolidado!$C:$C,$C$3,Consolidado!$B:$B,"SERVICIO")</f>
        <v>388.33</v>
      </c>
      <c r="CA8" s="76">
        <f>SUMIFS(Consolidado!$G:$G,Consolidado!$A:$A,$B8,Consolidado!$E:$E,CA$4,Consolidado!$C:$C,$C$3,Consolidado!$B:$B,"SERVICIO")</f>
        <v>388.33</v>
      </c>
      <c r="CB8" s="76">
        <f>SUMIFS(Consolidado!$G:$G,Consolidado!$A:$A,$B8,Consolidado!$E:$E,CB$4,Consolidado!$C:$C,$C$3,Consolidado!$B:$B,"SERVICIO")</f>
        <v>0</v>
      </c>
      <c r="CC8" s="76">
        <f>SUMIFS(Consolidado!$G:$G,Consolidado!$A:$A,$B8,Consolidado!$E:$E,CC$4,Consolidado!$C:$C,$C$3,Consolidado!$B:$B,"SERVICIO")</f>
        <v>0</v>
      </c>
      <c r="CD8" s="76">
        <f>SUMIFS(Consolidado!$G:$G,Consolidado!$A:$A,$B8,Consolidado!$E:$E,CD$4,Consolidado!$C:$C,$C$3,Consolidado!$B:$B,"SERVICIO")</f>
        <v>0</v>
      </c>
      <c r="CE8" s="76">
        <f>SUMIFS(Consolidado!$G:$G,Consolidado!$A:$A,$B8,Consolidado!$E:$E,CE$4,Consolidado!$C:$C,$C$3,Consolidado!$B:$B,"SERVICIO")</f>
        <v>388.33</v>
      </c>
      <c r="CF8" s="76">
        <f>SUMIFS(Consolidado!$G:$G,Consolidado!$A:$A,$B8,Consolidado!$E:$E,CF$4,Consolidado!$C:$C,$C$3,Consolidado!$B:$B,"SERVICIO")</f>
        <v>388.33</v>
      </c>
      <c r="CG8" s="76">
        <f>SUMIFS(Consolidado!$G:$G,Consolidado!$A:$A,$B8,Consolidado!$E:$E,CG$4,Consolidado!$C:$C,$C$3,Consolidado!$B:$B,"SERVICIO")</f>
        <v>0</v>
      </c>
      <c r="CH8" s="76">
        <f>SUMIFS(Consolidado!$G:$G,Consolidado!$A:$A,$B8,Consolidado!$E:$E,CH$4,Consolidado!$C:$C,$C$3,Consolidado!$B:$B,"SERVICIO")</f>
        <v>776.66</v>
      </c>
      <c r="CI8" s="76">
        <f>SUMIFS(Consolidado!$G:$G,Consolidado!$A:$A,$B8,Consolidado!$E:$E,CI$4,Consolidado!$C:$C,$C$3,Consolidado!$B:$B,"SERVICIO")</f>
        <v>388.33</v>
      </c>
      <c r="CJ8" s="76">
        <f>SUMIFS(Consolidado!$G:$G,Consolidado!$A:$A,$B8,Consolidado!$E:$E,CJ$4,Consolidado!$C:$C,$C$3,Consolidado!$B:$B,"SERVICIO")</f>
        <v>388.33</v>
      </c>
      <c r="CK8" s="76">
        <f>SUMIFS(Consolidado!$G:$G,Consolidado!$A:$A,$B8,Consolidado!$E:$E,CK$4,Consolidado!$C:$C,$C$3,Consolidado!$B:$B,"SERVICIO")</f>
        <v>388.33</v>
      </c>
      <c r="CL8" s="76">
        <f>SUMIFS(Consolidado!$G:$G,Consolidado!$A:$A,$B8,Consolidado!$E:$E,CL$4,Consolidado!$C:$C,$C$3,Consolidado!$B:$B,"SERVICIO")</f>
        <v>0</v>
      </c>
      <c r="CM8" s="76">
        <f>SUMIFS(Consolidado!$G:$G,Consolidado!$A:$A,$B8,Consolidado!$E:$E,CM$4,Consolidado!$C:$C,$C$3,Consolidado!$B:$B,"SERVICIO")</f>
        <v>776.66</v>
      </c>
      <c r="CN8" s="76">
        <f>SUMIFS(Consolidado!$G:$G,Consolidado!$A:$A,$B8,Consolidado!$E:$E,CN$4,Consolidado!$C:$C,$C$3,Consolidado!$B:$B,"SERVICIO")</f>
        <v>388.33</v>
      </c>
      <c r="CO8" s="76">
        <f>SUMIFS(Consolidado!$G:$G,Consolidado!$A:$A,$B8,Consolidado!$E:$E,CO$4,Consolidado!$C:$C,$C$3,Consolidado!$B:$B,"SERVICIO")</f>
        <v>4659.96</v>
      </c>
      <c r="CP8" s="76">
        <f>SUMIFS(Consolidado!$G:$G,Consolidado!$A:$A,$B8,Consolidado!$E:$E,CP$4,Consolidado!$C:$C,$C$3,Consolidado!$B:$B,"SERVICIO")</f>
        <v>388.34</v>
      </c>
      <c r="CQ8" s="76">
        <f>SUMIFS(Consolidado!$G:$G,Consolidado!$A:$A,$B8,Consolidado!$E:$E,CQ$4,Consolidado!$C:$C,$C$3,Consolidado!$B:$B,"SERVICIO")</f>
        <v>388.34</v>
      </c>
      <c r="CR8" s="76">
        <f>SUMIFS(Consolidado!$G:$G,Consolidado!$A:$A,$B8,Consolidado!$E:$E,CR$4,Consolidado!$C:$C,$C$3,Consolidado!$B:$B,"SERVICIO")</f>
        <v>388.34</v>
      </c>
      <c r="CS8" s="76">
        <f>SUMIFS(Consolidado!$G:$G,Consolidado!$A:$A,$B8,Consolidado!$E:$E,CS$4,Consolidado!$C:$C,$C$3,Consolidado!$B:$B,"SERVICIO")</f>
        <v>388.34</v>
      </c>
      <c r="CT8" s="76">
        <f>SUMIFS(Consolidado!$G:$G,Consolidado!$A:$A,$B8,Consolidado!$E:$E,CT$4,Consolidado!$C:$C,$C$3,Consolidado!$B:$B,"SERVICIO")</f>
        <v>388.34</v>
      </c>
      <c r="CU8" s="76">
        <f>SUMIFS(Consolidado!$G:$G,Consolidado!$A:$A,$B8,Consolidado!$E:$E,CU$4,Consolidado!$C:$C,$C$3,Consolidado!$B:$B,"SERVICIO")</f>
        <v>388.34</v>
      </c>
      <c r="CV8" s="76">
        <f>SUMIFS(Consolidado!$G:$G,Consolidado!$A:$A,$B8,Consolidado!$E:$E,CV$4,Consolidado!$C:$C,$C$3,Consolidado!$B:$B,"SERVICIO")</f>
        <v>0</v>
      </c>
      <c r="CW8" s="76">
        <f>SUMIFS(Consolidado!$G:$G,Consolidado!$A:$A,$B8,Consolidado!$E:$E,CW$4,Consolidado!$C:$C,$C$3,Consolidado!$B:$B,"SERVICIO")</f>
        <v>776.68</v>
      </c>
      <c r="CX8" s="76">
        <f>SUMIFS(Consolidado!$G:$G,Consolidado!$A:$A,$B8,Consolidado!$E:$E,CX$4,Consolidado!$C:$C,$C$3,Consolidado!$B:$B,"SERVICIO")</f>
        <v>388.34</v>
      </c>
      <c r="CY8" s="76">
        <f>SUMIFS(Consolidado!$G:$G,Consolidado!$A:$A,$B8,Consolidado!$E:$E,CY$4,Consolidado!$C:$C,$C$3,Consolidado!$B:$B,"SERVICIO")</f>
        <v>388.34</v>
      </c>
      <c r="CZ8" s="76">
        <f>SUMIFS(Consolidado!$G:$G,Consolidado!$A:$A,$B8,Consolidado!$E:$E,CZ$4,Consolidado!$C:$C,$C$3,Consolidado!$B:$B,"SERVICIO")</f>
        <v>388.34</v>
      </c>
      <c r="DA8" s="76">
        <f>SUMIFS(Consolidado!$G:$G,Consolidado!$A:$A,$B8,Consolidado!$E:$E,DA$4,Consolidado!$C:$C,$C$3,Consolidado!$B:$B,"SERVICIO")</f>
        <v>388.34</v>
      </c>
      <c r="DB8" s="76">
        <f>SUMIFS(Consolidado!$G:$G,Consolidado!$A:$A,$B8,Consolidado!$E:$E,DB$4,Consolidado!$C:$C,$C$3,Consolidado!$B:$B,"SERVICIO")</f>
        <v>388.34</v>
      </c>
      <c r="DC8" s="76">
        <f>SUMIFS(Consolidado!$G:$G,Consolidado!$A:$A,$B8,Consolidado!$E:$E,DC$4,Consolidado!$C:$C,$C$3,Consolidado!$B:$B,"SERVICIO")</f>
        <v>388.34</v>
      </c>
      <c r="DD8" s="76">
        <f>SUMIFS(Consolidado!$G:$G,Consolidado!$A:$A,$B8,Consolidado!$E:$E,DD$4,Consolidado!$C:$C,$C$3,Consolidado!$B:$B,"SERVICIO")</f>
        <v>0</v>
      </c>
      <c r="DE8" s="76">
        <f>SUMIFS(Consolidado!$G:$G,Consolidado!$A:$A,$B8,Consolidado!$E:$E,DE$4,Consolidado!$C:$C,$C$3,Consolidado!$B:$B,"SERVICIO")</f>
        <v>0</v>
      </c>
      <c r="DF8" s="76">
        <f>SUMIFS(Consolidado!$G:$G,Consolidado!$A:$A,$B8,Consolidado!$E:$E,DF$4,Consolidado!$C:$C,$C$3,Consolidado!$B:$B,"SERVICIO")</f>
        <v>0</v>
      </c>
      <c r="DG8" s="76">
        <f>SUMIFS(Consolidado!$G:$G,Consolidado!$A:$A,$B8,Consolidado!$E:$E,DG$4,Consolidado!$C:$C,$C$3,Consolidado!$B:$B,"SERVICIO")</f>
        <v>0</v>
      </c>
      <c r="DH8" s="76">
        <f>SUMIFS(Consolidado!$G:$G,Consolidado!$A:$A,$B8,Consolidado!$E:$E,DH$4,Consolidado!$C:$C,$C$3,Consolidado!$B:$B,"SERVICIO")</f>
        <v>0</v>
      </c>
      <c r="DI8" s="76">
        <f>SUMIFS(Consolidado!$G:$G,Consolidado!$A:$A,$B8,Consolidado!$E:$E,DI$4,Consolidado!$C:$C,$C$3,Consolidado!$B:$B,"SERVICIO")</f>
        <v>0</v>
      </c>
      <c r="DJ8" s="76">
        <f>SUMIFS(Consolidado!$G:$G,Consolidado!$A:$A,$B8,Consolidado!$E:$E,DJ$4,Consolidado!$C:$C,$C$3,Consolidado!$B:$B,"SERVICIO")</f>
        <v>0</v>
      </c>
      <c r="DK8" s="76">
        <f>SUMIFS(Consolidado!$G:$G,Consolidado!$A:$A,$B8,Consolidado!$E:$E,DK$4,Consolidado!$C:$C,$C$3,Consolidado!$B:$B,"SERVICIO")</f>
        <v>0</v>
      </c>
      <c r="DL8" s="76">
        <f>SUMIFS(Consolidado!$G:$G,Consolidado!$A:$A,$B8,Consolidado!$E:$E,DL$4,Consolidado!$C:$C,$C$3,Consolidado!$B:$B,"SERVICIO")</f>
        <v>0</v>
      </c>
      <c r="DM8" s="76">
        <f>SUMIFS(Consolidado!$G:$G,Consolidado!$A:$A,$B8,Consolidado!$E:$E,DM$4,Consolidado!$C:$C,$C$3,Consolidado!$B:$B,"SERVICIO")</f>
        <v>0</v>
      </c>
      <c r="DN8" s="76">
        <f>SUMIFS(Consolidado!$G:$G,Consolidado!$A:$A,$B8,Consolidado!$E:$E,DN$4,Consolidado!$C:$C,$C$3,Consolidado!$B:$B,"SERVICIO")</f>
        <v>0</v>
      </c>
      <c r="DO8" s="76">
        <f>SUMIFS(Consolidado!$G:$G,Consolidado!$A:$A,$B8,Consolidado!$E:$E,DO$4,Consolidado!$C:$C,$C$3,Consolidado!$B:$B,"SERVICIO")</f>
        <v>0</v>
      </c>
      <c r="DP8" s="76">
        <f>SUMIFS(Consolidado!$G:$G,Consolidado!$A:$A,$B8,Consolidado!$E:$E,DP$4,Consolidado!$C:$C,$C$3,Consolidado!$B:$B,"SERVICIO")</f>
        <v>0</v>
      </c>
      <c r="DQ8" s="76">
        <f>SUMIFS(Consolidado!$G:$G,Consolidado!$A:$A,$B8,Consolidado!$E:$E,DQ$4,Consolidado!$C:$C,$C$3,Consolidado!$B:$B,"SERVICIO")</f>
        <v>0</v>
      </c>
      <c r="DR8" s="76">
        <f>SUMIFS(Consolidado!$G:$G,Consolidado!$A:$A,$B8,Consolidado!$E:$E,DR$4,Consolidado!$C:$C,$C$3,Consolidado!$B:$B,"SERVICIO")</f>
        <v>0</v>
      </c>
      <c r="DS8" s="76">
        <f>SUMIFS(Consolidado!$G:$G,Consolidado!$A:$A,$B8,Consolidado!$E:$E,DS$4,Consolidado!$C:$C,$C$3,Consolidado!$B:$B,"SERVICIO")</f>
        <v>0</v>
      </c>
      <c r="DT8" s="76">
        <f>SUMIFS(Consolidado!$G:$G,Consolidado!$A:$A,$B8,Consolidado!$E:$E,DT$4,Consolidado!$C:$C,$C$3,Consolidado!$B:$B,"SERVICIO")</f>
        <v>0</v>
      </c>
      <c r="DU8" s="76">
        <f>SUMIFS(Consolidado!$G:$G,Consolidado!$A:$A,$B8,Consolidado!$E:$E,DU$4,Consolidado!$C:$C,$C$3,Consolidado!$B:$B,"SERVICIO")</f>
        <v>0</v>
      </c>
      <c r="DV8" s="76">
        <f>SUMIFS(Consolidado!$G:$G,Consolidado!$A:$A,$B8,Consolidado!$E:$E,DV$4,Consolidado!$C:$C,$C$3,Consolidado!$B:$B,"SERVICIO")</f>
        <v>0</v>
      </c>
      <c r="DW8" s="76">
        <f>SUMIFS(Consolidado!$G:$G,Consolidado!$A:$A,$B8,Consolidado!$E:$E,DW$4,Consolidado!$C:$C,$C$3,Consolidado!$B:$B,"SERVICIO")</f>
        <v>0</v>
      </c>
      <c r="DX8" s="76">
        <f>SUMIFS(Consolidado!$G:$G,Consolidado!$A:$A,$B8,Consolidado!$E:$E,DX$4,Consolidado!$C:$C,$C$3,Consolidado!$B:$B,"SERVICIO")</f>
        <v>0</v>
      </c>
      <c r="DY8" s="76">
        <f>SUMIFS(Consolidado!$G:$G,Consolidado!$A:$A,$B8,Consolidado!$E:$E,DY$4,Consolidado!$C:$C,$C$3,Consolidado!$B:$B,"SERVICIO")</f>
        <v>0</v>
      </c>
      <c r="DZ8" s="76">
        <f>SUMIFS(Consolidado!$G:$G,Consolidado!$A:$A,$B8,Consolidado!$E:$E,DZ$4,Consolidado!$C:$C,$C$3,Consolidado!$B:$B,"SERVICIO")</f>
        <v>0</v>
      </c>
      <c r="EA8" s="76">
        <f>SUMIFS(Consolidado!$G:$G,Consolidado!$A:$A,$B8,Consolidado!$E:$E,EA$4,Consolidado!$C:$C,$C$3,Consolidado!$B:$B,"SERVICIO")</f>
        <v>0</v>
      </c>
      <c r="EB8" s="76">
        <f>SUMIFS(Consolidado!$G:$G,Consolidado!$A:$A,$B8,Consolidado!$E:$E,EB$4,Consolidado!$C:$C,$C$3,Consolidado!$B:$B,"SERVICIO")</f>
        <v>0</v>
      </c>
      <c r="EC8" s="76">
        <f>SUMIFS(Consolidado!$G:$G,Consolidado!$A:$A,$B8,Consolidado!$E:$E,EC$4,Consolidado!$C:$C,$C$3,Consolidado!$B:$B,"SERVICIO")</f>
        <v>0</v>
      </c>
      <c r="ED8" s="76">
        <f>SUMIFS(Consolidado!$G:$G,Consolidado!$A:$A,$B8,Consolidado!$E:$E,ED$4,Consolidado!$C:$C,$C$3,Consolidado!$B:$B,"SERVICIO")</f>
        <v>0</v>
      </c>
      <c r="EE8" s="76">
        <f>SUMIFS(Consolidado!$G:$G,Consolidado!$A:$A,$B8,Consolidado!$E:$E,EE$4,Consolidado!$C:$C,$C$3,Consolidado!$B:$B,"SERVICIO")</f>
        <v>0</v>
      </c>
      <c r="EF8" s="76">
        <f>SUMIFS(Consolidado!$G:$G,Consolidado!$A:$A,$B8,Consolidado!$E:$E,EF$4,Consolidado!$C:$C,$C$3,Consolidado!$B:$B,"SERVICIO")</f>
        <v>0</v>
      </c>
      <c r="EG8" s="76">
        <f>SUMIFS(Consolidado!$G:$G,Consolidado!$A:$A,$B8,Consolidado!$E:$E,EG$4,Consolidado!$C:$C,$C$3,Consolidado!$B:$B,"SERVICIO")</f>
        <v>0</v>
      </c>
      <c r="EH8" s="76">
        <f>SUMIFS(Consolidado!$G:$G,Consolidado!$A:$A,$B8,Consolidado!$E:$E,EH$4,Consolidado!$C:$C,$C$3,Consolidado!$B:$B,"SERVICIO")</f>
        <v>0</v>
      </c>
      <c r="EI8" s="76">
        <f>SUMIFS(Consolidado!$G:$G,Consolidado!$A:$A,$B8,Consolidado!$E:$E,EI$4,Consolidado!$C:$C,$C$3,Consolidado!$B:$B,"SERVICIO")</f>
        <v>0</v>
      </c>
      <c r="EJ8" s="76">
        <f>SUMIFS(Consolidado!$G:$G,Consolidado!$A:$A,$B8,Consolidado!$E:$E,EJ$4,Consolidado!$C:$C,$C$3,Consolidado!$B:$B,"SERVICIO")</f>
        <v>0</v>
      </c>
      <c r="EK8" s="76">
        <f>SUMIFS(Consolidado!$G:$G,Consolidado!$A:$A,$B8,Consolidado!$E:$E,EK$4,Consolidado!$C:$C,$C$3,Consolidado!$B:$B,"SERVICIO")</f>
        <v>0</v>
      </c>
      <c r="EL8" s="76">
        <f>SUMIFS(Consolidado!$G:$G,Consolidado!$A:$A,$B8,Consolidado!$E:$E,EL$4,Consolidado!$C:$C,$C$3,Consolidado!$B:$B,"SERVICIO")</f>
        <v>0</v>
      </c>
      <c r="EM8" s="76">
        <f>SUMIFS(Consolidado!$G:$G,Consolidado!$A:$A,$B8,Consolidado!$E:$E,EM$4,Consolidado!$C:$C,$C$3,Consolidado!$B:$B,"SERVICIO")</f>
        <v>0</v>
      </c>
      <c r="EN8" s="76">
        <f>SUMIFS(Consolidado!$G:$G,Consolidado!$A:$A,$B8,Consolidado!$E:$E,EN$4,Consolidado!$C:$C,$C$3,Consolidado!$B:$B,"SERVICIO")</f>
        <v>0</v>
      </c>
      <c r="EO8" s="76">
        <f>SUMIFS(Consolidado!$G:$G,Consolidado!$A:$A,$B8,Consolidado!$E:$E,EO$4,Consolidado!$C:$C,$C$3,Consolidado!$B:$B,"SERVICIO")</f>
        <v>0</v>
      </c>
      <c r="EP8" s="76">
        <f>SUMIFS(Consolidado!$G:$G,Consolidado!$A:$A,$B8,Consolidado!$E:$E,EP$4,Consolidado!$C:$C,$C$3,Consolidado!$B:$B,"SERVICIO")</f>
        <v>0</v>
      </c>
      <c r="EQ8" s="76">
        <f>SUMIFS(Consolidado!$G:$G,Consolidado!$A:$A,$B8,Consolidado!$E:$E,EQ$4,Consolidado!$C:$C,$C$3,Consolidado!$B:$B,"SERVICIO")</f>
        <v>0</v>
      </c>
      <c r="ER8" s="76">
        <f>SUMIFS(Consolidado!$G:$G,Consolidado!$A:$A,$B8,Consolidado!$E:$E,ER$4,Consolidado!$C:$C,$C$3,Consolidado!$B:$B,"SERVICIO")</f>
        <v>0</v>
      </c>
      <c r="ES8" s="76">
        <f>SUMIFS(Consolidado!$G:$G,Consolidado!$A:$A,$B8,Consolidado!$E:$E,ES$4,Consolidado!$C:$C,$C$3,Consolidado!$B:$B,"SERVICIO")</f>
        <v>0</v>
      </c>
      <c r="ET8" s="76">
        <f>SUMIFS(Consolidado!$G:$G,Consolidado!$A:$A,$B8,Consolidado!$E:$E,ET$4,Consolidado!$C:$C,$C$3,Consolidado!$B:$B,"SERVICIO")</f>
        <v>0</v>
      </c>
      <c r="EU8" s="76">
        <f>SUMIFS(Consolidado!$G:$G,Consolidado!$A:$A,$B8,Consolidado!$E:$E,EU$4,Consolidado!$C:$C,$C$3,Consolidado!$B:$B,"SERVICIO")</f>
        <v>0</v>
      </c>
      <c r="EV8" s="76">
        <f>SUMIFS(Consolidado!$G:$G,Consolidado!$A:$A,$B8,Consolidado!$E:$E,EV$4,Consolidado!$C:$C,$C$3,Consolidado!$B:$B,"SERVICIO")</f>
        <v>0</v>
      </c>
      <c r="EW8" s="76">
        <f>SUMIFS(Consolidado!$G:$G,Consolidado!$A:$A,$B8,Consolidado!$E:$E,EW$4,Consolidado!$C:$C,$C$3,Consolidado!$B:$B,"SERVICIO")</f>
        <v>0</v>
      </c>
      <c r="EX8" s="76">
        <f>SUMIFS(Consolidado!$G:$G,Consolidado!$A:$A,$B8,Consolidado!$E:$E,EX$4,Consolidado!$C:$C,$C$3,Consolidado!$B:$B,"SERVICIO")</f>
        <v>0</v>
      </c>
      <c r="EY8" s="76">
        <f>SUMIFS(Consolidado!$G:$G,Consolidado!$A:$A,$B8,Consolidado!$E:$E,EY$4,Consolidado!$C:$C,$C$3,Consolidado!$B:$B,"SERVICIO")</f>
        <v>0</v>
      </c>
      <c r="EZ8" s="76">
        <f>SUMIFS(Consolidado!$G:$G,Consolidado!$A:$A,$B8,Consolidado!$E:$E,EZ$4,Consolidado!$C:$C,$C$3,Consolidado!$B:$B,"SERVICIO")</f>
        <v>0</v>
      </c>
      <c r="FA8" s="76">
        <f>SUMIFS(Consolidado!$G:$G,Consolidado!$A:$A,$B8,Consolidado!$E:$E,FA$4,Consolidado!$C:$C,$C$3,Consolidado!$B:$B,"SERVICIO")</f>
        <v>0</v>
      </c>
      <c r="FB8" s="76">
        <f>SUMIFS(Consolidado!$G:$G,Consolidado!$A:$A,$B8,Consolidado!$E:$E,FB$4,Consolidado!$C:$C,$C$3,Consolidado!$B:$B,"SERVICIO")</f>
        <v>0</v>
      </c>
      <c r="FC8" s="76">
        <f>SUMIFS(Consolidado!$G:$G,Consolidado!$A:$A,$B8,Consolidado!$E:$E,FC$4,Consolidado!$C:$C,$C$3,Consolidado!$B:$B,"SERVICIO")</f>
        <v>0</v>
      </c>
      <c r="FD8" s="76">
        <f>SUMIFS(Consolidado!$G:$G,Consolidado!$A:$A,$B8,Consolidado!$E:$E,FD$4,Consolidado!$C:$C,$C$3,Consolidado!$B:$B,"SERVICIO")</f>
        <v>0</v>
      </c>
      <c r="FE8" s="76">
        <f>SUMIFS(Consolidado!$G:$G,Consolidado!$A:$A,$B8,Consolidado!$E:$E,FE$4,Consolidado!$C:$C,$C$3,Consolidado!$B:$B,"SERVICIO")</f>
        <v>0</v>
      </c>
      <c r="FF8" s="76">
        <f>SUMIFS(Consolidado!$G:$G,Consolidado!$A:$A,$B8,Consolidado!$E:$E,FF$4,Consolidado!$C:$C,$C$3,Consolidado!$B:$B,"SERVICIO")</f>
        <v>0</v>
      </c>
      <c r="FG8" s="76">
        <f>SUMIFS(Consolidado!$G:$G,Consolidado!$A:$A,$B8,Consolidado!$E:$E,FG$4,Consolidado!$C:$C,$C$3,Consolidado!$B:$B,"SERVICIO")</f>
        <v>0</v>
      </c>
      <c r="FH8" s="76">
        <f>SUMIFS(Consolidado!$G:$G,Consolidado!$A:$A,$B8,Consolidado!$E:$E,FH$4,Consolidado!$C:$C,$C$3,Consolidado!$B:$B,"SERVICIO")</f>
        <v>0</v>
      </c>
      <c r="FI8" s="76">
        <f>SUMIFS(Consolidado!$G:$G,Consolidado!$A:$A,$B8,Consolidado!$E:$E,FI$4,Consolidado!$C:$C,$C$3,Consolidado!$B:$B,"SERVICIO")</f>
        <v>0</v>
      </c>
      <c r="FJ8" s="76">
        <f>SUMIFS(Consolidado!$G:$G,Consolidado!$A:$A,$B8,Consolidado!$E:$E,FJ$4,Consolidado!$C:$C,$C$3,Consolidado!$B:$B,"SERVICIO")</f>
        <v>0</v>
      </c>
      <c r="FK8" s="76">
        <f>SUMIFS(Consolidado!$G:$G,Consolidado!$A:$A,$B8,Consolidado!$E:$E,FK$4,Consolidado!$C:$C,$C$3,Consolidado!$B:$B,"SERVICIO")</f>
        <v>0</v>
      </c>
      <c r="FL8" s="76">
        <f>SUMIFS(Consolidado!$G:$G,Consolidado!$A:$A,$B8,Consolidado!$E:$E,FL$4,Consolidado!$C:$C,$C$3,Consolidado!$B:$B,"SERVICIO")</f>
        <v>0</v>
      </c>
      <c r="FM8" s="76">
        <f>SUMIFS(Consolidado!$G:$G,Consolidado!$A:$A,$B8,Consolidado!$E:$E,FM$4,Consolidado!$C:$C,$C$3,Consolidado!$B:$B,"SERVICIO")</f>
        <v>0</v>
      </c>
      <c r="FN8" s="76">
        <f>SUMIFS(Consolidado!$G:$G,Consolidado!$A:$A,$B8,Consolidado!$E:$E,FN$4,Consolidado!$C:$C,$C$3,Consolidado!$B:$B,"SERVICIO")</f>
        <v>0</v>
      </c>
      <c r="FO8" s="76">
        <f>SUMIFS(Consolidado!$G:$G,Consolidado!$A:$A,$B8,Consolidado!$E:$E,FO$4,Consolidado!$C:$C,$C$3,Consolidado!$B:$B,"SERVICIO")</f>
        <v>0</v>
      </c>
      <c r="FP8" s="76">
        <f>SUMIFS(Consolidado!$G:$G,Consolidado!$A:$A,$B8,Consolidado!$E:$E,FP$4,Consolidado!$C:$C,$C$3,Consolidado!$B:$B,"SERVICIO")</f>
        <v>0</v>
      </c>
      <c r="FQ8" s="76">
        <f>SUMIFS(Consolidado!$G:$G,Consolidado!$A:$A,$B8,Consolidado!$E:$E,FQ$4,Consolidado!$C:$C,$C$3,Consolidado!$B:$B,"SERVICIO")</f>
        <v>0</v>
      </c>
      <c r="FR8" s="76">
        <f>SUMIFS(Consolidado!$G:$G,Consolidado!$A:$A,$B8,Consolidado!$E:$E,FR$4,Consolidado!$C:$C,$C$3,Consolidado!$B:$B,"SERVICIO")</f>
        <v>0</v>
      </c>
      <c r="FS8" s="76">
        <f>SUMIFS(Consolidado!$G:$G,Consolidado!$A:$A,$B8,Consolidado!$E:$E,FS$4,Consolidado!$C:$C,$C$3,Consolidado!$B:$B,"SERVICIO")</f>
        <v>0</v>
      </c>
      <c r="FT8" s="76">
        <f>SUMIFS(Consolidado!$G:$G,Consolidado!$A:$A,$B8,Consolidado!$E:$E,FT$4,Consolidado!$C:$C,$C$3,Consolidado!$B:$B,"SERVICIO")</f>
        <v>0</v>
      </c>
      <c r="FU8" s="76">
        <f>SUMIFS(Consolidado!$G:$G,Consolidado!$A:$A,$B8,Consolidado!$E:$E,FU$4,Consolidado!$C:$C,$C$3,Consolidado!$B:$B,"SERVICIO")</f>
        <v>0</v>
      </c>
      <c r="FV8" s="76">
        <f>SUMIFS(Consolidado!$G:$G,Consolidado!$A:$A,$B8,Consolidado!$E:$E,FV$4,Consolidado!$C:$C,$C$3,Consolidado!$B:$B,"SERVICIO")</f>
        <v>0</v>
      </c>
      <c r="FW8" s="76">
        <f>SUMIFS(Consolidado!$G:$G,Consolidado!$A:$A,$B8,Consolidado!$E:$E,FW$4,Consolidado!$C:$C,$C$3,Consolidado!$B:$B,"SERVICIO")</f>
        <v>0</v>
      </c>
      <c r="FX8" s="76">
        <f>SUMIFS(Consolidado!$G:$G,Consolidado!$A:$A,$B8,Consolidado!$E:$E,FX$4,Consolidado!$C:$C,$C$3,Consolidado!$B:$B,"SERVICIO")</f>
        <v>0</v>
      </c>
      <c r="FY8" s="76">
        <f>SUMIFS(Consolidado!$G:$G,Consolidado!$A:$A,$B8,Consolidado!$E:$E,FY$4,Consolidado!$C:$C,$C$3,Consolidado!$B:$B,"SERVICIO")</f>
        <v>0</v>
      </c>
      <c r="FZ8" s="76">
        <f>SUMIFS(Consolidado!$G:$G,Consolidado!$A:$A,$B8,Consolidado!$E:$E,FZ$4,Consolidado!$C:$C,$C$3,Consolidado!$B:$B,"SERVICIO")</f>
        <v>0</v>
      </c>
      <c r="GA8" s="76">
        <f>SUMIFS(Consolidado!$G:$G,Consolidado!$A:$A,$B8,Consolidado!$E:$E,GA$4,Consolidado!$C:$C,$C$3,Consolidado!$B:$B,"SERVICIO")</f>
        <v>0</v>
      </c>
      <c r="GB8" s="76">
        <f>SUMIFS(Consolidado!$G:$G,Consolidado!$A:$A,$B8,Consolidado!$E:$E,GB$4,Consolidado!$C:$C,$C$3,Consolidado!$B:$B,"SERVICIO")</f>
        <v>0</v>
      </c>
      <c r="GC8" s="76">
        <f>SUMIFS(Consolidado!$G:$G,Consolidado!$A:$A,$B8,Consolidado!$E:$E,GC$4,Consolidado!$C:$C,$C$3,Consolidado!$B:$B,"SERVICIO")</f>
        <v>0</v>
      </c>
      <c r="GD8" s="76">
        <f>SUMIFS(Consolidado!$G:$G,Consolidado!$A:$A,$B8,Consolidado!$E:$E,GD$4,Consolidado!$C:$C,$C$3,Consolidado!$B:$B,"SERVICIO")</f>
        <v>0</v>
      </c>
      <c r="GE8" s="76">
        <f>SUMIFS(Consolidado!$G:$G,Consolidado!$A:$A,$B8,Consolidado!$E:$E,GE$4,Consolidado!$C:$C,$C$3,Consolidado!$B:$B,"SERVICIO")</f>
        <v>0</v>
      </c>
      <c r="GF8" s="76">
        <f>SUMIFS(Consolidado!$G:$G,Consolidado!$A:$A,$B8,Consolidado!$E:$E,GF$4,Consolidado!$C:$C,$C$3,Consolidado!$B:$B,"SERVICIO")</f>
        <v>0</v>
      </c>
      <c r="GG8" s="76">
        <f>SUMIFS(Consolidado!$G:$G,Consolidado!$A:$A,$B8,Consolidado!$E:$E,GG$4,Consolidado!$C:$C,$C$3,Consolidado!$B:$B,"SERVICIO")</f>
        <v>0</v>
      </c>
      <c r="GH8" s="76">
        <f>SUMIFS(Consolidado!$G:$G,Consolidado!$A:$A,$B8,Consolidado!$E:$E,GH$4,Consolidado!$C:$C,$C$3,Consolidado!$B:$B,"SERVICIO")</f>
        <v>0</v>
      </c>
      <c r="GI8" s="76">
        <f>SUMIFS(Consolidado!$G:$G,Consolidado!$A:$A,$B8,Consolidado!$E:$E,GI$4,Consolidado!$C:$C,$C$3,Consolidado!$B:$B,"SERVICIO")</f>
        <v>0</v>
      </c>
      <c r="GJ8" s="76">
        <f>SUMIFS(Consolidado!$G:$G,Consolidado!$A:$A,$B8,Consolidado!$E:$E,GJ$4,Consolidado!$C:$C,$C$3,Consolidado!$B:$B,"SERVICIO")</f>
        <v>0</v>
      </c>
      <c r="GK8" s="76">
        <f>SUMIFS(Consolidado!$G:$G,Consolidado!$A:$A,$B8,Consolidado!$E:$E,GK$4,Consolidado!$C:$C,$C$3,Consolidado!$B:$B,"SERVICIO")</f>
        <v>0</v>
      </c>
      <c r="GL8" s="76">
        <f>SUMIFS(Consolidado!$G:$G,Consolidado!$A:$A,$B8,Consolidado!$E:$E,GL$4,Consolidado!$C:$C,$C$3,Consolidado!$B:$B,"SERVICIO")</f>
        <v>0</v>
      </c>
      <c r="GM8" s="76">
        <f>SUMIFS(Consolidado!$G:$G,Consolidado!$A:$A,$B8,Consolidado!$E:$E,GM$4,Consolidado!$C:$C,$C$3,Consolidado!$B:$B,"SERVICIO")</f>
        <v>0</v>
      </c>
      <c r="GN8" s="76">
        <f>SUMIFS(Consolidado!$G:$G,Consolidado!$A:$A,$B8,Consolidado!$E:$E,GN$4,Consolidado!$C:$C,$C$3,Consolidado!$B:$B,"SERVICIO")</f>
        <v>0</v>
      </c>
      <c r="GO8" s="76">
        <f>SUMIFS(Consolidado!$G:$G,Consolidado!$A:$A,$B8,Consolidado!$E:$E,GO$4,Consolidado!$C:$C,$C$3,Consolidado!$B:$B,"SERVICIO")</f>
        <v>0</v>
      </c>
      <c r="GP8" s="76">
        <f>SUMIFS(Consolidado!$G:$G,Consolidado!$A:$A,$B8,Consolidado!$E:$E,GP$4,Consolidado!$C:$C,$C$3,Consolidado!$B:$B,"SERVICIO")</f>
        <v>0</v>
      </c>
      <c r="GQ8" s="76">
        <f>SUMIFS(Consolidado!$G:$G,Consolidado!$A:$A,$B8,Consolidado!$E:$E,GQ$4,Consolidado!$C:$C,$C$3,Consolidado!$B:$B,"SERVICIO")</f>
        <v>0</v>
      </c>
      <c r="GR8" s="76">
        <f>SUMIFS(Consolidado!$G:$G,Consolidado!$A:$A,$B8,Consolidado!$E:$E,GR$4,Consolidado!$C:$C,$C$3,Consolidado!$B:$B,"SERVICIO")</f>
        <v>0</v>
      </c>
      <c r="GS8" s="76">
        <f>SUMIFS(Consolidado!$G:$G,Consolidado!$A:$A,$B8,Consolidado!$E:$E,GS$4,Consolidado!$C:$C,$C$3,Consolidado!$B:$B,"SERVICIO")</f>
        <v>0</v>
      </c>
      <c r="GT8" s="76">
        <f>SUMIFS(Consolidado!$G:$G,Consolidado!$A:$A,$B8,Consolidado!$E:$E,GT$4,Consolidado!$C:$C,$C$3,Consolidado!$B:$B,"SERVICIO")</f>
        <v>0</v>
      </c>
      <c r="GU8" s="76">
        <f>SUMIFS(Consolidado!$G:$G,Consolidado!$A:$A,$B8,Consolidado!$E:$E,GU$4,Consolidado!$C:$C,$C$3,Consolidado!$B:$B,"SERVICIO")</f>
        <v>0</v>
      </c>
      <c r="GV8" s="76">
        <f>SUMIFS(Consolidado!$G:$G,Consolidado!$A:$A,$B8,Consolidado!$E:$E,GV$4,Consolidado!$C:$C,$C$3,Consolidado!$B:$B,"SERVICIO")</f>
        <v>0</v>
      </c>
      <c r="GW8" s="76">
        <f>SUMIFS(Consolidado!$G:$G,Consolidado!$A:$A,$B8,Consolidado!$E:$E,GW$4,Consolidado!$C:$C,$C$3,Consolidado!$B:$B,"SERVICIO")</f>
        <v>0</v>
      </c>
      <c r="GX8" s="76">
        <f>SUMIFS(Consolidado!$G:$G,Consolidado!$A:$A,$B8,Consolidado!$E:$E,GX$4,Consolidado!$C:$C,$C$3,Consolidado!$B:$B,"SERVICIO")</f>
        <v>0</v>
      </c>
      <c r="GY8" s="76">
        <f>SUMIFS(Consolidado!$G:$G,Consolidado!$A:$A,$B8,Consolidado!$E:$E,GY$4,Consolidado!$C:$C,$C$3,Consolidado!$B:$B,"SERVICIO")</f>
        <v>0</v>
      </c>
      <c r="GZ8" s="76">
        <f>SUMIFS(Consolidado!$G:$G,Consolidado!$A:$A,$B8,Consolidado!$E:$E,GZ$4,Consolidado!$C:$C,$C$3,Consolidado!$B:$B,"SERVICIO")</f>
        <v>0</v>
      </c>
      <c r="HA8" s="216">
        <f t="shared" si="7"/>
        <v>18639.980000000003</v>
      </c>
      <c r="HB8" s="76">
        <f>SUMIFS(Consolidado!$G:$G,Consolidado!$A:$A,$B8,Consolidado!$E:$E,HB$4,Consolidado!$C:$C,"REG",Consolidado!$B:$B,"SERVICIO")</f>
        <v>0</v>
      </c>
      <c r="HC8" s="76">
        <f>SUMIFS(Consolidado!$G:$G,Consolidado!$A:$A,$B8,Consolidado!$E:$E,HC$4,Consolidado!$C:$C,"REG",Consolidado!$B:$B,"SERVICIO")</f>
        <v>0</v>
      </c>
      <c r="HD8" s="76">
        <f>SUMIFS(Consolidado!$G:$G,Consolidado!$A:$A,$B8,Consolidado!$E:$E,HD$4,Consolidado!$C:$C,"REG",Consolidado!$B:$B,"SERVICIO")</f>
        <v>0</v>
      </c>
      <c r="HE8" s="76">
        <f>SUMIFS(Consolidado!$G:$G,Consolidado!$A:$A,$B8,Consolidado!$E:$E,HE$4,Consolidado!$C:$C,"REG",Consolidado!$B:$B,"SERVICIO")</f>
        <v>0</v>
      </c>
      <c r="HF8" s="76">
        <f>SUMIFS(Consolidado!$G:$G,Consolidado!$A:$A,$B8,Consolidado!$E:$E,HF$4,Consolidado!$C:$C,"REG",Consolidado!$B:$B,"SERVICIO")</f>
        <v>0</v>
      </c>
      <c r="HG8" s="76">
        <f>SUMIFS(Consolidado!$G:$G,Consolidado!$A:$A,$B8,Consolidado!$E:$E,HG$4,Consolidado!$C:$C,"REG",Consolidado!$B:$B,"SERVICIO")</f>
        <v>0</v>
      </c>
      <c r="HH8" s="76">
        <f>SUMIFS(Consolidado!$G:$G,Consolidado!$A:$A,$B8,Consolidado!$E:$E,HH$4,Consolidado!$C:$C,"REG",Consolidado!$B:$B,"SERVICIO")</f>
        <v>0</v>
      </c>
      <c r="HI8" s="76">
        <f>SUMIFS(Consolidado!$G:$G,Consolidado!$A:$A,$B8,Consolidado!$E:$E,HI$4,Consolidado!$C:$C,"REG",Consolidado!$B:$B,"SERVICIO")</f>
        <v>0</v>
      </c>
      <c r="HJ8" s="76">
        <f>SUMIFS(Consolidado!$G:$G,Consolidado!$A:$A,$B8,Consolidado!$E:$E,HJ$4,Consolidado!$C:$C,"REG",Consolidado!$B:$B,"SERVICIO")</f>
        <v>0</v>
      </c>
      <c r="HK8" s="76">
        <f>SUMIFS(Consolidado!$G:$G,Consolidado!$A:$A,$B8,Consolidado!$E:$E,HK$4,Consolidado!$C:$C,"REG",Consolidado!$B:$B,"SERVICIO")</f>
        <v>0</v>
      </c>
      <c r="HL8" s="76">
        <f>SUMIFS(Consolidado!$G:$G,Consolidado!$A:$A,$B8,Consolidado!$E:$E,HL$4,Consolidado!$C:$C,"REG",Consolidado!$B:$B,"SERVICIO")</f>
        <v>0</v>
      </c>
      <c r="HM8" s="76">
        <f>SUMIFS(Consolidado!$G:$G,Consolidado!$A:$A,$B8,Consolidado!$E:$E,HM$4,Consolidado!$C:$C,"REG",Consolidado!$B:$B,"SERVICIO")</f>
        <v>0</v>
      </c>
      <c r="HN8" s="76">
        <f>SUMIFS(Consolidado!$G:$G,Consolidado!$A:$A,$B8,Consolidado!$E:$E,HN$4,Consolidado!$C:$C,"REG",Consolidado!$B:$B,"SERVICIO")</f>
        <v>0</v>
      </c>
      <c r="HO8" s="76">
        <f>SUMIFS(Consolidado!$G:$G,Consolidado!$A:$A,$B8,Consolidado!$E:$E,HO$4,Consolidado!$C:$C,"REG",Consolidado!$B:$B,"SERVICIO")</f>
        <v>0</v>
      </c>
      <c r="HP8" s="76">
        <f>SUMIFS(Consolidado!$G:$G,Consolidado!$A:$A,$B8,Consolidado!$E:$E,HP$4,Consolidado!$C:$C,"REG",Consolidado!$B:$B,"SERVICIO")</f>
        <v>0</v>
      </c>
      <c r="HQ8" s="76">
        <f>SUMIFS(Consolidado!$G:$G,Consolidado!$A:$A,$B8,Consolidado!$E:$E,HQ$4,Consolidado!$C:$C,"REG",Consolidado!$B:$B,"SERVICIO")</f>
        <v>0</v>
      </c>
      <c r="HR8" s="76">
        <f>SUMIFS(Consolidado!$G:$G,Consolidado!$A:$A,$B8,Consolidado!$E:$E,HR$4,Consolidado!$C:$C,"REG",Consolidado!$B:$B,"SERVICIO")</f>
        <v>0</v>
      </c>
      <c r="HS8" s="76">
        <f>SUMIFS(Consolidado!$G:$G,Consolidado!$A:$A,$B8,Consolidado!$E:$E,HS$4,Consolidado!$C:$C,"REG",Consolidado!$B:$B,"SERVICIO")</f>
        <v>0</v>
      </c>
      <c r="HT8" s="76">
        <f>SUMIFS(Consolidado!$G:$G,Consolidado!$A:$A,$B8,Consolidado!$E:$E,HT$4,Consolidado!$C:$C,"REG",Consolidado!$B:$B,"SERVICIO")</f>
        <v>0</v>
      </c>
      <c r="HU8" s="76">
        <f>SUMIFS(Consolidado!$G:$G,Consolidado!$A:$A,$B8,Consolidado!$E:$E,HU$4,Consolidado!$C:$C,"REG",Consolidado!$B:$B,"SERVICIO")</f>
        <v>0</v>
      </c>
      <c r="HV8" s="76">
        <f>SUMIFS(Consolidado!$G:$G,Consolidado!$A:$A,$B8,Consolidado!$E:$E,HV$4,Consolidado!$C:$C,"REG",Consolidado!$B:$B,"SERVICIO")</f>
        <v>0</v>
      </c>
      <c r="HW8" s="76">
        <f>SUMIFS(Consolidado!$G:$G,Consolidado!$A:$A,$B8,Consolidado!$E:$E,HW$4,Consolidado!$C:$C,"REG",Consolidado!$B:$B,"SERVICIO")</f>
        <v>0</v>
      </c>
      <c r="HX8" s="76">
        <f>SUMIFS(Consolidado!$G:$G,Consolidado!$A:$A,$B8,Consolidado!$E:$E,HX$4,Consolidado!$C:$C,"REG",Consolidado!$B:$B,"SERVICIO")</f>
        <v>0</v>
      </c>
      <c r="HY8" s="76">
        <f>SUMIFS(Consolidado!$G:$G,Consolidado!$A:$A,$B8,Consolidado!$E:$E,HY$4,Consolidado!$C:$C,"REG",Consolidado!$B:$B,"SERVICIO")</f>
        <v>0</v>
      </c>
      <c r="HZ8" s="76">
        <f>SUMIFS(Consolidado!$G:$G,Consolidado!$A:$A,$B8,Consolidado!$E:$E,HZ$4,Consolidado!$C:$C,"REG",Consolidado!$B:$B,"SERVICIO")</f>
        <v>0</v>
      </c>
      <c r="IA8" s="76">
        <f>SUMIFS(Consolidado!$G:$G,Consolidado!$A:$A,$B8,Consolidado!$E:$E,IA$4,Consolidado!$C:$C,"REG",Consolidado!$B:$B,"SERVICIO")</f>
        <v>0</v>
      </c>
      <c r="IB8" s="76">
        <f>SUMIFS(Consolidado!$G:$G,Consolidado!$A:$A,$B8,Consolidado!$E:$E,IB$4,Consolidado!$C:$C,"REG",Consolidado!$B:$B,"SERVICIO")</f>
        <v>0</v>
      </c>
      <c r="IC8" s="76">
        <f>SUMIFS(Consolidado!$G:$G,Consolidado!$A:$A,$B8,Consolidado!$E:$E,IC$4,Consolidado!$C:$C,"REG",Consolidado!$B:$B,"SERVICIO")</f>
        <v>0</v>
      </c>
      <c r="ID8" s="76">
        <f>SUMIFS(Consolidado!$G:$G,Consolidado!$A:$A,$B8,Consolidado!$E:$E,ID$4,Consolidado!$C:$C,"REG",Consolidado!$B:$B,"SERVICIO")</f>
        <v>0</v>
      </c>
      <c r="IE8" s="76">
        <f>SUMIFS(Consolidado!$G:$G,Consolidado!$A:$A,$B8,Consolidado!$E:$E,IE$4,Consolidado!$C:$C,"REG",Consolidado!$B:$B,"SERVICIO")</f>
        <v>0</v>
      </c>
      <c r="IF8" s="76">
        <f>SUMIFS(Consolidado!$G:$G,Consolidado!$A:$A,$B8,Consolidado!$E:$E,IF$4,Consolidado!$C:$C,"REG",Consolidado!$B:$B,"SERVICIO")</f>
        <v>0</v>
      </c>
      <c r="IG8" s="76">
        <f>SUMIFS(Consolidado!$G:$G,Consolidado!$A:$A,$B8,Consolidado!$E:$E,IG$4,Consolidado!$C:$C,"REG",Consolidado!$B:$B,"SERVICIO")</f>
        <v>0</v>
      </c>
      <c r="IH8" s="76">
        <f>SUMIFS(Consolidado!$G:$G,Consolidado!$A:$A,$B8,Consolidado!$E:$E,IH$4,Consolidado!$C:$C,"REG",Consolidado!$B:$B,"SERVICIO")</f>
        <v>0</v>
      </c>
      <c r="II8" s="76">
        <f>SUMIFS(Consolidado!$G:$G,Consolidado!$A:$A,$B8,Consolidado!$E:$E,II$4,Consolidado!$C:$C,"REG",Consolidado!$B:$B,"SERVICIO")</f>
        <v>0</v>
      </c>
      <c r="IJ8" s="76">
        <f>SUMIFS(Consolidado!$G:$G,Consolidado!$A:$A,$B8,Consolidado!$E:$E,IJ$4,Consolidado!$C:$C,"REG",Consolidado!$B:$B,"SERVICIO")</f>
        <v>0</v>
      </c>
      <c r="IK8" s="76">
        <f>SUMIFS(Consolidado!$G:$G,Consolidado!$A:$A,$B8,Consolidado!$E:$E,IK$4,Consolidado!$C:$C,"REG",Consolidado!$B:$B,"SERVICIO")</f>
        <v>0</v>
      </c>
      <c r="IL8" s="76">
        <f>SUMIFS(Consolidado!$G:$G,Consolidado!$A:$A,$B8,Consolidado!$E:$E,IL$4,Consolidado!$C:$C,"REG",Consolidado!$B:$B,"SERVICIO")</f>
        <v>0</v>
      </c>
      <c r="IM8" s="76">
        <f>SUMIFS(Consolidado!$G:$G,Consolidado!$A:$A,$B8,Consolidado!$E:$E,IM$4,Consolidado!$C:$C,"REG",Consolidado!$B:$B,"SERVICIO")</f>
        <v>0</v>
      </c>
      <c r="IN8" s="76">
        <f>SUMIFS(Consolidado!$G:$G,Consolidado!$A:$A,$B8,Consolidado!$E:$E,IN$4,Consolidado!$C:$C,"REG",Consolidado!$B:$B,"SERVICIO")</f>
        <v>0</v>
      </c>
      <c r="IO8" s="76">
        <f>SUMIFS(Consolidado!$G:$G,Consolidado!$A:$A,$B8,Consolidado!$E:$E,IO$4,Consolidado!$C:$C,"REG",Consolidado!$B:$B,"SERVICIO")</f>
        <v>0</v>
      </c>
      <c r="IP8" s="76">
        <f>SUMIFS(Consolidado!$G:$G,Consolidado!$A:$A,$B8,Consolidado!$E:$E,IP$4,Consolidado!$C:$C,"REG",Consolidado!$B:$B,"SERVICIO")</f>
        <v>0</v>
      </c>
      <c r="IQ8" s="76">
        <f>SUMIFS(Consolidado!$G:$G,Consolidado!$A:$A,$B8,Consolidado!$E:$E,IQ$4,Consolidado!$C:$C,"REG",Consolidado!$B:$B,"SERVICIO")</f>
        <v>0</v>
      </c>
      <c r="IR8" s="76">
        <f>SUMIFS(Consolidado!$G:$G,Consolidado!$A:$A,$B8,Consolidado!$E:$E,IR$4,Consolidado!$C:$C,"REG",Consolidado!$B:$B,"SERVICIO")</f>
        <v>0</v>
      </c>
      <c r="IS8" s="76">
        <f>SUMIFS(Consolidado!$G:$G,Consolidado!$A:$A,$B8,Consolidado!$E:$E,IS$4,Consolidado!$C:$C,"REG",Consolidado!$B:$B,"SERVICIO")</f>
        <v>0</v>
      </c>
      <c r="IT8" s="76">
        <f>SUMIFS(Consolidado!$G:$G,Consolidado!$A:$A,$B8,Consolidado!$E:$E,IT$4,Consolidado!$C:$C,"REG",Consolidado!$B:$B,"SERVICIO")</f>
        <v>0</v>
      </c>
      <c r="IU8" s="76">
        <f>SUMIFS(Consolidado!$G:$G,Consolidado!$A:$A,$B8,Consolidado!$E:$E,IU$4,Consolidado!$C:$C,"REG",Consolidado!$B:$B,"SERVICIO")</f>
        <v>0</v>
      </c>
      <c r="IV8" s="76">
        <f>SUMIFS(Consolidado!$G:$G,Consolidado!$A:$A,$B8,Consolidado!$E:$E,IV$4,Consolidado!$C:$C,"REG",Consolidado!$B:$B,"SERVICIO")</f>
        <v>0</v>
      </c>
      <c r="IW8" s="76">
        <f>SUMIFS(Consolidado!$G:$G,Consolidado!$A:$A,$B8,Consolidado!$E:$E,IW$4,Consolidado!$C:$C,"REG",Consolidado!$B:$B,"SERVICIO")</f>
        <v>0</v>
      </c>
      <c r="IX8" s="76">
        <f>SUMIFS(Consolidado!$G:$G,Consolidado!$A:$A,$B8,Consolidado!$E:$E,IX$4,Consolidado!$C:$C,"REG",Consolidado!$B:$B,"SERVICIO")</f>
        <v>0</v>
      </c>
      <c r="IY8" s="76">
        <f>SUMIFS(Consolidado!$G:$G,Consolidado!$A:$A,$B8,Consolidado!$E:$E,IY$4,Consolidado!$C:$C,"REG",Consolidado!$B:$B,"SERVICIO")</f>
        <v>0</v>
      </c>
      <c r="IZ8" s="76">
        <f>SUMIFS(Consolidado!$G:$G,Consolidado!$A:$A,$B8,Consolidado!$E:$E,IZ$4,Consolidado!$C:$C,"REG",Consolidado!$B:$B,"SERVICIO")</f>
        <v>0</v>
      </c>
      <c r="JA8" s="76">
        <f>SUMIFS(Consolidado!$G:$G,Consolidado!$A:$A,$B8,Consolidado!$E:$E,JA$4,Consolidado!$C:$C,"REG",Consolidado!$B:$B,"SERVICIO")</f>
        <v>0</v>
      </c>
      <c r="JB8" s="76">
        <f>SUMIFS(Consolidado!$G:$G,Consolidado!$A:$A,$B8,Consolidado!$E:$E,JB$4,Consolidado!$C:$C,"REG",Consolidado!$B:$B,"SERVICIO")</f>
        <v>0</v>
      </c>
      <c r="JC8" s="76">
        <f>SUMIFS(Consolidado!$G:$G,Consolidado!$A:$A,$B8,Consolidado!$E:$E,JC$4,Consolidado!$C:$C,"REG",Consolidado!$B:$B,"SERVICIO")</f>
        <v>0</v>
      </c>
      <c r="JD8" s="76">
        <f>SUMIFS(Consolidado!$G:$G,Consolidado!$A:$A,$B8,Consolidado!$E:$E,JD$4,Consolidado!$C:$C,"REG",Consolidado!$B:$B,"SERVICIO")</f>
        <v>0</v>
      </c>
      <c r="JE8" s="76">
        <f>SUMIFS(Consolidado!$G:$G,Consolidado!$A:$A,$B8,Consolidado!$E:$E,JE$4,Consolidado!$C:$C,"REG",Consolidado!$B:$B,"SERVICIO")</f>
        <v>0</v>
      </c>
      <c r="JF8" s="76">
        <f>SUMIFS(Consolidado!$G:$G,Consolidado!$A:$A,$B8,Consolidado!$E:$E,JF$4,Consolidado!$C:$C,"REG",Consolidado!$B:$B,"SERVICIO")</f>
        <v>0</v>
      </c>
      <c r="JG8" s="76">
        <f>SUMIFS(Consolidado!$G:$G,Consolidado!$A:$A,$B8,Consolidado!$E:$E,JG$4,Consolidado!$C:$C,"REG",Consolidado!$B:$B,"SERVICIO")</f>
        <v>0</v>
      </c>
      <c r="JH8" s="76">
        <f>SUMIFS(Consolidado!$G:$G,Consolidado!$A:$A,$B8,Consolidado!$E:$E,JH$4,Consolidado!$C:$C,"REG",Consolidado!$B:$B,"SERVICIO")</f>
        <v>0</v>
      </c>
      <c r="JI8" s="76">
        <f>SUMIFS(Consolidado!$G:$G,Consolidado!$A:$A,$B8,Consolidado!$E:$E,JI$4,Consolidado!$C:$C,"REG",Consolidado!$B:$B,"SERVICIO")</f>
        <v>0</v>
      </c>
      <c r="JJ8" s="76">
        <f>SUMIFS(Consolidado!$G:$G,Consolidado!$A:$A,$B8,Consolidado!$E:$E,JJ$4,Consolidado!$C:$C,"REG",Consolidado!$B:$B,"SERVICIO")</f>
        <v>0</v>
      </c>
      <c r="JK8" s="76">
        <f>SUMIFS(Consolidado!$G:$G,Consolidado!$A:$A,$B8,Consolidado!$E:$E,JK$4,Consolidado!$C:$C,"REG",Consolidado!$B:$B,"SERVICIO")</f>
        <v>0</v>
      </c>
      <c r="JL8" s="76">
        <f>SUMIFS(Consolidado!$G:$G,Consolidado!$A:$A,$B8,Consolidado!$E:$E,JL$4,Consolidado!$C:$C,"REG",Consolidado!$B:$B,"SERVICIO")</f>
        <v>0</v>
      </c>
      <c r="JM8" s="76">
        <f>SUMIFS(Consolidado!$G:$G,Consolidado!$A:$A,$B8,Consolidado!$E:$E,JM$4,Consolidado!$C:$C,"REG",Consolidado!$B:$B,"SERVICIO")</f>
        <v>0</v>
      </c>
      <c r="JN8" s="76">
        <f>SUMIFS(Consolidado!$G:$G,Consolidado!$A:$A,$B8,Consolidado!$E:$E,JN$4,Consolidado!$C:$C,"REG",Consolidado!$B:$B,"SERVICIO")</f>
        <v>0</v>
      </c>
      <c r="JO8" s="76">
        <f>SUMIFS(Consolidado!$G:$G,Consolidado!$A:$A,$B8,Consolidado!$E:$E,JO$4,Consolidado!$C:$C,"REG",Consolidado!$B:$B,"SERVICIO")</f>
        <v>0</v>
      </c>
      <c r="JP8" s="76">
        <f>SUMIFS(Consolidado!$G:$G,Consolidado!$A:$A,$B8,Consolidado!$E:$E,JP$4,Consolidado!$C:$C,"REG",Consolidado!$B:$B,"SERVICIO")</f>
        <v>0</v>
      </c>
      <c r="JQ8" s="76">
        <f>SUMIFS(Consolidado!$G:$G,Consolidado!$A:$A,$B8,Consolidado!$E:$E,JQ$4,Consolidado!$C:$C,"REG",Consolidado!$B:$B,"SERVICIO")</f>
        <v>0</v>
      </c>
      <c r="JR8" s="76">
        <f>SUMIFS(Consolidado!$G:$G,Consolidado!$A:$A,$B8,Consolidado!$E:$E,JR$4,Consolidado!$C:$C,"REG",Consolidado!$B:$B,"SERVICIO")</f>
        <v>0</v>
      </c>
      <c r="JS8" s="76">
        <f>SUMIFS(Consolidado!$G:$G,Consolidado!$A:$A,$B8,Consolidado!$E:$E,JS$4,Consolidado!$C:$C,"REG",Consolidado!$B:$B,"SERVICIO")</f>
        <v>0</v>
      </c>
      <c r="JT8" s="76">
        <f>SUMIFS(Consolidado!$G:$G,Consolidado!$A:$A,$B8,Consolidado!$E:$E,JT$4,Consolidado!$C:$C,"REG",Consolidado!$B:$B,"SERVICIO")</f>
        <v>0</v>
      </c>
      <c r="JU8" s="76">
        <f>SUMIFS(Consolidado!$G:$G,Consolidado!$A:$A,$B8,Consolidado!$E:$E,JU$4,Consolidado!$C:$C,"REG",Consolidado!$B:$B,"SERVICIO")</f>
        <v>0</v>
      </c>
      <c r="JV8" s="76">
        <f>SUMIFS(Consolidado!$G:$G,Consolidado!$A:$A,$B8,Consolidado!$E:$E,JV$4,Consolidado!$C:$C,"REG",Consolidado!$B:$B,"SERVICIO")</f>
        <v>0</v>
      </c>
      <c r="JW8" s="76">
        <f>SUMIFS(Consolidado!$G:$G,Consolidado!$A:$A,$B8,Consolidado!$E:$E,JW$4,Consolidado!$C:$C,"REG",Consolidado!$B:$B,"SERVICIO")</f>
        <v>0</v>
      </c>
      <c r="JX8" s="76">
        <f>SUMIFS(Consolidado!$G:$G,Consolidado!$A:$A,$B8,Consolidado!$E:$E,JX$4,Consolidado!$C:$C,"REG",Consolidado!$B:$B,"SERVICIO")</f>
        <v>0</v>
      </c>
      <c r="JY8" s="76">
        <f>SUMIFS(Consolidado!$G:$G,Consolidado!$A:$A,$B8,Consolidado!$E:$E,JY$4,Consolidado!$C:$C,"REG",Consolidado!$B:$B,"SERVICIO")</f>
        <v>0</v>
      </c>
      <c r="JZ8" s="76">
        <f>SUMIFS(Consolidado!$G:$G,Consolidado!$A:$A,$B8,Consolidado!$E:$E,JZ$4,Consolidado!$C:$C,"REG",Consolidado!$B:$B,"SERVICIO")</f>
        <v>0</v>
      </c>
      <c r="KA8" s="76">
        <f>SUMIFS(Consolidado!$G:$G,Consolidado!$A:$A,$B8,Consolidado!$E:$E,KA$4,Consolidado!$C:$C,"REG",Consolidado!$B:$B,"SERVICIO")</f>
        <v>0</v>
      </c>
      <c r="KB8" s="76">
        <f>SUMIFS(Consolidado!$G:$G,Consolidado!$A:$A,$B8,Consolidado!$E:$E,KB$4,Consolidado!$C:$C,"REG",Consolidado!$B:$B,"SERVICIO")</f>
        <v>0</v>
      </c>
      <c r="KC8" s="76">
        <f>SUMIFS(Consolidado!$G:$G,Consolidado!$A:$A,$B8,Consolidado!$E:$E,KC$4,Consolidado!$C:$C,"REG",Consolidado!$B:$B,"SERVICIO")</f>
        <v>0</v>
      </c>
      <c r="KD8" s="76">
        <f>SUMIFS(Consolidado!$G:$G,Consolidado!$A:$A,$B8,Consolidado!$E:$E,KD$4,Consolidado!$C:$C,"REG",Consolidado!$B:$B,"SERVICIO")</f>
        <v>0</v>
      </c>
      <c r="KE8" s="76">
        <f>SUMIFS(Consolidado!$G:$G,Consolidado!$A:$A,$B8,Consolidado!$E:$E,KE$4,Consolidado!$C:$C,"REG",Consolidado!$B:$B,"SERVICIO")</f>
        <v>0</v>
      </c>
      <c r="KF8" s="76">
        <f>SUMIFS(Consolidado!$G:$G,Consolidado!$A:$A,$B8,Consolidado!$E:$E,KF$4,Consolidado!$C:$C,"REG",Consolidado!$B:$B,"SERVICIO")</f>
        <v>0</v>
      </c>
      <c r="KG8" s="76">
        <f>SUMIFS(Consolidado!$G:$G,Consolidado!$A:$A,$B8,Consolidado!$E:$E,KG$4,Consolidado!$C:$C,"REG",Consolidado!$B:$B,"SERVICIO")</f>
        <v>0</v>
      </c>
      <c r="KH8" s="76">
        <f>SUMIFS(Consolidado!$G:$G,Consolidado!$A:$A,$B8,Consolidado!$E:$E,KH$4,Consolidado!$C:$C,"REG",Consolidado!$B:$B,"SERVICIO")</f>
        <v>0</v>
      </c>
      <c r="KI8" s="76">
        <f>SUMIFS(Consolidado!$G:$G,Consolidado!$A:$A,$B8,Consolidado!$E:$E,KI$4,Consolidado!$C:$C,"REG",Consolidado!$B:$B,"SERVICIO")</f>
        <v>0</v>
      </c>
      <c r="KJ8" s="76">
        <f>SUMIFS(Consolidado!$G:$G,Consolidado!$A:$A,$B8,Consolidado!$E:$E,KJ$4,Consolidado!$C:$C,"REG",Consolidado!$B:$B,"SERVICIO")</f>
        <v>0</v>
      </c>
      <c r="KK8" s="76">
        <f>SUMIFS(Consolidado!$G:$G,Consolidado!$A:$A,$B8,Consolidado!$E:$E,KK$4,Consolidado!$C:$C,"REG",Consolidado!$B:$B,"SERVICIO")</f>
        <v>0</v>
      </c>
      <c r="KL8" s="76">
        <f>SUMIFS(Consolidado!$G:$G,Consolidado!$A:$A,$B8,Consolidado!$E:$E,KL$4,Consolidado!$C:$C,"REG",Consolidado!$B:$B,"SERVICIO")</f>
        <v>0</v>
      </c>
      <c r="KM8" s="76">
        <f>SUMIFS(Consolidado!$G:$G,Consolidado!$A:$A,$B8,Consolidado!$E:$E,KM$4,Consolidado!$C:$C,"REG",Consolidado!$B:$B,"SERVICIO")</f>
        <v>0</v>
      </c>
      <c r="KN8" s="76">
        <f>SUMIFS(Consolidado!$G:$G,Consolidado!$A:$A,$B8,Consolidado!$E:$E,KN$4,Consolidado!$C:$C,"REG",Consolidado!$B:$B,"SERVICIO")</f>
        <v>0</v>
      </c>
      <c r="KO8" s="76">
        <f>SUMIFS(Consolidado!$G:$G,Consolidado!$A:$A,$B8,Consolidado!$E:$E,KO$4,Consolidado!$C:$C,"REG",Consolidado!$B:$B,"SERVICIO")</f>
        <v>0</v>
      </c>
      <c r="KP8" s="76">
        <f>SUMIFS(Consolidado!$G:$G,Consolidado!$A:$A,$B8,Consolidado!$E:$E,KP$4,Consolidado!$C:$C,"REG",Consolidado!$B:$B,"SERVICIO")</f>
        <v>0</v>
      </c>
      <c r="KQ8" s="76">
        <f>SUMIFS(Consolidado!$G:$G,Consolidado!$A:$A,$B8,Consolidado!$E:$E,KQ$4,Consolidado!$C:$C,"REG",Consolidado!$B:$B,"SERVICIO")</f>
        <v>0</v>
      </c>
      <c r="KR8" s="76">
        <f>SUMIFS(Consolidado!$G:$G,Consolidado!$A:$A,$B8,Consolidado!$E:$E,KR$4,Consolidado!$C:$C,"REG",Consolidado!$B:$B,"SERVICIO")</f>
        <v>0</v>
      </c>
      <c r="KS8" s="76">
        <f>SUMIFS(Consolidado!$G:$G,Consolidado!$A:$A,$B8,Consolidado!$E:$E,KS$4,Consolidado!$C:$C,"REG",Consolidado!$B:$B,"SERVICIO")</f>
        <v>0</v>
      </c>
      <c r="KT8" s="76">
        <f>SUMIFS(Consolidado!$G:$G,Consolidado!$A:$A,$B8,Consolidado!$E:$E,KT$4,Consolidado!$C:$C,"REG",Consolidado!$B:$B,"SERVICIO")</f>
        <v>0</v>
      </c>
      <c r="KU8" s="76">
        <f>SUMIFS(Consolidado!$G:$G,Consolidado!$A:$A,$B8,Consolidado!$E:$E,KU$4,Consolidado!$C:$C,"REG",Consolidado!$B:$B,"SERVICIO")</f>
        <v>0</v>
      </c>
      <c r="KV8" s="76">
        <f>SUMIFS(Consolidado!$G:$G,Consolidado!$A:$A,$B8,Consolidado!$E:$E,KV$4,Consolidado!$C:$C,"REG",Consolidado!$B:$B,"SERVICIO")</f>
        <v>0</v>
      </c>
      <c r="KW8" s="76">
        <f>SUMIFS(Consolidado!$G:$G,Consolidado!$A:$A,$B8,Consolidado!$E:$E,KW$4,Consolidado!$C:$C,"REG",Consolidado!$B:$B,"SERVICIO")</f>
        <v>0</v>
      </c>
      <c r="KX8" s="76">
        <f>SUMIFS(Consolidado!$G:$G,Consolidado!$A:$A,$B8,Consolidado!$E:$E,KX$4,Consolidado!$C:$C,"REG",Consolidado!$B:$B,"SERVICIO")</f>
        <v>0</v>
      </c>
      <c r="KY8" s="76">
        <f>SUMIFS(Consolidado!$G:$G,Consolidado!$A:$A,$B8,Consolidado!$E:$E,KY$4,Consolidado!$C:$C,"REG",Consolidado!$B:$B,"SERVICIO")</f>
        <v>0</v>
      </c>
      <c r="KZ8" s="76">
        <f>SUMIFS(Consolidado!$G:$G,Consolidado!$A:$A,$B8,Consolidado!$E:$E,KZ$4,Consolidado!$C:$C,"REG",Consolidado!$B:$B,"SERVICIO")</f>
        <v>0</v>
      </c>
      <c r="LA8" s="76">
        <f>SUMIFS(Consolidado!$G:$G,Consolidado!$A:$A,$B8,Consolidado!$E:$E,LA$4,Consolidado!$C:$C,"REG",Consolidado!$B:$B,"SERVICIO")</f>
        <v>0</v>
      </c>
      <c r="LB8" s="76">
        <f>SUMIFS(Consolidado!$G:$G,Consolidado!$A:$A,$B8,Consolidado!$E:$E,LB$4,Consolidado!$C:$C,"REG",Consolidado!$B:$B,"SERVICIO")</f>
        <v>0</v>
      </c>
      <c r="LC8" s="76">
        <f>SUMIFS(Consolidado!$G:$G,Consolidado!$A:$A,$B8,Consolidado!$E:$E,LC$4,Consolidado!$C:$C,"REG",Consolidado!$B:$B,"SERVICIO")</f>
        <v>0</v>
      </c>
      <c r="LD8" s="76">
        <f>SUMIFS(Consolidado!$G:$G,Consolidado!$A:$A,$B8,Consolidado!$E:$E,LD$4,Consolidado!$C:$C,"REG",Consolidado!$B:$B,"SERVICIO")</f>
        <v>0</v>
      </c>
      <c r="LE8" s="76">
        <f>SUMIFS(Consolidado!$G:$G,Consolidado!$A:$A,$B8,Consolidado!$E:$E,LE$4,Consolidado!$C:$C,"REG",Consolidado!$B:$B,"SERVICIO")</f>
        <v>0</v>
      </c>
      <c r="LF8" s="76">
        <f>SUMIFS(Consolidado!$G:$G,Consolidado!$A:$A,$B8,Consolidado!$E:$E,LF$4,Consolidado!$C:$C,"REG",Consolidado!$B:$B,"SERVICIO")</f>
        <v>0</v>
      </c>
      <c r="LG8" s="76">
        <f>SUMIFS(Consolidado!$G:$G,Consolidado!$A:$A,$B8,Consolidado!$E:$E,LG$4,Consolidado!$C:$C,"REG",Consolidado!$B:$B,"SERVICIO")</f>
        <v>0</v>
      </c>
      <c r="LH8" s="76">
        <f>SUMIFS(Consolidado!$G:$G,Consolidado!$A:$A,$B8,Consolidado!$E:$E,LH$4,Consolidado!$C:$C,"REG",Consolidado!$B:$B,"SERVICIO")</f>
        <v>0</v>
      </c>
      <c r="LI8" s="76">
        <f>SUMIFS(Consolidado!$G:$G,Consolidado!$A:$A,$B8,Consolidado!$E:$E,LI$4,Consolidado!$C:$C,"REG",Consolidado!$B:$B,"SERVICIO")</f>
        <v>0</v>
      </c>
      <c r="LJ8" s="76">
        <f>SUMIFS(Consolidado!$G:$G,Consolidado!$A:$A,$B8,Consolidado!$E:$E,LJ$4,Consolidado!$C:$C,"REG",Consolidado!$B:$B,"SERVICIO")</f>
        <v>0</v>
      </c>
      <c r="LK8" s="76">
        <f>SUMIFS(Consolidado!$G:$G,Consolidado!$A:$A,$B8,Consolidado!$E:$E,LK$4,Consolidado!$C:$C,"REG",Consolidado!$B:$B,"SERVICIO")</f>
        <v>0</v>
      </c>
      <c r="LL8" s="76">
        <f>SUMIFS(Consolidado!$G:$G,Consolidado!$A:$A,$B8,Consolidado!$E:$E,LL$4,Consolidado!$C:$C,"REG",Consolidado!$B:$B,"SERVICIO")</f>
        <v>0</v>
      </c>
      <c r="LM8" s="76">
        <f>SUMIFS(Consolidado!$G:$G,Consolidado!$A:$A,$B8,Consolidado!$E:$E,LM$4,Consolidado!$C:$C,"REG",Consolidado!$B:$B,"SERVICIO")</f>
        <v>0</v>
      </c>
      <c r="LN8" s="76">
        <f>SUMIFS(Consolidado!$G:$G,Consolidado!$A:$A,$B8,Consolidado!$E:$E,LN$4,Consolidado!$C:$C,"REG",Consolidado!$B:$B,"SERVICIO")</f>
        <v>0</v>
      </c>
      <c r="LO8" s="76">
        <f>SUMIFS(Consolidado!$G:$G,Consolidado!$A:$A,$B8,Consolidado!$E:$E,LO$4,Consolidado!$C:$C,"REG",Consolidado!$B:$B,"SERVICIO")</f>
        <v>0</v>
      </c>
      <c r="LP8" s="76">
        <f>SUMIFS(Consolidado!$G:$G,Consolidado!$A:$A,$B8,Consolidado!$E:$E,LP$4,Consolidado!$C:$C,"REG",Consolidado!$B:$B,"SERVICIO")</f>
        <v>0</v>
      </c>
      <c r="LQ8" s="76">
        <f>SUMIFS(Consolidado!$G:$G,Consolidado!$A:$A,$B8,Consolidado!$E:$E,LQ$4,Consolidado!$C:$C,"REG",Consolidado!$B:$B,"SERVICIO")</f>
        <v>0</v>
      </c>
      <c r="LR8" s="76">
        <f>SUMIFS(Consolidado!$G:$G,Consolidado!$A:$A,$B8,Consolidado!$E:$E,LR$4,Consolidado!$C:$C,"REG",Consolidado!$B:$B,"SERVICIO")</f>
        <v>0</v>
      </c>
      <c r="LS8" s="76">
        <f>SUMIFS(Consolidado!$G:$G,Consolidado!$A:$A,$B8,Consolidado!$E:$E,LS$4,Consolidado!$C:$C,"REG",Consolidado!$B:$B,"SERVICIO")</f>
        <v>0</v>
      </c>
      <c r="LT8" s="76">
        <f>SUMIFS(Consolidado!$G:$G,Consolidado!$A:$A,$B8,Consolidado!$E:$E,LT$4,Consolidado!$C:$C,"REG",Consolidado!$B:$B,"SERVICIO")</f>
        <v>0</v>
      </c>
      <c r="LU8" s="76">
        <f>SUMIFS(Consolidado!$G:$G,Consolidado!$A:$A,$B8,Consolidado!$E:$E,LU$4,Consolidado!$C:$C,"REG",Consolidado!$B:$B,"SERVICIO")</f>
        <v>0</v>
      </c>
      <c r="LV8" s="76">
        <f>SUMIFS(Consolidado!$G:$G,Consolidado!$A:$A,$B8,Consolidado!$E:$E,LV$4,Consolidado!$C:$C,"REG",Consolidado!$B:$B,"SERVICIO")</f>
        <v>0</v>
      </c>
      <c r="LW8" s="76">
        <f>SUMIFS(Consolidado!$G:$G,Consolidado!$A:$A,$B8,Consolidado!$E:$E,LW$4,Consolidado!$C:$C,"REG",Consolidado!$B:$B,"SERVICIO")</f>
        <v>0</v>
      </c>
      <c r="LX8" s="76">
        <f>SUMIFS(Consolidado!$G:$G,Consolidado!$A:$A,$B8,Consolidado!$E:$E,LX$4,Consolidado!$C:$C,"REG",Consolidado!$B:$B,"SERVICIO")</f>
        <v>0</v>
      </c>
      <c r="LY8" s="76">
        <f>SUMIFS(Consolidado!$G:$G,Consolidado!$A:$A,$B8,Consolidado!$E:$E,LY$4,Consolidado!$C:$C,"REG",Consolidado!$B:$B,"SERVICIO")</f>
        <v>0</v>
      </c>
      <c r="LZ8" s="76">
        <f>SUMIFS(Consolidado!$G:$G,Consolidado!$A:$A,$B8,Consolidado!$E:$E,LZ$4,Consolidado!$C:$C,"REG",Consolidado!$B:$B,"SERVICIO")</f>
        <v>0</v>
      </c>
      <c r="MA8" s="76">
        <f>SUMIFS(Consolidado!$G:$G,Consolidado!$A:$A,$B8,Consolidado!$E:$E,MA$4,Consolidado!$C:$C,"REG",Consolidado!$B:$B,"SERVICIO")</f>
        <v>0</v>
      </c>
      <c r="MB8" s="76">
        <f>SUMIFS(Consolidado!$G:$G,Consolidado!$A:$A,$B8,Consolidado!$E:$E,MB$4,Consolidado!$C:$C,"REG",Consolidado!$B:$B,"SERVICIO")</f>
        <v>0</v>
      </c>
      <c r="MC8" s="76">
        <f>SUMIFS(Consolidado!$G:$G,Consolidado!$A:$A,$B8,Consolidado!$E:$E,MC$4,Consolidado!$C:$C,"REG",Consolidado!$B:$B,"SERVICIO")</f>
        <v>0</v>
      </c>
      <c r="MD8" s="76">
        <f>SUMIFS(Consolidado!$G:$G,Consolidado!$A:$A,$B8,Consolidado!$E:$E,MD$4,Consolidado!$C:$C,"REG",Consolidado!$B:$B,"SERVICIO")</f>
        <v>0</v>
      </c>
      <c r="ME8" s="76">
        <f>SUMIFS(Consolidado!$G:$G,Consolidado!$A:$A,$B8,Consolidado!$E:$E,ME$4,Consolidado!$C:$C,"REG",Consolidado!$B:$B,"SERVICIO")</f>
        <v>0</v>
      </c>
      <c r="MF8" s="76">
        <f>SUMIFS(Consolidado!$G:$G,Consolidado!$A:$A,$B8,Consolidado!$E:$E,MF$4,Consolidado!$C:$C,"REG",Consolidado!$B:$B,"SERVICIO")</f>
        <v>0</v>
      </c>
      <c r="MG8" s="76">
        <f>SUMIFS(Consolidado!$G:$G,Consolidado!$A:$A,$B8,Consolidado!$E:$E,MG$4,Consolidado!$C:$C,"REG",Consolidado!$B:$B,"SERVICIO")</f>
        <v>0</v>
      </c>
      <c r="MH8" s="76">
        <f>SUMIFS(Consolidado!$G:$G,Consolidado!$A:$A,$B8,Consolidado!$E:$E,MH$4,Consolidado!$C:$C,"REG",Consolidado!$B:$B,"SERVICIO")</f>
        <v>0</v>
      </c>
      <c r="MI8" s="76">
        <f>SUMIFS(Consolidado!$G:$G,Consolidado!$A:$A,$B8,Consolidado!$E:$E,MI$4,Consolidado!$C:$C,"REG",Consolidado!$B:$B,"SERVICIO")</f>
        <v>0</v>
      </c>
      <c r="MJ8" s="76">
        <f>SUMIFS(Consolidado!$G:$G,Consolidado!$A:$A,$B8,Consolidado!$E:$E,MJ$4,Consolidado!$C:$C,"REG",Consolidado!$B:$B,"SERVICIO")</f>
        <v>0</v>
      </c>
      <c r="MK8" s="76">
        <f>SUMIFS(Consolidado!$G:$G,Consolidado!$A:$A,$B8,Consolidado!$E:$E,MK$4,Consolidado!$C:$C,"REG",Consolidado!$B:$B,"SERVICIO")</f>
        <v>0</v>
      </c>
      <c r="ML8" s="76">
        <f>SUMIFS(Consolidado!$G:$G,Consolidado!$A:$A,$B8,Consolidado!$E:$E,ML$4,Consolidado!$C:$C,"REG",Consolidado!$B:$B,"SERVICIO")</f>
        <v>0</v>
      </c>
      <c r="MM8" s="76">
        <f>SUMIFS(Consolidado!$G:$G,Consolidado!$A:$A,$B8,Consolidado!$E:$E,MM$4,Consolidado!$C:$C,"REG",Consolidado!$B:$B,"SERVICIO")</f>
        <v>0</v>
      </c>
      <c r="MN8" s="76">
        <f>SUMIFS(Consolidado!$G:$G,Consolidado!$A:$A,$B8,Consolidado!$E:$E,MN$4,Consolidado!$C:$C,"REG",Consolidado!$B:$B,"SERVICIO")</f>
        <v>0</v>
      </c>
      <c r="MO8" s="76">
        <f>SUMIFS(Consolidado!$G:$G,Consolidado!$A:$A,$B8,Consolidado!$E:$E,MO$4,Consolidado!$C:$C,"REG",Consolidado!$B:$B,"SERVICIO")</f>
        <v>0</v>
      </c>
      <c r="MP8" s="76">
        <f>SUMIFS(Consolidado!$G:$G,Consolidado!$A:$A,$B8,Consolidado!$E:$E,MP$4,Consolidado!$C:$C,"REG",Consolidado!$B:$B,"SERVICIO")</f>
        <v>0</v>
      </c>
      <c r="MQ8" s="76">
        <f>SUMIFS(Consolidado!$G:$G,Consolidado!$A:$A,$B8,Consolidado!$E:$E,MQ$4,Consolidado!$C:$C,"REG",Consolidado!$B:$B,"SERVICIO")</f>
        <v>0</v>
      </c>
      <c r="MR8" s="76">
        <f>SUMIFS(Consolidado!$G:$G,Consolidado!$A:$A,$B8,Consolidado!$E:$E,MR$4,Consolidado!$C:$C,"REG",Consolidado!$B:$B,"SERVICIO")</f>
        <v>0</v>
      </c>
      <c r="MS8" s="76">
        <f>SUMIFS(Consolidado!$G:$G,Consolidado!$A:$A,$B8,Consolidado!$E:$E,MS$4,Consolidado!$C:$C,"REG",Consolidado!$B:$B,"SERVICIO")</f>
        <v>0</v>
      </c>
      <c r="MT8" s="76">
        <f>SUMIFS(Consolidado!$G:$G,Consolidado!$A:$A,$B8,Consolidado!$E:$E,MT$4,Consolidado!$C:$C,"REG",Consolidado!$B:$B,"SERVICIO")</f>
        <v>0</v>
      </c>
      <c r="MU8" s="76">
        <f>SUMIFS(Consolidado!$G:$G,Consolidado!$A:$A,$B8,Consolidado!$E:$E,MU$4,Consolidado!$C:$C,"REG",Consolidado!$B:$B,"SERVICIO")</f>
        <v>0</v>
      </c>
      <c r="MV8" s="76">
        <f>SUMIFS(Consolidado!$G:$G,Consolidado!$A:$A,$B8,Consolidado!$E:$E,MV$4,Consolidado!$C:$C,"REG",Consolidado!$B:$B,"SERVICIO")</f>
        <v>0</v>
      </c>
      <c r="MW8" s="76">
        <f>SUMIFS(Consolidado!$G:$G,Consolidado!$A:$A,$B8,Consolidado!$E:$E,MW$4,Consolidado!$C:$C,"REG",Consolidado!$B:$B,"SERVICIO")</f>
        <v>0</v>
      </c>
      <c r="MX8" s="76">
        <f>SUMIFS(Consolidado!$G:$G,Consolidado!$A:$A,$B8,Consolidado!$E:$E,MX$4,Consolidado!$C:$C,"REG",Consolidado!$B:$B,"SERVICIO")</f>
        <v>0</v>
      </c>
      <c r="MY8" s="76">
        <f>SUMIFS(Consolidado!$G:$G,Consolidado!$A:$A,$B8,Consolidado!$E:$E,MY$4,Consolidado!$C:$C,"REG",Consolidado!$B:$B,"SERVICIO")</f>
        <v>0</v>
      </c>
      <c r="MZ8" s="76">
        <f>SUMIFS(Consolidado!$G:$G,Consolidado!$A:$A,$B8,Consolidado!$E:$E,MZ$4,Consolidado!$C:$C,"REG",Consolidado!$B:$B,"SERVICIO")</f>
        <v>0</v>
      </c>
      <c r="NA8" s="76">
        <f>SUMIFS(Consolidado!$G:$G,Consolidado!$A:$A,$B8,Consolidado!$E:$E,NA$4,Consolidado!$C:$C,"REG",Consolidado!$B:$B,"SERVICIO")</f>
        <v>0</v>
      </c>
      <c r="NB8" s="76">
        <f>SUMIFS(Consolidado!$G:$G,Consolidado!$A:$A,$B8,Consolidado!$E:$E,NB$4,Consolidado!$C:$C,"REG",Consolidado!$B:$B,"SERVICIO")</f>
        <v>0</v>
      </c>
      <c r="NC8" s="76">
        <f>SUMIFS(Consolidado!$G:$G,Consolidado!$A:$A,$B8,Consolidado!$E:$E,NC$4,Consolidado!$C:$C,"REG",Consolidado!$B:$B,"SERVICIO")</f>
        <v>0</v>
      </c>
      <c r="ND8" s="76">
        <f>SUMIFS(Consolidado!$G:$G,Consolidado!$A:$A,$B8,Consolidado!$E:$E,ND$4,Consolidado!$C:$C,"REG",Consolidado!$B:$B,"SERVICIO")</f>
        <v>0</v>
      </c>
      <c r="NE8" s="76">
        <f>SUMIFS(Consolidado!$G:$G,Consolidado!$A:$A,$B8,Consolidado!$E:$E,NE$4,Consolidado!$C:$C,"REG",Consolidado!$B:$B,"SERVICIO")</f>
        <v>0</v>
      </c>
      <c r="NF8" s="76">
        <f>SUMIFS(Consolidado!$G:$G,Consolidado!$A:$A,$B8,Consolidado!$E:$E,NF$4,Consolidado!$C:$C,"REG",Consolidado!$B:$B,"SERVICIO")</f>
        <v>0</v>
      </c>
      <c r="NG8" s="76">
        <f>SUMIFS(Consolidado!$G:$G,Consolidado!$A:$A,$B8,Consolidado!$E:$E,NG$4,Consolidado!$C:$C,"REG",Consolidado!$B:$B,"SERVICIO")</f>
        <v>0</v>
      </c>
      <c r="NH8" s="76">
        <f>SUMIFS(Consolidado!$G:$G,Consolidado!$A:$A,$B8,Consolidado!$E:$E,NH$4,Consolidado!$C:$C,"REG",Consolidado!$B:$B,"SERVICIO")</f>
        <v>0</v>
      </c>
      <c r="NI8" s="76">
        <f>SUMIFS(Consolidado!$G:$G,Consolidado!$A:$A,$B8,Consolidado!$E:$E,NI$4,Consolidado!$C:$C,"REG",Consolidado!$B:$B,"SERVICIO")</f>
        <v>0</v>
      </c>
      <c r="NJ8" s="76">
        <f>SUMIFS(Consolidado!$G:$G,Consolidado!$A:$A,$B8,Consolidado!$E:$E,NJ$4,Consolidado!$C:$C,"REG",Consolidado!$B:$B,"SERVICIO")</f>
        <v>0</v>
      </c>
      <c r="NK8" s="76">
        <f>SUMIFS(Consolidado!$G:$G,Consolidado!$A:$A,$B8,Consolidado!$E:$E,NK$4,Consolidado!$C:$C,"REG",Consolidado!$B:$B,"SERVICIO")</f>
        <v>0</v>
      </c>
      <c r="NL8" s="76">
        <f>SUMIFS(Consolidado!$G:$G,Consolidado!$A:$A,$B8,Consolidado!$E:$E,NL$4,Consolidado!$C:$C,"REG",Consolidado!$B:$B,"SERVICIO")</f>
        <v>0</v>
      </c>
      <c r="NM8" s="76">
        <f>SUMIFS(Consolidado!$G:$G,Consolidado!$A:$A,$B8,Consolidado!$E:$E,NM$4,Consolidado!$C:$C,"REG",Consolidado!$B:$B,"SERVICIO")</f>
        <v>0</v>
      </c>
      <c r="NN8" s="76">
        <f>SUMIFS(Consolidado!$G:$G,Consolidado!$A:$A,$B8,Consolidado!$E:$E,NN$4,Consolidado!$C:$C,"REG",Consolidado!$B:$B,"SERVICIO")</f>
        <v>0</v>
      </c>
      <c r="NO8" s="76">
        <f>SUMIFS(Consolidado!$G:$G,Consolidado!$A:$A,$B8,Consolidado!$E:$E,NO$4,Consolidado!$C:$C,"REG",Consolidado!$B:$B,"SERVICIO")</f>
        <v>0</v>
      </c>
      <c r="NP8" s="76">
        <f>SUMIFS(Consolidado!$G:$G,Consolidado!$A:$A,$B8,Consolidado!$E:$E,NP$4,Consolidado!$C:$C,"REG",Consolidado!$B:$B,"SERVICIO")</f>
        <v>0</v>
      </c>
      <c r="NQ8" s="76">
        <f>SUMIFS(Consolidado!$G:$G,Consolidado!$A:$A,$B8,Consolidado!$E:$E,NQ$4,Consolidado!$C:$C,"REG",Consolidado!$B:$B,"SERVICIO")</f>
        <v>0</v>
      </c>
      <c r="NR8" s="76">
        <f>SUMIFS(Consolidado!$G:$G,Consolidado!$A:$A,$B8,Consolidado!$E:$E,NR$4,Consolidado!$C:$C,"REG",Consolidado!$B:$B,"SERVICIO")</f>
        <v>0</v>
      </c>
      <c r="NS8" s="76">
        <f>SUMIFS(Consolidado!$G:$G,Consolidado!$A:$A,$B8,Consolidado!$E:$E,NS$4,Consolidado!$C:$C,"REG",Consolidado!$B:$B,"SERVICIO")</f>
        <v>0</v>
      </c>
      <c r="NT8" s="76">
        <f>SUMIFS(Consolidado!$G:$G,Consolidado!$A:$A,$B8,Consolidado!$E:$E,NT$4,Consolidado!$C:$C,"REG",Consolidado!$B:$B,"SERVICIO")</f>
        <v>0</v>
      </c>
      <c r="NU8" s="76">
        <f>SUMIFS(Consolidado!$G:$G,Consolidado!$A:$A,$B8,Consolidado!$E:$E,NU$4,Consolidado!$C:$C,"REG",Consolidado!$B:$B,"SERVICIO")</f>
        <v>0</v>
      </c>
      <c r="NV8" s="76">
        <f>SUMIFS(Consolidado!$G:$G,Consolidado!$A:$A,$B8,Consolidado!$E:$E,NV$4,Consolidado!$C:$C,"REG",Consolidado!$B:$B,"SERVICIO")</f>
        <v>0</v>
      </c>
      <c r="NW8" s="76">
        <f>SUMIFS(Consolidado!$G:$G,Consolidado!$A:$A,$B8,Consolidado!$E:$E,NW$4,Consolidado!$C:$C,"REG",Consolidado!$B:$B,"SERVICIO")</f>
        <v>0</v>
      </c>
      <c r="NX8" s="76">
        <f>SUMIFS(Consolidado!$G:$G,Consolidado!$A:$A,$B8,Consolidado!$E:$E,NX$4,Consolidado!$C:$C,"REG",Consolidado!$B:$B,"SERVICIO")</f>
        <v>0</v>
      </c>
      <c r="NY8" s="76">
        <f>SUMIFS(Consolidado!$G:$G,Consolidado!$A:$A,$B8,Consolidado!$E:$E,NY$4,Consolidado!$C:$C,"REG",Consolidado!$B:$B,"SERVICIO")</f>
        <v>0</v>
      </c>
      <c r="NZ8" s="212">
        <f t="shared" si="0"/>
        <v>0</v>
      </c>
      <c r="OA8" s="77">
        <f t="shared" si="1"/>
        <v>23299.980000000003</v>
      </c>
      <c r="OB8" s="78">
        <f t="shared" si="2"/>
        <v>0.99999914163090142</v>
      </c>
      <c r="OC8" s="77">
        <f t="shared" si="8"/>
        <v>23299.980000000003</v>
      </c>
      <c r="OD8" s="78">
        <f t="shared" si="3"/>
        <v>0.99999914163090142</v>
      </c>
      <c r="OE8" s="79" t="s">
        <v>839</v>
      </c>
      <c r="OF8" s="234" cm="1">
        <f t="array" ref="OF8">_xlfn.IFS(OB8&gt;=60%,U8*100%,OB8&gt;=60%,U8*60%,OB8&gt;=35%,U8*35%,OB8&lt;35%,0)</f>
        <v>23300</v>
      </c>
      <c r="OG8" s="234" cm="1">
        <f t="array" ref="OG8">_xlfn.IFS(OD8&gt;=60%,U8*100%,OD8&gt;=60%,U8*60%,OD8&gt;=35%,U8*35%,OD8&lt;35%,0)</f>
        <v>23300</v>
      </c>
      <c r="OH8" s="237">
        <f t="shared" si="9"/>
        <v>0</v>
      </c>
      <c r="OI8" s="236">
        <f t="shared" si="4"/>
        <v>23299.980000000003</v>
      </c>
      <c r="OJ8" s="35">
        <f t="shared" si="5"/>
        <v>1.9999999996798579E-2</v>
      </c>
      <c r="OK8" s="35">
        <f>_xlfn.XLOOKUP(B8,Alianza!$A:$A,Alianza!$C:$C,"",0,1)</f>
        <v>6000</v>
      </c>
      <c r="OL8" s="235" cm="1">
        <f t="array" ref="OL8">_xlfn.IFS(OB8&gt;=60%,OK8*100%,OB8&gt;=60%,OK8*60%,OB8&gt;=35%,OK8*35%,OB8&lt;35%,0)</f>
        <v>6000</v>
      </c>
      <c r="OM8" s="235" cm="1">
        <f t="array" ref="OM8">_xlfn.IFS(OD8&gt;=60%,OK8*100%,OD8&gt;=60%,OK8*60%,OD8&gt;=35%,OK8*35%,OD8&lt;35%,0)</f>
        <v>6000</v>
      </c>
      <c r="ON8" s="243">
        <f t="shared" si="10"/>
        <v>0</v>
      </c>
      <c r="OO8" s="35">
        <f>_xlfn.XLOOKUP(B8,Comisiones!$A:$A,Comisiones!$B:$B,"",0,1)</f>
        <v>600</v>
      </c>
      <c r="OP8" s="35">
        <f>_xlfn.XLOOKUP(B8,Comisiones!$A:$A,Comisiones!$C:$C,"",0,1)</f>
        <v>270</v>
      </c>
      <c r="OQ8" s="236">
        <f t="shared" si="11"/>
        <v>330</v>
      </c>
      <c r="OR8" s="235" cm="1">
        <f t="array" ref="OR8">_xlfn.IFS(OB8&gt;=60%,OO8*100%,OB8&gt;=60%,OO8*60%,OB8&gt;=35%,OO8*35%,OB8&lt;35%,0)</f>
        <v>600</v>
      </c>
      <c r="OS8" s="235" cm="1">
        <f t="array" ref="OS8">_xlfn.IFS(OD8&gt;=60%,OQ8*100%,OD8&gt;=60%,OQ8*60%,OD8&gt;=35%,OQ8*35%,OD8&lt;35%,0)</f>
        <v>330</v>
      </c>
      <c r="OT8" s="243">
        <f t="shared" si="12"/>
        <v>270</v>
      </c>
      <c r="OU8" s="77"/>
      <c r="OV8"/>
      <c r="OW8" s="77">
        <f t="shared" si="6"/>
        <v>1.9999999996798579E-2</v>
      </c>
    </row>
    <row r="9" spans="2:416" s="3" customFormat="1" x14ac:dyDescent="0.25">
      <c r="B9" s="103" t="s">
        <v>439</v>
      </c>
      <c r="C9" s="152">
        <v>1</v>
      </c>
      <c r="D9" s="42" t="s">
        <v>441</v>
      </c>
      <c r="E9" s="43" t="str">
        <f>_xlfn.XLOOKUP(D9,'Datos Maestros'!$N$3:$N$19,'Datos Maestros'!$G$3:$G$19,"",0,1)</f>
        <v>02.03</v>
      </c>
      <c r="F9" s="43"/>
      <c r="G9" s="43"/>
      <c r="H9" s="111" t="s">
        <v>844</v>
      </c>
      <c r="I9" s="42" t="s">
        <v>440</v>
      </c>
      <c r="J9" s="42"/>
      <c r="K9" s="42" t="s">
        <v>292</v>
      </c>
      <c r="L9" s="42"/>
      <c r="M9" s="42"/>
      <c r="N9" s="42"/>
      <c r="O9" s="41">
        <v>43518</v>
      </c>
      <c r="P9" s="42"/>
      <c r="Q9" s="94"/>
      <c r="R9" s="94"/>
      <c r="S9" s="42"/>
      <c r="T9" s="42"/>
      <c r="U9" s="55">
        <v>1165</v>
      </c>
      <c r="V9" s="50">
        <v>0</v>
      </c>
      <c r="W9" s="40">
        <v>0</v>
      </c>
      <c r="X9" s="40" t="s">
        <v>835</v>
      </c>
      <c r="Y9" s="40" t="s">
        <v>46</v>
      </c>
      <c r="Z9" s="43"/>
      <c r="AA9" s="43"/>
      <c r="AB9" s="43"/>
      <c r="AC9" s="92">
        <f>SUMIFS(Consolidado!$J:$J,Consolidado!$A:$A,$B9,Consolidado!$E:$E,AC$4,Consolidado!$C:$C,$C$3,Consolidado!$B:$B,"FOMA")</f>
        <v>0</v>
      </c>
      <c r="AD9" s="92">
        <f>SUMIFS(Consolidado!$J:$J,Consolidado!$A:$A,$B9,Consolidado!$E:$E,AD$4,Consolidado!$C:$C,$C$3,Consolidado!$B:$B,"FOMA")</f>
        <v>0</v>
      </c>
      <c r="AE9" s="92">
        <f>SUMIFS(Consolidado!$J:$J,Consolidado!$A:$A,$B9,Consolidado!$E:$E,AE$4,Consolidado!$C:$C,$C$3,Consolidado!$B:$B,"FOMA")</f>
        <v>0</v>
      </c>
      <c r="AF9" s="92">
        <f>SUMIFS(Consolidado!$J:$J,Consolidado!$A:$A,$B9,Consolidado!$E:$E,AF$4,Consolidado!$C:$C,$C$3,Consolidado!$B:$B,"FOMA")</f>
        <v>0</v>
      </c>
      <c r="AG9" s="92">
        <f>SUMIFS(Consolidado!$J:$J,Consolidado!$A:$A,$B9,Consolidado!$E:$E,AG$4,Consolidado!$C:$C,$C$3,Consolidado!$B:$B,"FOMA")</f>
        <v>0</v>
      </c>
      <c r="AH9" s="92">
        <f>SUMIFS(Consolidado!$J:$J,Consolidado!$A:$A,$B9,Consolidado!$E:$E,AH$4,Consolidado!$C:$C,$C$3,Consolidado!$B:$B,"FOMA")</f>
        <v>0</v>
      </c>
      <c r="AI9" s="92">
        <f>SUMIFS(Consolidado!$J:$J,Consolidado!$A:$A,$B9,Consolidado!$E:$E,AI$4,Consolidado!$C:$C,$C$3,Consolidado!$B:$B,"FOMA")</f>
        <v>0</v>
      </c>
      <c r="AJ9" s="92">
        <f>SUMIFS(Consolidado!$J:$J,Consolidado!$A:$A,$B9,Consolidado!$E:$E,AJ$4,Consolidado!$C:$C,$C$3,Consolidado!$B:$B,"FOMA")</f>
        <v>0</v>
      </c>
      <c r="AK9" s="92">
        <f>SUMIFS(Consolidado!$J:$J,Consolidado!$A:$A,$B9,Consolidado!$E:$E,AK$4,Consolidado!$C:$C,$C$3,Consolidado!$B:$B,"FOMA")</f>
        <v>0</v>
      </c>
      <c r="AL9" s="92">
        <f>SUMIFS(Consolidado!$J:$J,Consolidado!$A:$A,$B9,Consolidado!$E:$E,AL$4,Consolidado!$C:$C,$C$3,Consolidado!$B:$B,"FOMA")</f>
        <v>0</v>
      </c>
      <c r="AM9" s="92">
        <f>SUMIFS(Consolidado!$J:$J,Consolidado!$A:$A,$B9,Consolidado!$E:$E,AM$4,Consolidado!$C:$C,$C$3,Consolidado!$B:$B,"FOMA")</f>
        <v>0</v>
      </c>
      <c r="AN9" s="92">
        <f>SUMIFS(Consolidado!$J:$J,Consolidado!$A:$A,$B9,Consolidado!$E:$E,AN$4,Consolidado!$C:$C,$C$3,Consolidado!$B:$B,"FOMA")</f>
        <v>0</v>
      </c>
      <c r="AO9" s="92">
        <f>SUMIFS(Consolidado!$J:$J,Consolidado!$A:$A,$B9,Consolidado!$E:$E,AO$4,Consolidado!$C:$C,$C$3,Consolidado!$B:$B,"FOMA")</f>
        <v>0</v>
      </c>
      <c r="AP9" s="92">
        <f>SUMIFS(Consolidado!$J:$J,Consolidado!$A:$A,$B9,Consolidado!$E:$E,AP$4,Consolidado!$C:$C,$C$3,Consolidado!$B:$B,"FOMA")</f>
        <v>0</v>
      </c>
      <c r="AQ9" s="92">
        <f>SUMIFS(Consolidado!$J:$J,Consolidado!$A:$A,$B9,Consolidado!$E:$E,AQ$4,Consolidado!$C:$C,$C$3,Consolidado!$B:$B,"FOMA")</f>
        <v>0</v>
      </c>
      <c r="AR9" s="92">
        <f>SUMIFS(Consolidado!$J:$J,Consolidado!$A:$A,$B9,Consolidado!$E:$E,AR$4,Consolidado!$C:$C,$C$3,Consolidado!$B:$B,"FOMA")</f>
        <v>0</v>
      </c>
      <c r="AS9" s="92">
        <f>SUMIFS(Consolidado!$J:$J,Consolidado!$A:$A,$B9,Consolidado!$E:$E,AS$4,Consolidado!$C:$C,$C$3,Consolidado!$B:$B,"FOMA")</f>
        <v>0</v>
      </c>
      <c r="AT9" s="92">
        <f>SUMIFS(Consolidado!$J:$J,Consolidado!$A:$A,$B9,Consolidado!$E:$E,AT$4,Consolidado!$C:$C,$C$3,Consolidado!$B:$B,"FOMA")</f>
        <v>0</v>
      </c>
      <c r="AU9" s="92">
        <f>SUMIFS(Consolidado!$J:$J,Consolidado!$A:$A,$B9,Consolidado!$E:$E,AU$4,Consolidado!$C:$C,$C$3,Consolidado!$B:$B,"FOMA")</f>
        <v>0</v>
      </c>
      <c r="AV9" s="92">
        <f>SUMIFS(Consolidado!$J:$J,Consolidado!$A:$A,$B9,Consolidado!$E:$E,AV$4,Consolidado!$C:$C,$C$3,Consolidado!$B:$B,"FOMA")</f>
        <v>0</v>
      </c>
      <c r="AW9" s="92">
        <f>SUMIFS(Consolidado!$J:$J,Consolidado!$A:$A,$B9,Consolidado!$E:$E,AW$4,Consolidado!$C:$C,$C$3,Consolidado!$B:$B,"FOMA")</f>
        <v>0</v>
      </c>
      <c r="AX9" s="92">
        <f>SUMIFS(Consolidado!$J:$J,Consolidado!$A:$A,$B9,Consolidado!$E:$E,AX$4,Consolidado!$C:$C,$C$3,Consolidado!$B:$B,"FOMA")</f>
        <v>0</v>
      </c>
      <c r="AY9" s="92">
        <f>SUMIFS(Consolidado!$J:$J,Consolidado!$A:$A,$B9,Consolidado!$E:$E,AY$4,Consolidado!$C:$C,$C$3,Consolidado!$B:$B,"FOMA")</f>
        <v>0</v>
      </c>
      <c r="AZ9" s="92">
        <f>SUMIFS(Consolidado!$J:$J,Consolidado!$A:$A,$B9,Consolidado!$E:$E,AZ$4,Consolidado!$C:$C,$C$3,Consolidado!$B:$B,"FOMA")</f>
        <v>0</v>
      </c>
      <c r="BA9" s="92">
        <f>SUMIFS(Consolidado!$J:$J,Consolidado!$A:$A,$B9,Consolidado!$E:$E,BA$4,Consolidado!$C:$C,$C$3,Consolidado!$B:$B,"FOMA")</f>
        <v>0</v>
      </c>
      <c r="BB9" s="92">
        <f>SUMIFS(Consolidado!$J:$J,Consolidado!$A:$A,$B9,Consolidado!$E:$E,BB$4,Consolidado!$C:$C,$C$3,Consolidado!$B:$B,"FOMA")</f>
        <v>0</v>
      </c>
      <c r="BC9" s="92">
        <f>SUMIFS(Consolidado!$J:$J,Consolidado!$A:$A,$B9,Consolidado!$E:$E,BC$4,Consolidado!$C:$C,$C$3,Consolidado!$B:$B,"FOMA")</f>
        <v>0</v>
      </c>
      <c r="BD9" s="92">
        <f>SUMIFS(Consolidado!$J:$J,Consolidado!$A:$A,$B9,Consolidado!$E:$E,BD$4,Consolidado!$C:$C,$C$3,Consolidado!$B:$B,"FOMA")</f>
        <v>0</v>
      </c>
      <c r="BE9" s="92">
        <f>SUMIFS(Consolidado!$J:$J,Consolidado!$A:$A,$B9,Consolidado!$E:$E,BE$4,Consolidado!$C:$C,$C$3,Consolidado!$B:$B,"FOMA")</f>
        <v>0</v>
      </c>
      <c r="BF9" s="92">
        <f>SUMIFS(Consolidado!$J:$J,Consolidado!$A:$A,$B9,Consolidado!$E:$E,BF$4,Consolidado!$C:$C,$C$3,Consolidado!$B:$B,"FOMA")</f>
        <v>0</v>
      </c>
      <c r="BG9" s="92">
        <f>SUMIFS(Consolidado!$J:$J,Consolidado!$A:$A,$B9,Consolidado!$E:$E,BG$4,Consolidado!$C:$C,$C$3,Consolidado!$B:$B,"FOMA")</f>
        <v>0</v>
      </c>
      <c r="BH9" s="92">
        <f>SUMIFS(Consolidado!$J:$J,Consolidado!$A:$A,$B9,Consolidado!$E:$E,BH$4,Consolidado!$C:$C,$C$3,Consolidado!$B:$B,"FOMA")</f>
        <v>0</v>
      </c>
      <c r="BI9" s="92">
        <f>SUMIFS(Consolidado!$J:$J,Consolidado!$A:$A,$B9,Consolidado!$E:$E,BI$4,Consolidado!$C:$C,$C$3,Consolidado!$B:$B,"FOMA")</f>
        <v>0</v>
      </c>
      <c r="BJ9" s="92">
        <f>SUMIFS(Consolidado!$J:$J,Consolidado!$A:$A,$B9,Consolidado!$E:$E,BJ$4,Consolidado!$C:$C,$C$3,Consolidado!$B:$B,"FOMA")</f>
        <v>0</v>
      </c>
      <c r="BK9" s="92">
        <f>SUMIFS(Consolidado!$J:$J,Consolidado!$A:$A,$B9,Consolidado!$E:$E,BK$4,Consolidado!$C:$C,$C$3,Consolidado!$B:$B,"FOMA")</f>
        <v>0</v>
      </c>
      <c r="BL9" s="92">
        <f>SUMIFS(Consolidado!$J:$J,Consolidado!$A:$A,$B9,Consolidado!$E:$E,BL$4,Consolidado!$C:$C,$C$3,Consolidado!$B:$B,"FOMA")</f>
        <v>0</v>
      </c>
      <c r="BM9" s="92">
        <f>SUMIFS(Consolidado!$J:$J,Consolidado!$A:$A,$B9,Consolidado!$E:$E,BM$4,Consolidado!$C:$C,$C$3,Consolidado!$B:$B,"FOMA")</f>
        <v>0</v>
      </c>
      <c r="BN9" s="92">
        <f>SUMIFS(Consolidado!$J:$J,Consolidado!$A:$A,$B9,Consolidado!$E:$E,BN$4,Consolidado!$C:$C,$C$3,Consolidado!$B:$B,"FOMA")</f>
        <v>0</v>
      </c>
      <c r="BO9" s="92">
        <f>SUMIFS(Consolidado!$J:$J,Consolidado!$A:$A,$B9,Consolidado!$E:$E,BO$4,Consolidado!$C:$C,$C$3,Consolidado!$B:$B,"FOMA")</f>
        <v>0</v>
      </c>
      <c r="BP9" s="92">
        <f>SUMIFS(Consolidado!$J:$J,Consolidado!$A:$A,$B9,Consolidado!$E:$E,BP$4,Consolidado!$C:$C,$C$3,Consolidado!$B:$B,"FOMA")</f>
        <v>0</v>
      </c>
      <c r="BQ9" s="92">
        <f>SUMIFS(Consolidado!$J:$J,Consolidado!$A:$A,$B9,Consolidado!$E:$E,BQ$4,Consolidado!$C:$C,$C$3,Consolidado!$B:$B,"FOMA")</f>
        <v>0</v>
      </c>
      <c r="BR9" s="92">
        <f>SUMIFS(Consolidado!$J:$J,Consolidado!$A:$A,$B9,Consolidado!$E:$E,BR$4,Consolidado!$C:$C,$C$3,Consolidado!$B:$B,"FOMA")</f>
        <v>0</v>
      </c>
      <c r="BS9" s="92">
        <f>SUMIFS(Consolidado!$J:$J,Consolidado!$A:$A,$B9,Consolidado!$E:$E,BS$4,Consolidado!$C:$C,$C$3,Consolidado!$B:$B,"FOMA")</f>
        <v>0</v>
      </c>
      <c r="BT9" s="92">
        <f>SUMIFS(Consolidado!$J:$J,Consolidado!$A:$A,$B9,Consolidado!$E:$E,BT$4,Consolidado!$C:$C,$C$3,Consolidado!$B:$B,"FOMA")</f>
        <v>0</v>
      </c>
      <c r="BU9" s="92">
        <f>SUMIFS(Consolidado!$J:$J,Consolidado!$A:$A,$B9,Consolidado!$E:$E,BU$4,Consolidado!$C:$C,$C$3,Consolidado!$B:$B,"FOMA")</f>
        <v>0</v>
      </c>
      <c r="BV9" s="92">
        <f>SUMIFS(Consolidado!$J:$J,Consolidado!$A:$A,$B9,Consolidado!$E:$E,BV$4,Consolidado!$C:$C,$C$3,Consolidado!$B:$B,"FOMA")</f>
        <v>0</v>
      </c>
      <c r="BW9" s="92">
        <f>SUMIFS(Consolidado!$J:$J,Consolidado!$A:$A,$B9,Consolidado!$E:$E,BW$4,Consolidado!$C:$C,$C$3,Consolidado!$B:$B,"FOMA")</f>
        <v>0</v>
      </c>
      <c r="BX9" s="92">
        <f>SUMIFS(Consolidado!$J:$J,Consolidado!$A:$A,$B9,Consolidado!$E:$E,BX$4,Consolidado!$C:$C,$C$3,Consolidado!$B:$B,"FOMA")</f>
        <v>0</v>
      </c>
      <c r="BY9" s="92">
        <f>SUMIFS(Consolidado!$J:$J,Consolidado!$A:$A,$B9,Consolidado!$E:$E,BY$4,Consolidado!$C:$C,$C$3,Consolidado!$B:$B,"FOMA")</f>
        <v>0</v>
      </c>
      <c r="BZ9" s="92">
        <f>SUMIFS(Consolidado!$J:$J,Consolidado!$A:$A,$B9,Consolidado!$E:$E,BZ$4,Consolidado!$C:$C,$C$3,Consolidado!$B:$B,"FOMA")</f>
        <v>0</v>
      </c>
      <c r="CA9" s="92">
        <f>SUMIFS(Consolidado!$J:$J,Consolidado!$A:$A,$B9,Consolidado!$E:$E,CA$4,Consolidado!$C:$C,$C$3,Consolidado!$B:$B,"FOMA")</f>
        <v>0</v>
      </c>
      <c r="CB9" s="92">
        <f>SUMIFS(Consolidado!$J:$J,Consolidado!$A:$A,$B9,Consolidado!$E:$E,CB$4,Consolidado!$C:$C,$C$3,Consolidado!$B:$B,"FOMA")</f>
        <v>0</v>
      </c>
      <c r="CC9" s="92">
        <f>SUMIFS(Consolidado!$J:$J,Consolidado!$A:$A,$B9,Consolidado!$E:$E,CC$4,Consolidado!$C:$C,$C$3,Consolidado!$B:$B,"FOMA")</f>
        <v>0</v>
      </c>
      <c r="CD9" s="92">
        <f>SUMIFS(Consolidado!$J:$J,Consolidado!$A:$A,$B9,Consolidado!$E:$E,CD$4,Consolidado!$C:$C,$C$3,Consolidado!$B:$B,"FOMA")</f>
        <v>0</v>
      </c>
      <c r="CE9" s="92">
        <f>SUMIFS(Consolidado!$J:$J,Consolidado!$A:$A,$B9,Consolidado!$E:$E,CE$4,Consolidado!$C:$C,$C$3,Consolidado!$B:$B,"FOMA")</f>
        <v>0</v>
      </c>
      <c r="CF9" s="92">
        <f>SUMIFS(Consolidado!$J:$J,Consolidado!$A:$A,$B9,Consolidado!$E:$E,CF$4,Consolidado!$C:$C,$C$3,Consolidado!$B:$B,"FOMA")</f>
        <v>0</v>
      </c>
      <c r="CG9" s="92">
        <f>SUMIFS(Consolidado!$J:$J,Consolidado!$A:$A,$B9,Consolidado!$E:$E,CG$4,Consolidado!$C:$C,$C$3,Consolidado!$B:$B,"FOMA")</f>
        <v>0</v>
      </c>
      <c r="CH9" s="92">
        <f>SUMIFS(Consolidado!$J:$J,Consolidado!$A:$A,$B9,Consolidado!$E:$E,CH$4,Consolidado!$C:$C,$C$3,Consolidado!$B:$B,"FOMA")</f>
        <v>0</v>
      </c>
      <c r="CI9" s="92">
        <f>SUMIFS(Consolidado!$J:$J,Consolidado!$A:$A,$B9,Consolidado!$E:$E,CI$4,Consolidado!$C:$C,$C$3,Consolidado!$B:$B,"FOMA")</f>
        <v>0</v>
      </c>
      <c r="CJ9" s="92">
        <f>SUMIFS(Consolidado!$J:$J,Consolidado!$A:$A,$B9,Consolidado!$E:$E,CJ$4,Consolidado!$C:$C,$C$3,Consolidado!$B:$B,"FOMA")</f>
        <v>0</v>
      </c>
      <c r="CK9" s="92">
        <f>SUMIFS(Consolidado!$J:$J,Consolidado!$A:$A,$B9,Consolidado!$E:$E,CK$4,Consolidado!$C:$C,$C$3,Consolidado!$B:$B,"FOMA")</f>
        <v>0</v>
      </c>
      <c r="CL9" s="92">
        <f>SUMIFS(Consolidado!$J:$J,Consolidado!$A:$A,$B9,Consolidado!$E:$E,CL$4,Consolidado!$C:$C,$C$3,Consolidado!$B:$B,"FOMA")</f>
        <v>0</v>
      </c>
      <c r="CM9" s="92">
        <f>SUMIFS(Consolidado!$J:$J,Consolidado!$A:$A,$B9,Consolidado!$E:$E,CM$4,Consolidado!$C:$C,$C$3,Consolidado!$B:$B,"FOMA")</f>
        <v>0</v>
      </c>
      <c r="CN9" s="92">
        <f>SUMIFS(Consolidado!$J:$J,Consolidado!$A:$A,$B9,Consolidado!$E:$E,CN$4,Consolidado!$C:$C,$C$3,Consolidado!$B:$B,"FOMA")</f>
        <v>0</v>
      </c>
      <c r="CO9" s="92">
        <f>SUMIFS(Consolidado!$J:$J,Consolidado!$A:$A,$B9,Consolidado!$E:$E,CO$4,Consolidado!$C:$C,$C$3,Consolidado!$B:$B,"FOMA")</f>
        <v>0</v>
      </c>
      <c r="CP9" s="92">
        <f>SUMIFS(Consolidado!$J:$J,Consolidado!$A:$A,$B9,Consolidado!$E:$E,CP$4,Consolidado!$C:$C,$C$3,Consolidado!$B:$B,"FOMA")</f>
        <v>0</v>
      </c>
      <c r="CQ9" s="92">
        <f>SUMIFS(Consolidado!$J:$J,Consolidado!$A:$A,$B9,Consolidado!$E:$E,CQ$4,Consolidado!$C:$C,$C$3,Consolidado!$B:$B,"FOMA")</f>
        <v>0</v>
      </c>
      <c r="CR9" s="92">
        <f>SUMIFS(Consolidado!$J:$J,Consolidado!$A:$A,$B9,Consolidado!$E:$E,CR$4,Consolidado!$C:$C,$C$3,Consolidado!$B:$B,"FOMA")</f>
        <v>0</v>
      </c>
      <c r="CS9" s="92">
        <f>SUMIFS(Consolidado!$J:$J,Consolidado!$A:$A,$B9,Consolidado!$E:$E,CS$4,Consolidado!$C:$C,$C$3,Consolidado!$B:$B,"FOMA")</f>
        <v>0</v>
      </c>
      <c r="CT9" s="92">
        <f>SUMIFS(Consolidado!$J:$J,Consolidado!$A:$A,$B9,Consolidado!$E:$E,CT$4,Consolidado!$C:$C,$C$3,Consolidado!$B:$B,"FOMA")</f>
        <v>0</v>
      </c>
      <c r="CU9" s="92">
        <f>SUMIFS(Consolidado!$J:$J,Consolidado!$A:$A,$B9,Consolidado!$E:$E,CU$4,Consolidado!$C:$C,$C$3,Consolidado!$B:$B,"FOMA")</f>
        <v>0</v>
      </c>
      <c r="CV9" s="92">
        <f>SUMIFS(Consolidado!$J:$J,Consolidado!$A:$A,$B9,Consolidado!$E:$E,CV$4,Consolidado!$C:$C,$C$3,Consolidado!$B:$B,"FOMA")</f>
        <v>0</v>
      </c>
      <c r="CW9" s="92">
        <f>SUMIFS(Consolidado!$J:$J,Consolidado!$A:$A,$B9,Consolidado!$E:$E,CW$4,Consolidado!$C:$C,$C$3,Consolidado!$B:$B,"FOMA")</f>
        <v>0</v>
      </c>
      <c r="CX9" s="92">
        <f>SUMIFS(Consolidado!$J:$J,Consolidado!$A:$A,$B9,Consolidado!$E:$E,CX$4,Consolidado!$C:$C,$C$3,Consolidado!$B:$B,"FOMA")</f>
        <v>0</v>
      </c>
      <c r="CY9" s="92">
        <f>SUMIFS(Consolidado!$J:$J,Consolidado!$A:$A,$B9,Consolidado!$E:$E,CY$4,Consolidado!$C:$C,$C$3,Consolidado!$B:$B,"FOMA")</f>
        <v>0</v>
      </c>
      <c r="CZ9" s="92">
        <f>SUMIFS(Consolidado!$J:$J,Consolidado!$A:$A,$B9,Consolidado!$E:$E,CZ$4,Consolidado!$C:$C,$C$3,Consolidado!$B:$B,"FOMA")</f>
        <v>0</v>
      </c>
      <c r="DA9" s="92">
        <f>SUMIFS(Consolidado!$J:$J,Consolidado!$A:$A,$B9,Consolidado!$E:$E,DA$4,Consolidado!$C:$C,$C$3,Consolidado!$B:$B,"FOMA")</f>
        <v>0</v>
      </c>
      <c r="DB9" s="92">
        <f>SUMIFS(Consolidado!$J:$J,Consolidado!$A:$A,$B9,Consolidado!$E:$E,DB$4,Consolidado!$C:$C,$C$3,Consolidado!$B:$B,"FOMA")</f>
        <v>0</v>
      </c>
      <c r="DC9" s="92">
        <f>SUMIFS(Consolidado!$J:$J,Consolidado!$A:$A,$B9,Consolidado!$E:$E,DC$4,Consolidado!$C:$C,$C$3,Consolidado!$B:$B,"FOMA")</f>
        <v>0</v>
      </c>
      <c r="DD9" s="92">
        <f>SUMIFS(Consolidado!$J:$J,Consolidado!$A:$A,$B9,Consolidado!$E:$E,DD$4,Consolidado!$C:$C,$C$3,Consolidado!$B:$B,"FOMA")</f>
        <v>0</v>
      </c>
      <c r="DE9" s="92">
        <f>SUMIFS(Consolidado!$J:$J,Consolidado!$A:$A,$B9,Consolidado!$E:$E,DE$4,Consolidado!$C:$C,$C$3,Consolidado!$B:$B,"FOMA")</f>
        <v>0</v>
      </c>
      <c r="DF9" s="92">
        <f>SUMIFS(Consolidado!$J:$J,Consolidado!$A:$A,$B9,Consolidado!$E:$E,DF$4,Consolidado!$C:$C,$C$3,Consolidado!$B:$B,"FOMA")</f>
        <v>0</v>
      </c>
      <c r="DG9" s="92">
        <f>SUMIFS(Consolidado!$J:$J,Consolidado!$A:$A,$B9,Consolidado!$E:$E,DG$4,Consolidado!$C:$C,$C$3,Consolidado!$B:$B,"FOMA")</f>
        <v>0</v>
      </c>
      <c r="DH9" s="92">
        <f>SUMIFS(Consolidado!$J:$J,Consolidado!$A:$A,$B9,Consolidado!$E:$E,DH$4,Consolidado!$C:$C,$C$3,Consolidado!$B:$B,"FOMA")</f>
        <v>0</v>
      </c>
      <c r="DI9" s="92">
        <f>SUMIFS(Consolidado!$J:$J,Consolidado!$A:$A,$B9,Consolidado!$E:$E,DI$4,Consolidado!$C:$C,$C$3,Consolidado!$B:$B,"FOMA")</f>
        <v>0</v>
      </c>
      <c r="DJ9" s="92">
        <f>SUMIFS(Consolidado!$J:$J,Consolidado!$A:$A,$B9,Consolidado!$E:$E,DJ$4,Consolidado!$C:$C,$C$3,Consolidado!$B:$B,"FOMA")</f>
        <v>0</v>
      </c>
      <c r="DK9" s="92">
        <f>SUMIFS(Consolidado!$J:$J,Consolidado!$A:$A,$B9,Consolidado!$E:$E,DK$4,Consolidado!$C:$C,$C$3,Consolidado!$B:$B,"FOMA")</f>
        <v>0</v>
      </c>
      <c r="DL9" s="92">
        <f>SUMIFS(Consolidado!$J:$J,Consolidado!$A:$A,$B9,Consolidado!$E:$E,DL$4,Consolidado!$C:$C,$C$3,Consolidado!$B:$B,"FOMA")</f>
        <v>0</v>
      </c>
      <c r="DM9" s="92">
        <f>SUMIFS(Consolidado!$J:$J,Consolidado!$A:$A,$B9,Consolidado!$E:$E,DM$4,Consolidado!$C:$C,$C$3,Consolidado!$B:$B,"FOMA")</f>
        <v>0</v>
      </c>
      <c r="DN9" s="92">
        <f>SUMIFS(Consolidado!$J:$J,Consolidado!$A:$A,$B9,Consolidado!$E:$E,DN$4,Consolidado!$C:$C,$C$3,Consolidado!$B:$B,"FOMA")</f>
        <v>0</v>
      </c>
      <c r="DO9" s="92">
        <f>SUMIFS(Consolidado!$J:$J,Consolidado!$A:$A,$B9,Consolidado!$E:$E,DO$4,Consolidado!$C:$C,$C$3,Consolidado!$B:$B,"FOMA")</f>
        <v>0</v>
      </c>
      <c r="DP9" s="92">
        <f>SUMIFS(Consolidado!$J:$J,Consolidado!$A:$A,$B9,Consolidado!$E:$E,DP$4,Consolidado!$C:$C,$C$3,Consolidado!$B:$B,"FOMA")</f>
        <v>0</v>
      </c>
      <c r="DQ9" s="92">
        <f>SUMIFS(Consolidado!$J:$J,Consolidado!$A:$A,$B9,Consolidado!$E:$E,DQ$4,Consolidado!$C:$C,$C$3,Consolidado!$B:$B,"FOMA")</f>
        <v>0</v>
      </c>
      <c r="DR9" s="92">
        <f>SUMIFS(Consolidado!$J:$J,Consolidado!$A:$A,$B9,Consolidado!$E:$E,DR$4,Consolidado!$C:$C,$C$3,Consolidado!$B:$B,"FOMA")</f>
        <v>0</v>
      </c>
      <c r="DS9" s="92">
        <f>SUMIFS(Consolidado!$J:$J,Consolidado!$A:$A,$B9,Consolidado!$E:$E,DS$4,Consolidado!$C:$C,$C$3,Consolidado!$B:$B,"FOMA")</f>
        <v>0</v>
      </c>
      <c r="DT9" s="92">
        <f>SUMIFS(Consolidado!$J:$J,Consolidado!$A:$A,$B9,Consolidado!$E:$E,DT$4,Consolidado!$C:$C,$C$3,Consolidado!$B:$B,"FOMA")</f>
        <v>0</v>
      </c>
      <c r="DU9" s="92">
        <f>SUMIFS(Consolidado!$J:$J,Consolidado!$A:$A,$B9,Consolidado!$E:$E,DU$4,Consolidado!$C:$C,$C$3,Consolidado!$B:$B,"FOMA")</f>
        <v>0</v>
      </c>
      <c r="DV9" s="92">
        <f>SUMIFS(Consolidado!$J:$J,Consolidado!$A:$A,$B9,Consolidado!$E:$E,DV$4,Consolidado!$C:$C,$C$3,Consolidado!$B:$B,"FOMA")</f>
        <v>0</v>
      </c>
      <c r="DW9" s="92">
        <f>SUMIFS(Consolidado!$J:$J,Consolidado!$A:$A,$B9,Consolidado!$E:$E,DW$4,Consolidado!$C:$C,$C$3,Consolidado!$B:$B,"FOMA")</f>
        <v>0</v>
      </c>
      <c r="DX9" s="92">
        <f>SUMIFS(Consolidado!$J:$J,Consolidado!$A:$A,$B9,Consolidado!$E:$E,DX$4,Consolidado!$C:$C,$C$3,Consolidado!$B:$B,"FOMA")</f>
        <v>0</v>
      </c>
      <c r="DY9" s="92">
        <f>SUMIFS(Consolidado!$J:$J,Consolidado!$A:$A,$B9,Consolidado!$E:$E,DY$4,Consolidado!$C:$C,$C$3,Consolidado!$B:$B,"FOMA")</f>
        <v>0</v>
      </c>
      <c r="DZ9" s="92">
        <f>SUMIFS(Consolidado!$J:$J,Consolidado!$A:$A,$B9,Consolidado!$E:$E,DZ$4,Consolidado!$C:$C,$C$3,Consolidado!$B:$B,"FOMA")</f>
        <v>0</v>
      </c>
      <c r="EA9" s="92">
        <f>SUMIFS(Consolidado!$J:$J,Consolidado!$A:$A,$B9,Consolidado!$E:$E,EA$4,Consolidado!$C:$C,$C$3,Consolidado!$B:$B,"FOMA")</f>
        <v>0</v>
      </c>
      <c r="EB9" s="92">
        <f>SUMIFS(Consolidado!$J:$J,Consolidado!$A:$A,$B9,Consolidado!$E:$E,EB$4,Consolidado!$C:$C,$C$3,Consolidado!$B:$B,"FOMA")</f>
        <v>0</v>
      </c>
      <c r="EC9" s="92">
        <f>SUMIFS(Consolidado!$J:$J,Consolidado!$A:$A,$B9,Consolidado!$E:$E,EC$4,Consolidado!$C:$C,$C$3,Consolidado!$B:$B,"FOMA")</f>
        <v>0</v>
      </c>
      <c r="ED9" s="92">
        <f>SUMIFS(Consolidado!$J:$J,Consolidado!$A:$A,$B9,Consolidado!$E:$E,ED$4,Consolidado!$C:$C,$C$3,Consolidado!$B:$B,"FOMA")</f>
        <v>0</v>
      </c>
      <c r="EE9" s="92">
        <f>SUMIFS(Consolidado!$J:$J,Consolidado!$A:$A,$B9,Consolidado!$E:$E,EE$4,Consolidado!$C:$C,$C$3,Consolidado!$B:$B,"FOMA")</f>
        <v>0</v>
      </c>
      <c r="EF9" s="92">
        <f>SUMIFS(Consolidado!$J:$J,Consolidado!$A:$A,$B9,Consolidado!$E:$E,EF$4,Consolidado!$C:$C,$C$3,Consolidado!$B:$B,"FOMA")</f>
        <v>0</v>
      </c>
      <c r="EG9" s="92">
        <f>SUMIFS(Consolidado!$J:$J,Consolidado!$A:$A,$B9,Consolidado!$E:$E,EG$4,Consolidado!$C:$C,$C$3,Consolidado!$B:$B,"FOMA")</f>
        <v>0</v>
      </c>
      <c r="EH9" s="92">
        <f>SUMIFS(Consolidado!$J:$J,Consolidado!$A:$A,$B9,Consolidado!$E:$E,EH$4,Consolidado!$C:$C,$C$3,Consolidado!$B:$B,"FOMA")</f>
        <v>0</v>
      </c>
      <c r="EI9" s="92">
        <f>SUMIFS(Consolidado!$J:$J,Consolidado!$A:$A,$B9,Consolidado!$E:$E,EI$4,Consolidado!$C:$C,$C$3,Consolidado!$B:$B,"FOMA")</f>
        <v>0</v>
      </c>
      <c r="EJ9" s="92">
        <f>SUMIFS(Consolidado!$J:$J,Consolidado!$A:$A,$B9,Consolidado!$E:$E,EJ$4,Consolidado!$C:$C,$C$3,Consolidado!$B:$B,"FOMA")</f>
        <v>0</v>
      </c>
      <c r="EK9" s="92">
        <f>SUMIFS(Consolidado!$J:$J,Consolidado!$A:$A,$B9,Consolidado!$E:$E,EK$4,Consolidado!$C:$C,$C$3,Consolidado!$B:$B,"FOMA")</f>
        <v>0</v>
      </c>
      <c r="EL9" s="92">
        <f>SUMIFS(Consolidado!$J:$J,Consolidado!$A:$A,$B9,Consolidado!$E:$E,EL$4,Consolidado!$C:$C,$C$3,Consolidado!$B:$B,"FOMA")</f>
        <v>0</v>
      </c>
      <c r="EM9" s="92">
        <f>SUMIFS(Consolidado!$J:$J,Consolidado!$A:$A,$B9,Consolidado!$E:$E,EM$4,Consolidado!$C:$C,$C$3,Consolidado!$B:$B,"FOMA")</f>
        <v>0</v>
      </c>
      <c r="EN9" s="92">
        <f>SUMIFS(Consolidado!$J:$J,Consolidado!$A:$A,$B9,Consolidado!$E:$E,EN$4,Consolidado!$C:$C,$C$3,Consolidado!$B:$B,"FOMA")</f>
        <v>0</v>
      </c>
      <c r="EO9" s="92">
        <f>SUMIFS(Consolidado!$J:$J,Consolidado!$A:$A,$B9,Consolidado!$E:$E,EO$4,Consolidado!$C:$C,$C$3,Consolidado!$B:$B,"FOMA")</f>
        <v>0</v>
      </c>
      <c r="EP9" s="92">
        <f>SUMIFS(Consolidado!$J:$J,Consolidado!$A:$A,$B9,Consolidado!$E:$E,EP$4,Consolidado!$C:$C,$C$3,Consolidado!$B:$B,"FOMA")</f>
        <v>0</v>
      </c>
      <c r="EQ9" s="92">
        <f>SUMIFS(Consolidado!$J:$J,Consolidado!$A:$A,$B9,Consolidado!$E:$E,EQ$4,Consolidado!$C:$C,$C$3,Consolidado!$B:$B,"FOMA")</f>
        <v>0</v>
      </c>
      <c r="ER9" s="92">
        <f>SUMIFS(Consolidado!$J:$J,Consolidado!$A:$A,$B9,Consolidado!$E:$E,ER$4,Consolidado!$C:$C,$C$3,Consolidado!$B:$B,"FOMA")</f>
        <v>0</v>
      </c>
      <c r="ES9" s="92">
        <f>SUMIFS(Consolidado!$J:$J,Consolidado!$A:$A,$B9,Consolidado!$E:$E,ES$4,Consolidado!$C:$C,$C$3,Consolidado!$B:$B,"FOMA")</f>
        <v>0</v>
      </c>
      <c r="ET9" s="92">
        <f>SUMIFS(Consolidado!$J:$J,Consolidado!$A:$A,$B9,Consolidado!$E:$E,ET$4,Consolidado!$C:$C,$C$3,Consolidado!$B:$B,"FOMA")</f>
        <v>0</v>
      </c>
      <c r="EU9" s="92">
        <f>SUMIFS(Consolidado!$J:$J,Consolidado!$A:$A,$B9,Consolidado!$E:$E,EU$4,Consolidado!$C:$C,$C$3,Consolidado!$B:$B,"FOMA")</f>
        <v>0</v>
      </c>
      <c r="EV9" s="92">
        <f>SUMIFS(Consolidado!$J:$J,Consolidado!$A:$A,$B9,Consolidado!$E:$E,EV$4,Consolidado!$C:$C,$C$3,Consolidado!$B:$B,"FOMA")</f>
        <v>0</v>
      </c>
      <c r="EW9" s="92">
        <f>SUMIFS(Consolidado!$J:$J,Consolidado!$A:$A,$B9,Consolidado!$E:$E,EW$4,Consolidado!$C:$C,$C$3,Consolidado!$B:$B,"FOMA")</f>
        <v>0</v>
      </c>
      <c r="EX9" s="92">
        <f>SUMIFS(Consolidado!$J:$J,Consolidado!$A:$A,$B9,Consolidado!$E:$E,EX$4,Consolidado!$C:$C,$C$3,Consolidado!$B:$B,"FOMA")</f>
        <v>0</v>
      </c>
      <c r="EY9" s="92">
        <f>SUMIFS(Consolidado!$J:$J,Consolidado!$A:$A,$B9,Consolidado!$E:$E,EY$4,Consolidado!$C:$C,$C$3,Consolidado!$B:$B,"FOMA")</f>
        <v>0</v>
      </c>
      <c r="EZ9" s="92">
        <f>SUMIFS(Consolidado!$J:$J,Consolidado!$A:$A,$B9,Consolidado!$E:$E,EZ$4,Consolidado!$C:$C,$C$3,Consolidado!$B:$B,"FOMA")</f>
        <v>0</v>
      </c>
      <c r="FA9" s="92">
        <f>SUMIFS(Consolidado!$J:$J,Consolidado!$A:$A,$B9,Consolidado!$E:$E,FA$4,Consolidado!$C:$C,$C$3,Consolidado!$B:$B,"FOMA")</f>
        <v>0</v>
      </c>
      <c r="FB9" s="92">
        <f>SUMIFS(Consolidado!$J:$J,Consolidado!$A:$A,$B9,Consolidado!$E:$E,FB$4,Consolidado!$C:$C,$C$3,Consolidado!$B:$B,"FOMA")</f>
        <v>0</v>
      </c>
      <c r="FC9" s="92">
        <f>SUMIFS(Consolidado!$J:$J,Consolidado!$A:$A,$B9,Consolidado!$E:$E,FC$4,Consolidado!$C:$C,$C$3,Consolidado!$B:$B,"FOMA")</f>
        <v>0</v>
      </c>
      <c r="FD9" s="92">
        <f>SUMIFS(Consolidado!$J:$J,Consolidado!$A:$A,$B9,Consolidado!$E:$E,FD$4,Consolidado!$C:$C,$C$3,Consolidado!$B:$B,"FOMA")</f>
        <v>0</v>
      </c>
      <c r="FE9" s="92">
        <f>SUMIFS(Consolidado!$J:$J,Consolidado!$A:$A,$B9,Consolidado!$E:$E,FE$4,Consolidado!$C:$C,$C$3,Consolidado!$B:$B,"FOMA")</f>
        <v>0</v>
      </c>
      <c r="FF9" s="92">
        <f>SUMIFS(Consolidado!$J:$J,Consolidado!$A:$A,$B9,Consolidado!$E:$E,FF$4,Consolidado!$C:$C,$C$3,Consolidado!$B:$B,"FOMA")</f>
        <v>0</v>
      </c>
      <c r="FG9" s="92">
        <f>SUMIFS(Consolidado!$J:$J,Consolidado!$A:$A,$B9,Consolidado!$E:$E,FG$4,Consolidado!$C:$C,$C$3,Consolidado!$B:$B,"FOMA")</f>
        <v>0</v>
      </c>
      <c r="FH9" s="92">
        <f>SUMIFS(Consolidado!$J:$J,Consolidado!$A:$A,$B9,Consolidado!$E:$E,FH$4,Consolidado!$C:$C,$C$3,Consolidado!$B:$B,"FOMA")</f>
        <v>0</v>
      </c>
      <c r="FI9" s="92">
        <f>SUMIFS(Consolidado!$J:$J,Consolidado!$A:$A,$B9,Consolidado!$E:$E,FI$4,Consolidado!$C:$C,$C$3,Consolidado!$B:$B,"FOMA")</f>
        <v>0</v>
      </c>
      <c r="FJ9" s="92">
        <f>SUMIFS(Consolidado!$J:$J,Consolidado!$A:$A,$B9,Consolidado!$E:$E,FJ$4,Consolidado!$C:$C,$C$3,Consolidado!$B:$B,"FOMA")</f>
        <v>0</v>
      </c>
      <c r="FK9" s="92">
        <f>SUMIFS(Consolidado!$J:$J,Consolidado!$A:$A,$B9,Consolidado!$E:$E,FK$4,Consolidado!$C:$C,$C$3,Consolidado!$B:$B,"FOMA")</f>
        <v>0</v>
      </c>
      <c r="FL9" s="92">
        <f>SUMIFS(Consolidado!$J:$J,Consolidado!$A:$A,$B9,Consolidado!$E:$E,FL$4,Consolidado!$C:$C,$C$3,Consolidado!$B:$B,"FOMA")</f>
        <v>0</v>
      </c>
      <c r="FM9" s="92">
        <f>SUMIFS(Consolidado!$J:$J,Consolidado!$A:$A,$B9,Consolidado!$E:$E,FM$4,Consolidado!$C:$C,$C$3,Consolidado!$B:$B,"FOMA")</f>
        <v>0</v>
      </c>
      <c r="FN9" s="92">
        <f>SUMIFS(Consolidado!$J:$J,Consolidado!$A:$A,$B9,Consolidado!$E:$E,FN$4,Consolidado!$C:$C,$C$3,Consolidado!$B:$B,"FOMA")</f>
        <v>0</v>
      </c>
      <c r="FO9" s="92">
        <f>SUMIFS(Consolidado!$J:$J,Consolidado!$A:$A,$B9,Consolidado!$E:$E,FO$4,Consolidado!$C:$C,$C$3,Consolidado!$B:$B,"FOMA")</f>
        <v>0</v>
      </c>
      <c r="FP9" s="92">
        <f>SUMIFS(Consolidado!$J:$J,Consolidado!$A:$A,$B9,Consolidado!$E:$E,FP$4,Consolidado!$C:$C,$C$3,Consolidado!$B:$B,"FOMA")</f>
        <v>0</v>
      </c>
      <c r="FQ9" s="92">
        <f>SUMIFS(Consolidado!$J:$J,Consolidado!$A:$A,$B9,Consolidado!$E:$E,FQ$4,Consolidado!$C:$C,$C$3,Consolidado!$B:$B,"FOMA")</f>
        <v>0</v>
      </c>
      <c r="FR9" s="92">
        <f>SUMIFS(Consolidado!$J:$J,Consolidado!$A:$A,$B9,Consolidado!$E:$E,FR$4,Consolidado!$C:$C,$C$3,Consolidado!$B:$B,"FOMA")</f>
        <v>0</v>
      </c>
      <c r="FS9" s="92">
        <f>SUMIFS(Consolidado!$J:$J,Consolidado!$A:$A,$B9,Consolidado!$E:$E,FS$4,Consolidado!$C:$C,$C$3,Consolidado!$B:$B,"FOMA")</f>
        <v>0</v>
      </c>
      <c r="FT9" s="92">
        <f>SUMIFS(Consolidado!$J:$J,Consolidado!$A:$A,$B9,Consolidado!$E:$E,FT$4,Consolidado!$C:$C,$C$3,Consolidado!$B:$B,"FOMA")</f>
        <v>0</v>
      </c>
      <c r="FU9" s="92">
        <f>SUMIFS(Consolidado!$J:$J,Consolidado!$A:$A,$B9,Consolidado!$E:$E,FU$4,Consolidado!$C:$C,$C$3,Consolidado!$B:$B,"FOMA")</f>
        <v>0</v>
      </c>
      <c r="FV9" s="92">
        <f>SUMIFS(Consolidado!$J:$J,Consolidado!$A:$A,$B9,Consolidado!$E:$E,FV$4,Consolidado!$C:$C,$C$3,Consolidado!$B:$B,"FOMA")</f>
        <v>0</v>
      </c>
      <c r="FW9" s="92">
        <f>SUMIFS(Consolidado!$J:$J,Consolidado!$A:$A,$B9,Consolidado!$E:$E,FW$4,Consolidado!$C:$C,$C$3,Consolidado!$B:$B,"FOMA")</f>
        <v>0</v>
      </c>
      <c r="FX9" s="92">
        <f>SUMIFS(Consolidado!$J:$J,Consolidado!$A:$A,$B9,Consolidado!$E:$E,FX$4,Consolidado!$C:$C,$C$3,Consolidado!$B:$B,"FOMA")</f>
        <v>0</v>
      </c>
      <c r="FY9" s="92">
        <f>SUMIFS(Consolidado!$J:$J,Consolidado!$A:$A,$B9,Consolidado!$E:$E,FY$4,Consolidado!$C:$C,$C$3,Consolidado!$B:$B,"FOMA")</f>
        <v>0</v>
      </c>
      <c r="FZ9" s="92">
        <f>SUMIFS(Consolidado!$J:$J,Consolidado!$A:$A,$B9,Consolidado!$E:$E,FZ$4,Consolidado!$C:$C,$C$3,Consolidado!$B:$B,"FOMA")</f>
        <v>0</v>
      </c>
      <c r="GA9" s="92">
        <f>SUMIFS(Consolidado!$J:$J,Consolidado!$A:$A,$B9,Consolidado!$E:$E,GA$4,Consolidado!$C:$C,$C$3,Consolidado!$B:$B,"FOMA")</f>
        <v>0</v>
      </c>
      <c r="GB9" s="92">
        <f>SUMIFS(Consolidado!$J:$J,Consolidado!$A:$A,$B9,Consolidado!$E:$E,GB$4,Consolidado!$C:$C,$C$3,Consolidado!$B:$B,"FOMA")</f>
        <v>0</v>
      </c>
      <c r="GC9" s="92">
        <f>SUMIFS(Consolidado!$J:$J,Consolidado!$A:$A,$B9,Consolidado!$E:$E,GC$4,Consolidado!$C:$C,$C$3,Consolidado!$B:$B,"FOMA")</f>
        <v>0</v>
      </c>
      <c r="GD9" s="92">
        <f>SUMIFS(Consolidado!$J:$J,Consolidado!$A:$A,$B9,Consolidado!$E:$E,GD$4,Consolidado!$C:$C,$C$3,Consolidado!$B:$B,"FOMA")</f>
        <v>0</v>
      </c>
      <c r="GE9" s="92">
        <f>SUMIFS(Consolidado!$J:$J,Consolidado!$A:$A,$B9,Consolidado!$E:$E,GE$4,Consolidado!$C:$C,$C$3,Consolidado!$B:$B,"FOMA")</f>
        <v>0</v>
      </c>
      <c r="GF9" s="92">
        <f>SUMIFS(Consolidado!$J:$J,Consolidado!$A:$A,$B9,Consolidado!$E:$E,GF$4,Consolidado!$C:$C,$C$3,Consolidado!$B:$B,"FOMA")</f>
        <v>0</v>
      </c>
      <c r="GG9" s="92">
        <f>SUMIFS(Consolidado!$J:$J,Consolidado!$A:$A,$B9,Consolidado!$E:$E,GG$4,Consolidado!$C:$C,$C$3,Consolidado!$B:$B,"FOMA")</f>
        <v>0</v>
      </c>
      <c r="GH9" s="92">
        <f>SUMIFS(Consolidado!$J:$J,Consolidado!$A:$A,$B9,Consolidado!$E:$E,GH$4,Consolidado!$C:$C,$C$3,Consolidado!$B:$B,"FOMA")</f>
        <v>0</v>
      </c>
      <c r="GI9" s="92">
        <f>SUMIFS(Consolidado!$J:$J,Consolidado!$A:$A,$B9,Consolidado!$E:$E,GI$4,Consolidado!$C:$C,$C$3,Consolidado!$B:$B,"FOMA")</f>
        <v>0</v>
      </c>
      <c r="GJ9" s="92">
        <f>SUMIFS(Consolidado!$J:$J,Consolidado!$A:$A,$B9,Consolidado!$E:$E,GJ$4,Consolidado!$C:$C,$C$3,Consolidado!$B:$B,"FOMA")</f>
        <v>0</v>
      </c>
      <c r="GK9" s="92">
        <f>SUMIFS(Consolidado!$J:$J,Consolidado!$A:$A,$B9,Consolidado!$E:$E,GK$4,Consolidado!$C:$C,$C$3,Consolidado!$B:$B,"FOMA")</f>
        <v>0</v>
      </c>
      <c r="GL9" s="92">
        <f>SUMIFS(Consolidado!$J:$J,Consolidado!$A:$A,$B9,Consolidado!$E:$E,GL$4,Consolidado!$C:$C,$C$3,Consolidado!$B:$B,"FOMA")</f>
        <v>0</v>
      </c>
      <c r="GM9" s="92">
        <f>SUMIFS(Consolidado!$J:$J,Consolidado!$A:$A,$B9,Consolidado!$E:$E,GM$4,Consolidado!$C:$C,$C$3,Consolidado!$B:$B,"FOMA")</f>
        <v>0</v>
      </c>
      <c r="GN9" s="92">
        <f>SUMIFS(Consolidado!$J:$J,Consolidado!$A:$A,$B9,Consolidado!$E:$E,GN$4,Consolidado!$C:$C,$C$3,Consolidado!$B:$B,"FOMA")</f>
        <v>0</v>
      </c>
      <c r="GO9" s="92">
        <f>SUMIFS(Consolidado!$J:$J,Consolidado!$A:$A,$B9,Consolidado!$E:$E,GO$4,Consolidado!$C:$C,$C$3,Consolidado!$B:$B,"FOMA")</f>
        <v>0</v>
      </c>
      <c r="GP9" s="92">
        <f>SUMIFS(Consolidado!$J:$J,Consolidado!$A:$A,$B9,Consolidado!$E:$E,GP$4,Consolidado!$C:$C,$C$3,Consolidado!$B:$B,"FOMA")</f>
        <v>0</v>
      </c>
      <c r="GQ9" s="92">
        <f>SUMIFS(Consolidado!$J:$J,Consolidado!$A:$A,$B9,Consolidado!$E:$E,GQ$4,Consolidado!$C:$C,$C$3,Consolidado!$B:$B,"FOMA")</f>
        <v>0</v>
      </c>
      <c r="GR9" s="92">
        <f>SUMIFS(Consolidado!$J:$J,Consolidado!$A:$A,$B9,Consolidado!$E:$E,GR$4,Consolidado!$C:$C,$C$3,Consolidado!$B:$B,"FOMA")</f>
        <v>0</v>
      </c>
      <c r="GS9" s="92">
        <f>SUMIFS(Consolidado!$J:$J,Consolidado!$A:$A,$B9,Consolidado!$E:$E,GS$4,Consolidado!$C:$C,$C$3,Consolidado!$B:$B,"FOMA")</f>
        <v>0</v>
      </c>
      <c r="GT9" s="92">
        <f>SUMIFS(Consolidado!$J:$J,Consolidado!$A:$A,$B9,Consolidado!$E:$E,GT$4,Consolidado!$C:$C,$C$3,Consolidado!$B:$B,"FOMA")</f>
        <v>0</v>
      </c>
      <c r="GU9" s="92">
        <f>SUMIFS(Consolidado!$J:$J,Consolidado!$A:$A,$B9,Consolidado!$E:$E,GU$4,Consolidado!$C:$C,$C$3,Consolidado!$B:$B,"FOMA")</f>
        <v>0</v>
      </c>
      <c r="GV9" s="92">
        <f>SUMIFS(Consolidado!$J:$J,Consolidado!$A:$A,$B9,Consolidado!$E:$E,GV$4,Consolidado!$C:$C,$C$3,Consolidado!$B:$B,"FOMA")</f>
        <v>0</v>
      </c>
      <c r="GW9" s="92">
        <f>SUMIFS(Consolidado!$J:$J,Consolidado!$A:$A,$B9,Consolidado!$E:$E,GW$4,Consolidado!$C:$C,$C$3,Consolidado!$B:$B,"FOMA")</f>
        <v>0</v>
      </c>
      <c r="GX9" s="92">
        <f>SUMIFS(Consolidado!$J:$J,Consolidado!$A:$A,$B9,Consolidado!$E:$E,GX$4,Consolidado!$C:$C,$C$3,Consolidado!$B:$B,"FOMA")</f>
        <v>0</v>
      </c>
      <c r="GY9" s="92">
        <f>SUMIFS(Consolidado!$J:$J,Consolidado!$A:$A,$B9,Consolidado!$E:$E,GY$4,Consolidado!$C:$C,$C$3,Consolidado!$B:$B,"FOMA")</f>
        <v>0</v>
      </c>
      <c r="GZ9" s="92">
        <f>SUMIFS(Consolidado!$J:$J,Consolidado!$A:$A,$B9,Consolidado!$E:$E,GZ$4,Consolidado!$C:$C,$C$3,Consolidado!$B:$B,"FOMA")</f>
        <v>0</v>
      </c>
      <c r="HA9" s="216">
        <f t="shared" si="7"/>
        <v>0</v>
      </c>
      <c r="HB9" s="92">
        <f>SUMIFS(Consolidado!$J:$J,Consolidado!$A:$A,$B9,Consolidado!$E:$E,HB$4,Consolidado!$C:$C,"REG",Consolidado!$B:$B,"FOMA")</f>
        <v>0</v>
      </c>
      <c r="HC9" s="92">
        <f>SUMIFS(Consolidado!$J:$J,Consolidado!$A:$A,$B9,Consolidado!$E:$E,HC$4,Consolidado!$C:$C,"REG",Consolidado!$B:$B,"FOMA")</f>
        <v>0</v>
      </c>
      <c r="HD9" s="92">
        <f>SUMIFS(Consolidado!$J:$J,Consolidado!$A:$A,$B9,Consolidado!$E:$E,HD$4,Consolidado!$C:$C,"REG",Consolidado!$B:$B,"FOMA")</f>
        <v>0</v>
      </c>
      <c r="HE9" s="92">
        <f>SUMIFS(Consolidado!$J:$J,Consolidado!$A:$A,$B9,Consolidado!$E:$E,HE$4,Consolidado!$C:$C,"REG",Consolidado!$B:$B,"FOMA")</f>
        <v>0</v>
      </c>
      <c r="HF9" s="92">
        <f>SUMIFS(Consolidado!$J:$J,Consolidado!$A:$A,$B9,Consolidado!$E:$E,HF$4,Consolidado!$C:$C,"REG",Consolidado!$B:$B,"FOMA")</f>
        <v>0</v>
      </c>
      <c r="HG9" s="92">
        <f>SUMIFS(Consolidado!$J:$J,Consolidado!$A:$A,$B9,Consolidado!$E:$E,HG$4,Consolidado!$C:$C,"REG",Consolidado!$B:$B,"FOMA")</f>
        <v>0</v>
      </c>
      <c r="HH9" s="92">
        <f>SUMIFS(Consolidado!$J:$J,Consolidado!$A:$A,$B9,Consolidado!$E:$E,HH$4,Consolidado!$C:$C,"REG",Consolidado!$B:$B,"FOMA")</f>
        <v>0</v>
      </c>
      <c r="HI9" s="92">
        <f>SUMIFS(Consolidado!$J:$J,Consolidado!$A:$A,$B9,Consolidado!$E:$E,HI$4,Consolidado!$C:$C,"REG",Consolidado!$B:$B,"FOMA")</f>
        <v>0</v>
      </c>
      <c r="HJ9" s="92">
        <f>SUMIFS(Consolidado!$J:$J,Consolidado!$A:$A,$B9,Consolidado!$E:$E,HJ$4,Consolidado!$C:$C,"REG",Consolidado!$B:$B,"FOMA")</f>
        <v>0</v>
      </c>
      <c r="HK9" s="92">
        <f>SUMIFS(Consolidado!$J:$J,Consolidado!$A:$A,$B9,Consolidado!$E:$E,HK$4,Consolidado!$C:$C,"REG",Consolidado!$B:$B,"FOMA")</f>
        <v>0</v>
      </c>
      <c r="HL9" s="92">
        <f>SUMIFS(Consolidado!$J:$J,Consolidado!$A:$A,$B9,Consolidado!$E:$E,HL$4,Consolidado!$C:$C,"REG",Consolidado!$B:$B,"FOMA")</f>
        <v>0</v>
      </c>
      <c r="HM9" s="92">
        <f>SUMIFS(Consolidado!$J:$J,Consolidado!$A:$A,$B9,Consolidado!$E:$E,HM$4,Consolidado!$C:$C,"REG",Consolidado!$B:$B,"FOMA")</f>
        <v>0</v>
      </c>
      <c r="HN9" s="92">
        <f>SUMIFS(Consolidado!$J:$J,Consolidado!$A:$A,$B9,Consolidado!$E:$E,HN$4,Consolidado!$C:$C,"REG",Consolidado!$B:$B,"FOMA")</f>
        <v>0</v>
      </c>
      <c r="HO9" s="92">
        <f>SUMIFS(Consolidado!$J:$J,Consolidado!$A:$A,$B9,Consolidado!$E:$E,HO$4,Consolidado!$C:$C,"REG",Consolidado!$B:$B,"FOMA")</f>
        <v>0</v>
      </c>
      <c r="HP9" s="92">
        <f>SUMIFS(Consolidado!$J:$J,Consolidado!$A:$A,$B9,Consolidado!$E:$E,HP$4,Consolidado!$C:$C,"REG",Consolidado!$B:$B,"FOMA")</f>
        <v>0</v>
      </c>
      <c r="HQ9" s="92">
        <f>SUMIFS(Consolidado!$J:$J,Consolidado!$A:$A,$B9,Consolidado!$E:$E,HQ$4,Consolidado!$C:$C,"REG",Consolidado!$B:$B,"FOMA")</f>
        <v>0</v>
      </c>
      <c r="HR9" s="92">
        <f>SUMIFS(Consolidado!$J:$J,Consolidado!$A:$A,$B9,Consolidado!$E:$E,HR$4,Consolidado!$C:$C,"REG",Consolidado!$B:$B,"FOMA")</f>
        <v>0</v>
      </c>
      <c r="HS9" s="92">
        <f>SUMIFS(Consolidado!$J:$J,Consolidado!$A:$A,$B9,Consolidado!$E:$E,HS$4,Consolidado!$C:$C,"REG",Consolidado!$B:$B,"FOMA")</f>
        <v>0</v>
      </c>
      <c r="HT9" s="92">
        <f>SUMIFS(Consolidado!$J:$J,Consolidado!$A:$A,$B9,Consolidado!$E:$E,HT$4,Consolidado!$C:$C,"REG",Consolidado!$B:$B,"FOMA")</f>
        <v>0</v>
      </c>
      <c r="HU9" s="92">
        <f>SUMIFS(Consolidado!$J:$J,Consolidado!$A:$A,$B9,Consolidado!$E:$E,HU$4,Consolidado!$C:$C,"REG",Consolidado!$B:$B,"FOMA")</f>
        <v>0</v>
      </c>
      <c r="HV9" s="92">
        <f>SUMIFS(Consolidado!$J:$J,Consolidado!$A:$A,$B9,Consolidado!$E:$E,HV$4,Consolidado!$C:$C,"REG",Consolidado!$B:$B,"FOMA")</f>
        <v>0</v>
      </c>
      <c r="HW9" s="92">
        <f>SUMIFS(Consolidado!$J:$J,Consolidado!$A:$A,$B9,Consolidado!$E:$E,HW$4,Consolidado!$C:$C,"REG",Consolidado!$B:$B,"FOMA")</f>
        <v>0</v>
      </c>
      <c r="HX9" s="92">
        <f>SUMIFS(Consolidado!$J:$J,Consolidado!$A:$A,$B9,Consolidado!$E:$E,HX$4,Consolidado!$C:$C,"REG",Consolidado!$B:$B,"FOMA")</f>
        <v>0</v>
      </c>
      <c r="HY9" s="92">
        <f>SUMIFS(Consolidado!$J:$J,Consolidado!$A:$A,$B9,Consolidado!$E:$E,HY$4,Consolidado!$C:$C,"REG",Consolidado!$B:$B,"FOMA")</f>
        <v>0</v>
      </c>
      <c r="HZ9" s="92">
        <f>SUMIFS(Consolidado!$J:$J,Consolidado!$A:$A,$B9,Consolidado!$E:$E,HZ$4,Consolidado!$C:$C,"REG",Consolidado!$B:$B,"FOMA")</f>
        <v>0</v>
      </c>
      <c r="IA9" s="92">
        <f>SUMIFS(Consolidado!$J:$J,Consolidado!$A:$A,$B9,Consolidado!$E:$E,IA$4,Consolidado!$C:$C,"REG",Consolidado!$B:$B,"FOMA")</f>
        <v>0</v>
      </c>
      <c r="IB9" s="92">
        <f>SUMIFS(Consolidado!$J:$J,Consolidado!$A:$A,$B9,Consolidado!$E:$E,IB$4,Consolidado!$C:$C,"REG",Consolidado!$B:$B,"FOMA")</f>
        <v>0</v>
      </c>
      <c r="IC9" s="92">
        <f>SUMIFS(Consolidado!$J:$J,Consolidado!$A:$A,$B9,Consolidado!$E:$E,IC$4,Consolidado!$C:$C,"REG",Consolidado!$B:$B,"FOMA")</f>
        <v>0</v>
      </c>
      <c r="ID9" s="92">
        <f>SUMIFS(Consolidado!$J:$J,Consolidado!$A:$A,$B9,Consolidado!$E:$E,ID$4,Consolidado!$C:$C,"REG",Consolidado!$B:$B,"FOMA")</f>
        <v>0</v>
      </c>
      <c r="IE9" s="92">
        <f>SUMIFS(Consolidado!$J:$J,Consolidado!$A:$A,$B9,Consolidado!$E:$E,IE$4,Consolidado!$C:$C,"REG",Consolidado!$B:$B,"FOMA")</f>
        <v>0</v>
      </c>
      <c r="IF9" s="92">
        <f>SUMIFS(Consolidado!$J:$J,Consolidado!$A:$A,$B9,Consolidado!$E:$E,IF$4,Consolidado!$C:$C,"REG",Consolidado!$B:$B,"FOMA")</f>
        <v>0</v>
      </c>
      <c r="IG9" s="92">
        <f>SUMIFS(Consolidado!$J:$J,Consolidado!$A:$A,$B9,Consolidado!$E:$E,IG$4,Consolidado!$C:$C,"REG",Consolidado!$B:$B,"FOMA")</f>
        <v>0</v>
      </c>
      <c r="IH9" s="92">
        <f>SUMIFS(Consolidado!$J:$J,Consolidado!$A:$A,$B9,Consolidado!$E:$E,IH$4,Consolidado!$C:$C,"REG",Consolidado!$B:$B,"FOMA")</f>
        <v>0</v>
      </c>
      <c r="II9" s="92">
        <f>SUMIFS(Consolidado!$J:$J,Consolidado!$A:$A,$B9,Consolidado!$E:$E,II$4,Consolidado!$C:$C,"REG",Consolidado!$B:$B,"FOMA")</f>
        <v>0</v>
      </c>
      <c r="IJ9" s="92">
        <f>SUMIFS(Consolidado!$J:$J,Consolidado!$A:$A,$B9,Consolidado!$E:$E,IJ$4,Consolidado!$C:$C,"REG",Consolidado!$B:$B,"FOMA")</f>
        <v>0</v>
      </c>
      <c r="IK9" s="92">
        <f>SUMIFS(Consolidado!$J:$J,Consolidado!$A:$A,$B9,Consolidado!$E:$E,IK$4,Consolidado!$C:$C,"REG",Consolidado!$B:$B,"FOMA")</f>
        <v>0</v>
      </c>
      <c r="IL9" s="92">
        <f>SUMIFS(Consolidado!$J:$J,Consolidado!$A:$A,$B9,Consolidado!$E:$E,IL$4,Consolidado!$C:$C,"REG",Consolidado!$B:$B,"FOMA")</f>
        <v>0</v>
      </c>
      <c r="IM9" s="92">
        <f>SUMIFS(Consolidado!$J:$J,Consolidado!$A:$A,$B9,Consolidado!$E:$E,IM$4,Consolidado!$C:$C,"REG",Consolidado!$B:$B,"FOMA")</f>
        <v>0</v>
      </c>
      <c r="IN9" s="92">
        <f>SUMIFS(Consolidado!$J:$J,Consolidado!$A:$A,$B9,Consolidado!$E:$E,IN$4,Consolidado!$C:$C,"REG",Consolidado!$B:$B,"FOMA")</f>
        <v>0</v>
      </c>
      <c r="IO9" s="92">
        <f>SUMIFS(Consolidado!$J:$J,Consolidado!$A:$A,$B9,Consolidado!$E:$E,IO$4,Consolidado!$C:$C,"REG",Consolidado!$B:$B,"FOMA")</f>
        <v>0</v>
      </c>
      <c r="IP9" s="92">
        <f>SUMIFS(Consolidado!$J:$J,Consolidado!$A:$A,$B9,Consolidado!$E:$E,IP$4,Consolidado!$C:$C,"REG",Consolidado!$B:$B,"FOMA")</f>
        <v>0</v>
      </c>
      <c r="IQ9" s="92">
        <f>SUMIFS(Consolidado!$J:$J,Consolidado!$A:$A,$B9,Consolidado!$E:$E,IQ$4,Consolidado!$C:$C,"REG",Consolidado!$B:$B,"FOMA")</f>
        <v>0</v>
      </c>
      <c r="IR9" s="92">
        <f>SUMIFS(Consolidado!$J:$J,Consolidado!$A:$A,$B9,Consolidado!$E:$E,IR$4,Consolidado!$C:$C,"REG",Consolidado!$B:$B,"FOMA")</f>
        <v>0</v>
      </c>
      <c r="IS9" s="92">
        <f>SUMIFS(Consolidado!$J:$J,Consolidado!$A:$A,$B9,Consolidado!$E:$E,IS$4,Consolidado!$C:$C,"REG",Consolidado!$B:$B,"FOMA")</f>
        <v>0</v>
      </c>
      <c r="IT9" s="92">
        <f>SUMIFS(Consolidado!$J:$J,Consolidado!$A:$A,$B9,Consolidado!$E:$E,IT$4,Consolidado!$C:$C,"REG",Consolidado!$B:$B,"FOMA")</f>
        <v>0</v>
      </c>
      <c r="IU9" s="92">
        <f>SUMIFS(Consolidado!$J:$J,Consolidado!$A:$A,$B9,Consolidado!$E:$E,IU$4,Consolidado!$C:$C,"REG",Consolidado!$B:$B,"FOMA")</f>
        <v>0</v>
      </c>
      <c r="IV9" s="92">
        <f>SUMIFS(Consolidado!$J:$J,Consolidado!$A:$A,$B9,Consolidado!$E:$E,IV$4,Consolidado!$C:$C,"REG",Consolidado!$B:$B,"FOMA")</f>
        <v>0</v>
      </c>
      <c r="IW9" s="92">
        <f>SUMIFS(Consolidado!$J:$J,Consolidado!$A:$A,$B9,Consolidado!$E:$E,IW$4,Consolidado!$C:$C,"REG",Consolidado!$B:$B,"FOMA")</f>
        <v>0</v>
      </c>
      <c r="IX9" s="92">
        <f>SUMIFS(Consolidado!$J:$J,Consolidado!$A:$A,$B9,Consolidado!$E:$E,IX$4,Consolidado!$C:$C,"REG",Consolidado!$B:$B,"FOMA")</f>
        <v>0</v>
      </c>
      <c r="IY9" s="92">
        <f>SUMIFS(Consolidado!$J:$J,Consolidado!$A:$A,$B9,Consolidado!$E:$E,IY$4,Consolidado!$C:$C,"REG",Consolidado!$B:$B,"FOMA")</f>
        <v>0</v>
      </c>
      <c r="IZ9" s="92">
        <f>SUMIFS(Consolidado!$J:$J,Consolidado!$A:$A,$B9,Consolidado!$E:$E,IZ$4,Consolidado!$C:$C,"REG",Consolidado!$B:$B,"FOMA")</f>
        <v>0</v>
      </c>
      <c r="JA9" s="92">
        <f>SUMIFS(Consolidado!$J:$J,Consolidado!$A:$A,$B9,Consolidado!$E:$E,JA$4,Consolidado!$C:$C,"REG",Consolidado!$B:$B,"FOMA")</f>
        <v>0</v>
      </c>
      <c r="JB9" s="92">
        <f>SUMIFS(Consolidado!$J:$J,Consolidado!$A:$A,$B9,Consolidado!$E:$E,JB$4,Consolidado!$C:$C,"REG",Consolidado!$B:$B,"FOMA")</f>
        <v>0</v>
      </c>
      <c r="JC9" s="92">
        <f>SUMIFS(Consolidado!$J:$J,Consolidado!$A:$A,$B9,Consolidado!$E:$E,JC$4,Consolidado!$C:$C,"REG",Consolidado!$B:$B,"FOMA")</f>
        <v>0</v>
      </c>
      <c r="JD9" s="92">
        <f>SUMIFS(Consolidado!$J:$J,Consolidado!$A:$A,$B9,Consolidado!$E:$E,JD$4,Consolidado!$C:$C,"REG",Consolidado!$B:$B,"FOMA")</f>
        <v>0</v>
      </c>
      <c r="JE9" s="92">
        <f>SUMIFS(Consolidado!$J:$J,Consolidado!$A:$A,$B9,Consolidado!$E:$E,JE$4,Consolidado!$C:$C,"REG",Consolidado!$B:$B,"FOMA")</f>
        <v>0</v>
      </c>
      <c r="JF9" s="92">
        <f>SUMIFS(Consolidado!$J:$J,Consolidado!$A:$A,$B9,Consolidado!$E:$E,JF$4,Consolidado!$C:$C,"REG",Consolidado!$B:$B,"FOMA")</f>
        <v>0</v>
      </c>
      <c r="JG9" s="92">
        <f>SUMIFS(Consolidado!$J:$J,Consolidado!$A:$A,$B9,Consolidado!$E:$E,JG$4,Consolidado!$C:$C,"REG",Consolidado!$B:$B,"FOMA")</f>
        <v>0</v>
      </c>
      <c r="JH9" s="92">
        <f>SUMIFS(Consolidado!$J:$J,Consolidado!$A:$A,$B9,Consolidado!$E:$E,JH$4,Consolidado!$C:$C,"REG",Consolidado!$B:$B,"FOMA")</f>
        <v>0</v>
      </c>
      <c r="JI9" s="92">
        <f>SUMIFS(Consolidado!$J:$J,Consolidado!$A:$A,$B9,Consolidado!$E:$E,JI$4,Consolidado!$C:$C,"REG",Consolidado!$B:$B,"FOMA")</f>
        <v>0</v>
      </c>
      <c r="JJ9" s="92">
        <f>SUMIFS(Consolidado!$J:$J,Consolidado!$A:$A,$B9,Consolidado!$E:$E,JJ$4,Consolidado!$C:$C,"REG",Consolidado!$B:$B,"FOMA")</f>
        <v>0</v>
      </c>
      <c r="JK9" s="92">
        <f>SUMIFS(Consolidado!$J:$J,Consolidado!$A:$A,$B9,Consolidado!$E:$E,JK$4,Consolidado!$C:$C,"REG",Consolidado!$B:$B,"FOMA")</f>
        <v>0</v>
      </c>
      <c r="JL9" s="92">
        <f>SUMIFS(Consolidado!$J:$J,Consolidado!$A:$A,$B9,Consolidado!$E:$E,JL$4,Consolidado!$C:$C,"REG",Consolidado!$B:$B,"FOMA")</f>
        <v>0</v>
      </c>
      <c r="JM9" s="92">
        <f>SUMIFS(Consolidado!$J:$J,Consolidado!$A:$A,$B9,Consolidado!$E:$E,JM$4,Consolidado!$C:$C,"REG",Consolidado!$B:$B,"FOMA")</f>
        <v>0</v>
      </c>
      <c r="JN9" s="92">
        <f>SUMIFS(Consolidado!$J:$J,Consolidado!$A:$A,$B9,Consolidado!$E:$E,JN$4,Consolidado!$C:$C,"REG",Consolidado!$B:$B,"FOMA")</f>
        <v>0</v>
      </c>
      <c r="JO9" s="92">
        <f>SUMIFS(Consolidado!$J:$J,Consolidado!$A:$A,$B9,Consolidado!$E:$E,JO$4,Consolidado!$C:$C,"REG",Consolidado!$B:$B,"FOMA")</f>
        <v>0</v>
      </c>
      <c r="JP9" s="92">
        <f>SUMIFS(Consolidado!$J:$J,Consolidado!$A:$A,$B9,Consolidado!$E:$E,JP$4,Consolidado!$C:$C,"REG",Consolidado!$B:$B,"FOMA")</f>
        <v>0</v>
      </c>
      <c r="JQ9" s="92">
        <f>SUMIFS(Consolidado!$J:$J,Consolidado!$A:$A,$B9,Consolidado!$E:$E,JQ$4,Consolidado!$C:$C,"REG",Consolidado!$B:$B,"FOMA")</f>
        <v>0</v>
      </c>
      <c r="JR9" s="92">
        <f>SUMIFS(Consolidado!$J:$J,Consolidado!$A:$A,$B9,Consolidado!$E:$E,JR$4,Consolidado!$C:$C,"REG",Consolidado!$B:$B,"FOMA")</f>
        <v>0</v>
      </c>
      <c r="JS9" s="92">
        <f>SUMIFS(Consolidado!$J:$J,Consolidado!$A:$A,$B9,Consolidado!$E:$E,JS$4,Consolidado!$C:$C,"REG",Consolidado!$B:$B,"FOMA")</f>
        <v>0</v>
      </c>
      <c r="JT9" s="92">
        <f>SUMIFS(Consolidado!$J:$J,Consolidado!$A:$A,$B9,Consolidado!$E:$E,JT$4,Consolidado!$C:$C,"REG",Consolidado!$B:$B,"FOMA")</f>
        <v>0</v>
      </c>
      <c r="JU9" s="92">
        <f>SUMIFS(Consolidado!$J:$J,Consolidado!$A:$A,$B9,Consolidado!$E:$E,JU$4,Consolidado!$C:$C,"REG",Consolidado!$B:$B,"FOMA")</f>
        <v>0</v>
      </c>
      <c r="JV9" s="92">
        <f>SUMIFS(Consolidado!$J:$J,Consolidado!$A:$A,$B9,Consolidado!$E:$E,JV$4,Consolidado!$C:$C,"REG",Consolidado!$B:$B,"FOMA")</f>
        <v>0</v>
      </c>
      <c r="JW9" s="92">
        <f>SUMIFS(Consolidado!$J:$J,Consolidado!$A:$A,$B9,Consolidado!$E:$E,JW$4,Consolidado!$C:$C,"REG",Consolidado!$B:$B,"FOMA")</f>
        <v>0</v>
      </c>
      <c r="JX9" s="92">
        <f>SUMIFS(Consolidado!$J:$J,Consolidado!$A:$A,$B9,Consolidado!$E:$E,JX$4,Consolidado!$C:$C,"REG",Consolidado!$B:$B,"FOMA")</f>
        <v>0</v>
      </c>
      <c r="JY9" s="92">
        <f>SUMIFS(Consolidado!$J:$J,Consolidado!$A:$A,$B9,Consolidado!$E:$E,JY$4,Consolidado!$C:$C,"REG",Consolidado!$B:$B,"FOMA")</f>
        <v>0</v>
      </c>
      <c r="JZ9" s="92">
        <f>SUMIFS(Consolidado!$J:$J,Consolidado!$A:$A,$B9,Consolidado!$E:$E,JZ$4,Consolidado!$C:$C,"REG",Consolidado!$B:$B,"FOMA")</f>
        <v>0</v>
      </c>
      <c r="KA9" s="92">
        <f>SUMIFS(Consolidado!$J:$J,Consolidado!$A:$A,$B9,Consolidado!$E:$E,KA$4,Consolidado!$C:$C,"REG",Consolidado!$B:$B,"FOMA")</f>
        <v>0</v>
      </c>
      <c r="KB9" s="92">
        <f>SUMIFS(Consolidado!$J:$J,Consolidado!$A:$A,$B9,Consolidado!$E:$E,KB$4,Consolidado!$C:$C,"REG",Consolidado!$B:$B,"FOMA")</f>
        <v>0</v>
      </c>
      <c r="KC9" s="92">
        <f>SUMIFS(Consolidado!$J:$J,Consolidado!$A:$A,$B9,Consolidado!$E:$E,KC$4,Consolidado!$C:$C,"REG",Consolidado!$B:$B,"FOMA")</f>
        <v>388.33</v>
      </c>
      <c r="KD9" s="92">
        <f>SUMIFS(Consolidado!$J:$J,Consolidado!$A:$A,$B9,Consolidado!$E:$E,KD$4,Consolidado!$C:$C,"REG",Consolidado!$B:$B,"FOMA")</f>
        <v>388.33</v>
      </c>
      <c r="KE9" s="92">
        <f>SUMIFS(Consolidado!$J:$J,Consolidado!$A:$A,$B9,Consolidado!$E:$E,KE$4,Consolidado!$C:$C,"REG",Consolidado!$B:$B,"FOMA")</f>
        <v>388.34</v>
      </c>
      <c r="KF9" s="92">
        <f>SUMIFS(Consolidado!$J:$J,Consolidado!$A:$A,$B9,Consolidado!$E:$E,KF$4,Consolidado!$C:$C,"REG",Consolidado!$B:$B,"FOMA")</f>
        <v>0</v>
      </c>
      <c r="KG9" s="92">
        <f>SUMIFS(Consolidado!$J:$J,Consolidado!$A:$A,$B9,Consolidado!$E:$E,KG$4,Consolidado!$C:$C,"REG",Consolidado!$B:$B,"FOMA")</f>
        <v>0</v>
      </c>
      <c r="KH9" s="92">
        <f>SUMIFS(Consolidado!$J:$J,Consolidado!$A:$A,$B9,Consolidado!$E:$E,KH$4,Consolidado!$C:$C,"REG",Consolidado!$B:$B,"FOMA")</f>
        <v>0</v>
      </c>
      <c r="KI9" s="92">
        <f>SUMIFS(Consolidado!$J:$J,Consolidado!$A:$A,$B9,Consolidado!$E:$E,KI$4,Consolidado!$C:$C,"REG",Consolidado!$B:$B,"FOMA")</f>
        <v>0</v>
      </c>
      <c r="KJ9" s="92">
        <f>SUMIFS(Consolidado!$J:$J,Consolidado!$A:$A,$B9,Consolidado!$E:$E,KJ$4,Consolidado!$C:$C,"REG",Consolidado!$B:$B,"FOMA")</f>
        <v>0</v>
      </c>
      <c r="KK9" s="92">
        <f>SUMIFS(Consolidado!$J:$J,Consolidado!$A:$A,$B9,Consolidado!$E:$E,KK$4,Consolidado!$C:$C,"REG",Consolidado!$B:$B,"FOMA")</f>
        <v>0</v>
      </c>
      <c r="KL9" s="92">
        <f>SUMIFS(Consolidado!$J:$J,Consolidado!$A:$A,$B9,Consolidado!$E:$E,KL$4,Consolidado!$C:$C,"REG",Consolidado!$B:$B,"FOMA")</f>
        <v>0</v>
      </c>
      <c r="KM9" s="92">
        <f>SUMIFS(Consolidado!$J:$J,Consolidado!$A:$A,$B9,Consolidado!$E:$E,KM$4,Consolidado!$C:$C,"REG",Consolidado!$B:$B,"FOMA")</f>
        <v>0</v>
      </c>
      <c r="KN9" s="92">
        <f>SUMIFS(Consolidado!$J:$J,Consolidado!$A:$A,$B9,Consolidado!$E:$E,KN$4,Consolidado!$C:$C,"REG",Consolidado!$B:$B,"FOMA")</f>
        <v>0</v>
      </c>
      <c r="KO9" s="92">
        <f>SUMIFS(Consolidado!$J:$J,Consolidado!$A:$A,$B9,Consolidado!$E:$E,KO$4,Consolidado!$C:$C,"REG",Consolidado!$B:$B,"FOMA")</f>
        <v>0</v>
      </c>
      <c r="KP9" s="92">
        <f>SUMIFS(Consolidado!$J:$J,Consolidado!$A:$A,$B9,Consolidado!$E:$E,KP$4,Consolidado!$C:$C,"REG",Consolidado!$B:$B,"FOMA")</f>
        <v>0</v>
      </c>
      <c r="KQ9" s="92">
        <f>SUMIFS(Consolidado!$J:$J,Consolidado!$A:$A,$B9,Consolidado!$E:$E,KQ$4,Consolidado!$C:$C,"REG",Consolidado!$B:$B,"FOMA")</f>
        <v>0</v>
      </c>
      <c r="KR9" s="92">
        <f>SUMIFS(Consolidado!$J:$J,Consolidado!$A:$A,$B9,Consolidado!$E:$E,KR$4,Consolidado!$C:$C,"REG",Consolidado!$B:$B,"FOMA")</f>
        <v>0</v>
      </c>
      <c r="KS9" s="92">
        <f>SUMIFS(Consolidado!$J:$J,Consolidado!$A:$A,$B9,Consolidado!$E:$E,KS$4,Consolidado!$C:$C,"REG",Consolidado!$B:$B,"FOMA")</f>
        <v>0</v>
      </c>
      <c r="KT9" s="92">
        <f>SUMIFS(Consolidado!$J:$J,Consolidado!$A:$A,$B9,Consolidado!$E:$E,KT$4,Consolidado!$C:$C,"REG",Consolidado!$B:$B,"FOMA")</f>
        <v>0</v>
      </c>
      <c r="KU9" s="92">
        <f>SUMIFS(Consolidado!$J:$J,Consolidado!$A:$A,$B9,Consolidado!$E:$E,KU$4,Consolidado!$C:$C,"REG",Consolidado!$B:$B,"FOMA")</f>
        <v>0</v>
      </c>
      <c r="KV9" s="92">
        <f>SUMIFS(Consolidado!$J:$J,Consolidado!$A:$A,$B9,Consolidado!$E:$E,KV$4,Consolidado!$C:$C,"REG",Consolidado!$B:$B,"FOMA")</f>
        <v>0</v>
      </c>
      <c r="KW9" s="92">
        <f>SUMIFS(Consolidado!$J:$J,Consolidado!$A:$A,$B9,Consolidado!$E:$E,KW$4,Consolidado!$C:$C,"REG",Consolidado!$B:$B,"FOMA")</f>
        <v>0</v>
      </c>
      <c r="KX9" s="92">
        <f>SUMIFS(Consolidado!$J:$J,Consolidado!$A:$A,$B9,Consolidado!$E:$E,KX$4,Consolidado!$C:$C,"REG",Consolidado!$B:$B,"FOMA")</f>
        <v>0</v>
      </c>
      <c r="KY9" s="92">
        <f>SUMIFS(Consolidado!$J:$J,Consolidado!$A:$A,$B9,Consolidado!$E:$E,KY$4,Consolidado!$C:$C,"REG",Consolidado!$B:$B,"FOMA")</f>
        <v>0</v>
      </c>
      <c r="KZ9" s="92">
        <f>SUMIFS(Consolidado!$J:$J,Consolidado!$A:$A,$B9,Consolidado!$E:$E,KZ$4,Consolidado!$C:$C,"REG",Consolidado!$B:$B,"FOMA")</f>
        <v>0</v>
      </c>
      <c r="LA9" s="92">
        <f>SUMIFS(Consolidado!$J:$J,Consolidado!$A:$A,$B9,Consolidado!$E:$E,LA$4,Consolidado!$C:$C,"REG",Consolidado!$B:$B,"FOMA")</f>
        <v>0</v>
      </c>
      <c r="LB9" s="92">
        <f>SUMIFS(Consolidado!$J:$J,Consolidado!$A:$A,$B9,Consolidado!$E:$E,LB$4,Consolidado!$C:$C,"REG",Consolidado!$B:$B,"FOMA")</f>
        <v>0</v>
      </c>
      <c r="LC9" s="92">
        <f>SUMIFS(Consolidado!$J:$J,Consolidado!$A:$A,$B9,Consolidado!$E:$E,LC$4,Consolidado!$C:$C,"REG",Consolidado!$B:$B,"FOMA")</f>
        <v>0</v>
      </c>
      <c r="LD9" s="92">
        <f>SUMIFS(Consolidado!$J:$J,Consolidado!$A:$A,$B9,Consolidado!$E:$E,LD$4,Consolidado!$C:$C,"REG",Consolidado!$B:$B,"FOMA")</f>
        <v>0</v>
      </c>
      <c r="LE9" s="92">
        <f>SUMIFS(Consolidado!$J:$J,Consolidado!$A:$A,$B9,Consolidado!$E:$E,LE$4,Consolidado!$C:$C,"REG",Consolidado!$B:$B,"FOMA")</f>
        <v>0</v>
      </c>
      <c r="LF9" s="92">
        <f>SUMIFS(Consolidado!$J:$J,Consolidado!$A:$A,$B9,Consolidado!$E:$E,LF$4,Consolidado!$C:$C,"REG",Consolidado!$B:$B,"FOMA")</f>
        <v>0</v>
      </c>
      <c r="LG9" s="92">
        <f>SUMIFS(Consolidado!$J:$J,Consolidado!$A:$A,$B9,Consolidado!$E:$E,LG$4,Consolidado!$C:$C,"REG",Consolidado!$B:$B,"FOMA")</f>
        <v>0</v>
      </c>
      <c r="LH9" s="92">
        <f>SUMIFS(Consolidado!$J:$J,Consolidado!$A:$A,$B9,Consolidado!$E:$E,LH$4,Consolidado!$C:$C,"REG",Consolidado!$B:$B,"FOMA")</f>
        <v>0</v>
      </c>
      <c r="LI9" s="92">
        <f>SUMIFS(Consolidado!$J:$J,Consolidado!$A:$A,$B9,Consolidado!$E:$E,LI$4,Consolidado!$C:$C,"REG",Consolidado!$B:$B,"FOMA")</f>
        <v>0</v>
      </c>
      <c r="LJ9" s="92">
        <f>SUMIFS(Consolidado!$J:$J,Consolidado!$A:$A,$B9,Consolidado!$E:$E,LJ$4,Consolidado!$C:$C,"REG",Consolidado!$B:$B,"FOMA")</f>
        <v>0</v>
      </c>
      <c r="LK9" s="92">
        <f>SUMIFS(Consolidado!$J:$J,Consolidado!$A:$A,$B9,Consolidado!$E:$E,LK$4,Consolidado!$C:$C,"REG",Consolidado!$B:$B,"FOMA")</f>
        <v>0</v>
      </c>
      <c r="LL9" s="92">
        <f>SUMIFS(Consolidado!$J:$J,Consolidado!$A:$A,$B9,Consolidado!$E:$E,LL$4,Consolidado!$C:$C,"REG",Consolidado!$B:$B,"FOMA")</f>
        <v>0</v>
      </c>
      <c r="LM9" s="92">
        <f>SUMIFS(Consolidado!$J:$J,Consolidado!$A:$A,$B9,Consolidado!$E:$E,LM$4,Consolidado!$C:$C,"REG",Consolidado!$B:$B,"FOMA")</f>
        <v>0</v>
      </c>
      <c r="LN9" s="92">
        <f>SUMIFS(Consolidado!$J:$J,Consolidado!$A:$A,$B9,Consolidado!$E:$E,LN$4,Consolidado!$C:$C,"REG",Consolidado!$B:$B,"FOMA")</f>
        <v>0</v>
      </c>
      <c r="LO9" s="92">
        <f>SUMIFS(Consolidado!$J:$J,Consolidado!$A:$A,$B9,Consolidado!$E:$E,LO$4,Consolidado!$C:$C,"REG",Consolidado!$B:$B,"FOMA")</f>
        <v>0</v>
      </c>
      <c r="LP9" s="92">
        <f>SUMIFS(Consolidado!$J:$J,Consolidado!$A:$A,$B9,Consolidado!$E:$E,LP$4,Consolidado!$C:$C,"REG",Consolidado!$B:$B,"FOMA")</f>
        <v>0</v>
      </c>
      <c r="LQ9" s="92">
        <f>SUMIFS(Consolidado!$J:$J,Consolidado!$A:$A,$B9,Consolidado!$E:$E,LQ$4,Consolidado!$C:$C,"REG",Consolidado!$B:$B,"FOMA")</f>
        <v>0</v>
      </c>
      <c r="LR9" s="92">
        <f>SUMIFS(Consolidado!$J:$J,Consolidado!$A:$A,$B9,Consolidado!$E:$E,LR$4,Consolidado!$C:$C,"REG",Consolidado!$B:$B,"FOMA")</f>
        <v>0</v>
      </c>
      <c r="LS9" s="92">
        <f>SUMIFS(Consolidado!$J:$J,Consolidado!$A:$A,$B9,Consolidado!$E:$E,LS$4,Consolidado!$C:$C,"REG",Consolidado!$B:$B,"FOMA")</f>
        <v>0</v>
      </c>
      <c r="LT9" s="92">
        <f>SUMIFS(Consolidado!$J:$J,Consolidado!$A:$A,$B9,Consolidado!$E:$E,LT$4,Consolidado!$C:$C,"REG",Consolidado!$B:$B,"FOMA")</f>
        <v>0</v>
      </c>
      <c r="LU9" s="92">
        <f>SUMIFS(Consolidado!$J:$J,Consolidado!$A:$A,$B9,Consolidado!$E:$E,LU$4,Consolidado!$C:$C,"REG",Consolidado!$B:$B,"FOMA")</f>
        <v>0</v>
      </c>
      <c r="LV9" s="92">
        <f>SUMIFS(Consolidado!$J:$J,Consolidado!$A:$A,$B9,Consolidado!$E:$E,LV$4,Consolidado!$C:$C,"REG",Consolidado!$B:$B,"FOMA")</f>
        <v>0</v>
      </c>
      <c r="LW9" s="92">
        <f>SUMIFS(Consolidado!$J:$J,Consolidado!$A:$A,$B9,Consolidado!$E:$E,LW$4,Consolidado!$C:$C,"REG",Consolidado!$B:$B,"FOMA")</f>
        <v>0</v>
      </c>
      <c r="LX9" s="92">
        <f>SUMIFS(Consolidado!$J:$J,Consolidado!$A:$A,$B9,Consolidado!$E:$E,LX$4,Consolidado!$C:$C,"REG",Consolidado!$B:$B,"FOMA")</f>
        <v>0</v>
      </c>
      <c r="LY9" s="92">
        <f>SUMIFS(Consolidado!$J:$J,Consolidado!$A:$A,$B9,Consolidado!$E:$E,LY$4,Consolidado!$C:$C,"REG",Consolidado!$B:$B,"FOMA")</f>
        <v>0</v>
      </c>
      <c r="LZ9" s="92">
        <f>SUMIFS(Consolidado!$J:$J,Consolidado!$A:$A,$B9,Consolidado!$E:$E,LZ$4,Consolidado!$C:$C,"REG",Consolidado!$B:$B,"FOMA")</f>
        <v>0</v>
      </c>
      <c r="MA9" s="92">
        <f>SUMIFS(Consolidado!$J:$J,Consolidado!$A:$A,$B9,Consolidado!$E:$E,MA$4,Consolidado!$C:$C,"REG",Consolidado!$B:$B,"FOMA")</f>
        <v>0</v>
      </c>
      <c r="MB9" s="92">
        <f>SUMIFS(Consolidado!$J:$J,Consolidado!$A:$A,$B9,Consolidado!$E:$E,MB$4,Consolidado!$C:$C,"REG",Consolidado!$B:$B,"FOMA")</f>
        <v>0</v>
      </c>
      <c r="MC9" s="92">
        <f>SUMIFS(Consolidado!$J:$J,Consolidado!$A:$A,$B9,Consolidado!$E:$E,MC$4,Consolidado!$C:$C,"REG",Consolidado!$B:$B,"FOMA")</f>
        <v>0</v>
      </c>
      <c r="MD9" s="92">
        <f>SUMIFS(Consolidado!$J:$J,Consolidado!$A:$A,$B9,Consolidado!$E:$E,MD$4,Consolidado!$C:$C,"REG",Consolidado!$B:$B,"FOMA")</f>
        <v>0</v>
      </c>
      <c r="ME9" s="92">
        <f>SUMIFS(Consolidado!$J:$J,Consolidado!$A:$A,$B9,Consolidado!$E:$E,ME$4,Consolidado!$C:$C,"REG",Consolidado!$B:$B,"FOMA")</f>
        <v>0</v>
      </c>
      <c r="MF9" s="92">
        <f>SUMIFS(Consolidado!$J:$J,Consolidado!$A:$A,$B9,Consolidado!$E:$E,MF$4,Consolidado!$C:$C,"REG",Consolidado!$B:$B,"FOMA")</f>
        <v>0</v>
      </c>
      <c r="MG9" s="92">
        <f>SUMIFS(Consolidado!$J:$J,Consolidado!$A:$A,$B9,Consolidado!$E:$E,MG$4,Consolidado!$C:$C,"REG",Consolidado!$B:$B,"FOMA")</f>
        <v>0</v>
      </c>
      <c r="MH9" s="92">
        <f>SUMIFS(Consolidado!$J:$J,Consolidado!$A:$A,$B9,Consolidado!$E:$E,MH$4,Consolidado!$C:$C,"REG",Consolidado!$B:$B,"FOMA")</f>
        <v>0</v>
      </c>
      <c r="MI9" s="92">
        <f>SUMIFS(Consolidado!$J:$J,Consolidado!$A:$A,$B9,Consolidado!$E:$E,MI$4,Consolidado!$C:$C,"REG",Consolidado!$B:$B,"FOMA")</f>
        <v>0</v>
      </c>
      <c r="MJ9" s="92">
        <f>SUMIFS(Consolidado!$J:$J,Consolidado!$A:$A,$B9,Consolidado!$E:$E,MJ$4,Consolidado!$C:$C,"REG",Consolidado!$B:$B,"FOMA")</f>
        <v>0</v>
      </c>
      <c r="MK9" s="92">
        <f>SUMIFS(Consolidado!$J:$J,Consolidado!$A:$A,$B9,Consolidado!$E:$E,MK$4,Consolidado!$C:$C,"REG",Consolidado!$B:$B,"FOMA")</f>
        <v>0</v>
      </c>
      <c r="ML9" s="92">
        <f>SUMIFS(Consolidado!$J:$J,Consolidado!$A:$A,$B9,Consolidado!$E:$E,ML$4,Consolidado!$C:$C,"REG",Consolidado!$B:$B,"FOMA")</f>
        <v>0</v>
      </c>
      <c r="MM9" s="92">
        <f>SUMIFS(Consolidado!$J:$J,Consolidado!$A:$A,$B9,Consolidado!$E:$E,MM$4,Consolidado!$C:$C,"REG",Consolidado!$B:$B,"FOMA")</f>
        <v>0</v>
      </c>
      <c r="MN9" s="92">
        <f>SUMIFS(Consolidado!$J:$J,Consolidado!$A:$A,$B9,Consolidado!$E:$E,MN$4,Consolidado!$C:$C,"REG",Consolidado!$B:$B,"FOMA")</f>
        <v>0</v>
      </c>
      <c r="MO9" s="92">
        <f>SUMIFS(Consolidado!$J:$J,Consolidado!$A:$A,$B9,Consolidado!$E:$E,MO$4,Consolidado!$C:$C,"REG",Consolidado!$B:$B,"FOMA")</f>
        <v>0</v>
      </c>
      <c r="MP9" s="92">
        <f>SUMIFS(Consolidado!$J:$J,Consolidado!$A:$A,$B9,Consolidado!$E:$E,MP$4,Consolidado!$C:$C,"REG",Consolidado!$B:$B,"FOMA")</f>
        <v>0</v>
      </c>
      <c r="MQ9" s="92">
        <f>SUMIFS(Consolidado!$J:$J,Consolidado!$A:$A,$B9,Consolidado!$E:$E,MQ$4,Consolidado!$C:$C,"REG",Consolidado!$B:$B,"FOMA")</f>
        <v>0</v>
      </c>
      <c r="MR9" s="92">
        <f>SUMIFS(Consolidado!$J:$J,Consolidado!$A:$A,$B9,Consolidado!$E:$E,MR$4,Consolidado!$C:$C,"REG",Consolidado!$B:$B,"FOMA")</f>
        <v>0</v>
      </c>
      <c r="MS9" s="92">
        <f>SUMIFS(Consolidado!$J:$J,Consolidado!$A:$A,$B9,Consolidado!$E:$E,MS$4,Consolidado!$C:$C,"REG",Consolidado!$B:$B,"FOMA")</f>
        <v>0</v>
      </c>
      <c r="MT9" s="92">
        <f>SUMIFS(Consolidado!$J:$J,Consolidado!$A:$A,$B9,Consolidado!$E:$E,MT$4,Consolidado!$C:$C,"REG",Consolidado!$B:$B,"FOMA")</f>
        <v>0</v>
      </c>
      <c r="MU9" s="92">
        <f>SUMIFS(Consolidado!$J:$J,Consolidado!$A:$A,$B9,Consolidado!$E:$E,MU$4,Consolidado!$C:$C,"REG",Consolidado!$B:$B,"FOMA")</f>
        <v>0</v>
      </c>
      <c r="MV9" s="92">
        <f>SUMIFS(Consolidado!$J:$J,Consolidado!$A:$A,$B9,Consolidado!$E:$E,MV$4,Consolidado!$C:$C,"REG",Consolidado!$B:$B,"FOMA")</f>
        <v>0</v>
      </c>
      <c r="MW9" s="92">
        <f>SUMIFS(Consolidado!$J:$J,Consolidado!$A:$A,$B9,Consolidado!$E:$E,MW$4,Consolidado!$C:$C,"REG",Consolidado!$B:$B,"FOMA")</f>
        <v>0</v>
      </c>
      <c r="MX9" s="92">
        <f>SUMIFS(Consolidado!$J:$J,Consolidado!$A:$A,$B9,Consolidado!$E:$E,MX$4,Consolidado!$C:$C,"REG",Consolidado!$B:$B,"FOMA")</f>
        <v>0</v>
      </c>
      <c r="MY9" s="92">
        <f>SUMIFS(Consolidado!$J:$J,Consolidado!$A:$A,$B9,Consolidado!$E:$E,MY$4,Consolidado!$C:$C,"REG",Consolidado!$B:$B,"FOMA")</f>
        <v>0</v>
      </c>
      <c r="MZ9" s="92">
        <f>SUMIFS(Consolidado!$J:$J,Consolidado!$A:$A,$B9,Consolidado!$E:$E,MZ$4,Consolidado!$C:$C,"REG",Consolidado!$B:$B,"FOMA")</f>
        <v>0</v>
      </c>
      <c r="NA9" s="92">
        <f>SUMIFS(Consolidado!$J:$J,Consolidado!$A:$A,$B9,Consolidado!$E:$E,NA$4,Consolidado!$C:$C,"REG",Consolidado!$B:$B,"FOMA")</f>
        <v>0</v>
      </c>
      <c r="NB9" s="92">
        <f>SUMIFS(Consolidado!$J:$J,Consolidado!$A:$A,$B9,Consolidado!$E:$E,NB$4,Consolidado!$C:$C,"REG",Consolidado!$B:$B,"FOMA")</f>
        <v>0</v>
      </c>
      <c r="NC9" s="92">
        <f>SUMIFS(Consolidado!$J:$J,Consolidado!$A:$A,$B9,Consolidado!$E:$E,NC$4,Consolidado!$C:$C,"REG",Consolidado!$B:$B,"FOMA")</f>
        <v>0</v>
      </c>
      <c r="ND9" s="92">
        <f>SUMIFS(Consolidado!$J:$J,Consolidado!$A:$A,$B9,Consolidado!$E:$E,ND$4,Consolidado!$C:$C,"REG",Consolidado!$B:$B,"FOMA")</f>
        <v>0</v>
      </c>
      <c r="NE9" s="92">
        <f>SUMIFS(Consolidado!$J:$J,Consolidado!$A:$A,$B9,Consolidado!$E:$E,NE$4,Consolidado!$C:$C,"REG",Consolidado!$B:$B,"FOMA")</f>
        <v>0</v>
      </c>
      <c r="NF9" s="92">
        <f>SUMIFS(Consolidado!$J:$J,Consolidado!$A:$A,$B9,Consolidado!$E:$E,NF$4,Consolidado!$C:$C,"REG",Consolidado!$B:$B,"FOMA")</f>
        <v>0</v>
      </c>
      <c r="NG9" s="92">
        <f>SUMIFS(Consolidado!$J:$J,Consolidado!$A:$A,$B9,Consolidado!$E:$E,NG$4,Consolidado!$C:$C,"REG",Consolidado!$B:$B,"FOMA")</f>
        <v>0</v>
      </c>
      <c r="NH9" s="92">
        <f>SUMIFS(Consolidado!$J:$J,Consolidado!$A:$A,$B9,Consolidado!$E:$E,NH$4,Consolidado!$C:$C,"REG",Consolidado!$B:$B,"FOMA")</f>
        <v>0</v>
      </c>
      <c r="NI9" s="92">
        <f>SUMIFS(Consolidado!$J:$J,Consolidado!$A:$A,$B9,Consolidado!$E:$E,NI$4,Consolidado!$C:$C,"REG",Consolidado!$B:$B,"FOMA")</f>
        <v>0</v>
      </c>
      <c r="NJ9" s="92">
        <f>SUMIFS(Consolidado!$J:$J,Consolidado!$A:$A,$B9,Consolidado!$E:$E,NJ$4,Consolidado!$C:$C,"REG",Consolidado!$B:$B,"FOMA")</f>
        <v>0</v>
      </c>
      <c r="NK9" s="92">
        <f>SUMIFS(Consolidado!$J:$J,Consolidado!$A:$A,$B9,Consolidado!$E:$E,NK$4,Consolidado!$C:$C,"REG",Consolidado!$B:$B,"FOMA")</f>
        <v>0</v>
      </c>
      <c r="NL9" s="92">
        <f>SUMIFS(Consolidado!$J:$J,Consolidado!$A:$A,$B9,Consolidado!$E:$E,NL$4,Consolidado!$C:$C,"REG",Consolidado!$B:$B,"FOMA")</f>
        <v>0</v>
      </c>
      <c r="NM9" s="92">
        <f>SUMIFS(Consolidado!$J:$J,Consolidado!$A:$A,$B9,Consolidado!$E:$E,NM$4,Consolidado!$C:$C,"REG",Consolidado!$B:$B,"FOMA")</f>
        <v>0</v>
      </c>
      <c r="NN9" s="92">
        <f>SUMIFS(Consolidado!$J:$J,Consolidado!$A:$A,$B9,Consolidado!$E:$E,NN$4,Consolidado!$C:$C,"REG",Consolidado!$B:$B,"FOMA")</f>
        <v>0</v>
      </c>
      <c r="NO9" s="92">
        <f>SUMIFS(Consolidado!$J:$J,Consolidado!$A:$A,$B9,Consolidado!$E:$E,NO$4,Consolidado!$C:$C,"REG",Consolidado!$B:$B,"FOMA")</f>
        <v>0</v>
      </c>
      <c r="NP9" s="92">
        <f>SUMIFS(Consolidado!$J:$J,Consolidado!$A:$A,$B9,Consolidado!$E:$E,NP$4,Consolidado!$C:$C,"REG",Consolidado!$B:$B,"FOMA")</f>
        <v>0</v>
      </c>
      <c r="NQ9" s="92">
        <f>SUMIFS(Consolidado!$J:$J,Consolidado!$A:$A,$B9,Consolidado!$E:$E,NQ$4,Consolidado!$C:$C,"REG",Consolidado!$B:$B,"FOMA")</f>
        <v>0</v>
      </c>
      <c r="NR9" s="92">
        <f>SUMIFS(Consolidado!$J:$J,Consolidado!$A:$A,$B9,Consolidado!$E:$E,NR$4,Consolidado!$C:$C,"REG",Consolidado!$B:$B,"FOMA")</f>
        <v>0</v>
      </c>
      <c r="NS9" s="92">
        <f>SUMIFS(Consolidado!$J:$J,Consolidado!$A:$A,$B9,Consolidado!$E:$E,NS$4,Consolidado!$C:$C,"REG",Consolidado!$B:$B,"FOMA")</f>
        <v>0</v>
      </c>
      <c r="NT9" s="92">
        <f>SUMIFS(Consolidado!$J:$J,Consolidado!$A:$A,$B9,Consolidado!$E:$E,NT$4,Consolidado!$C:$C,"REG",Consolidado!$B:$B,"FOMA")</f>
        <v>0</v>
      </c>
      <c r="NU9" s="92">
        <f>SUMIFS(Consolidado!$J:$J,Consolidado!$A:$A,$B9,Consolidado!$E:$E,NU$4,Consolidado!$C:$C,"REG",Consolidado!$B:$B,"FOMA")</f>
        <v>0</v>
      </c>
      <c r="NV9" s="92">
        <f>SUMIFS(Consolidado!$J:$J,Consolidado!$A:$A,$B9,Consolidado!$E:$E,NV$4,Consolidado!$C:$C,"REG",Consolidado!$B:$B,"FOMA")</f>
        <v>0</v>
      </c>
      <c r="NW9" s="92">
        <f>SUMIFS(Consolidado!$J:$J,Consolidado!$A:$A,$B9,Consolidado!$E:$E,NW$4,Consolidado!$C:$C,"REG",Consolidado!$B:$B,"FOMA")</f>
        <v>0</v>
      </c>
      <c r="NX9" s="92">
        <f>SUMIFS(Consolidado!$J:$J,Consolidado!$A:$A,$B9,Consolidado!$E:$E,NX$4,Consolidado!$C:$C,"REG",Consolidado!$B:$B,"FOMA")</f>
        <v>0</v>
      </c>
      <c r="NY9" s="92">
        <f>SUMIFS(Consolidado!$J:$J,Consolidado!$A:$A,$B9,Consolidado!$E:$E,NY$4,Consolidado!$C:$C,"REG",Consolidado!$B:$B,"FOMA")</f>
        <v>0</v>
      </c>
      <c r="NZ9" s="213">
        <f t="shared" si="0"/>
        <v>1165</v>
      </c>
      <c r="OA9" s="35">
        <f t="shared" si="1"/>
        <v>0</v>
      </c>
      <c r="OB9" s="44">
        <f t="shared" si="2"/>
        <v>0</v>
      </c>
      <c r="OC9" s="35">
        <f t="shared" si="8"/>
        <v>0</v>
      </c>
      <c r="OD9" s="44">
        <f t="shared" si="3"/>
        <v>0</v>
      </c>
      <c r="OE9" s="9" t="s">
        <v>839</v>
      </c>
      <c r="OF9" s="234" cm="1">
        <f t="array" ref="OF9">_xlfn.IFS(OB9&gt;=60%,U9*100%,OB9&gt;=60%,U9*60%,OB9&gt;=35%,U9*35%,OB9&lt;35%,0)</f>
        <v>0</v>
      </c>
      <c r="OG9" s="234" cm="1">
        <f t="array" ref="OG9">_xlfn.IFS(OD9&gt;=60%,U9*100%,OD9&gt;=60%,U9*60%,OD9&gt;=35%,U9*35%,OD9&lt;35%,0)</f>
        <v>0</v>
      </c>
      <c r="OH9" s="237">
        <f t="shared" si="9"/>
        <v>0</v>
      </c>
      <c r="OI9" s="236">
        <f t="shared" si="4"/>
        <v>0</v>
      </c>
      <c r="OJ9" s="35">
        <f t="shared" si="5"/>
        <v>0</v>
      </c>
      <c r="OK9" s="35">
        <f>_xlfn.XLOOKUP(B9,Alianza!$A:$A,Alianza!$C:$C,"",0,1)</f>
        <v>6000</v>
      </c>
      <c r="OL9" s="235" cm="1">
        <f t="array" ref="OL9">_xlfn.IFS(OB9&gt;=60%,OK9*100%,OB9&gt;=60%,OK9*60%,OB9&gt;=35%,OK9*35%,OB9&lt;35%,0)</f>
        <v>0</v>
      </c>
      <c r="OM9" s="235" cm="1">
        <f t="array" ref="OM9">_xlfn.IFS(OD9&gt;=60%,OK9*100%,OD9&gt;=60%,OK9*60%,OD9&gt;=35%,OK9*35%,OD9&lt;35%,0)</f>
        <v>0</v>
      </c>
      <c r="ON9" s="243">
        <f t="shared" si="10"/>
        <v>0</v>
      </c>
      <c r="OO9" s="35">
        <f>_xlfn.XLOOKUP(B9,Comisiones!$A:$A,Comisiones!$B:$B,"",0,1)</f>
        <v>600</v>
      </c>
      <c r="OP9" s="35">
        <f>_xlfn.XLOOKUP(B9,Comisiones!$A:$A,Comisiones!$C:$C,"",0,1)</f>
        <v>270</v>
      </c>
      <c r="OQ9" s="236">
        <f t="shared" si="11"/>
        <v>330</v>
      </c>
      <c r="OR9" s="235" cm="1">
        <f t="array" ref="OR9">_xlfn.IFS(OB9&gt;=60%,OO9*100%,OB9&gt;=60%,OO9*60%,OB9&gt;=35%,OO9*35%,OB9&lt;35%,0)</f>
        <v>0</v>
      </c>
      <c r="OS9" s="235" cm="1">
        <f t="array" ref="OS9">_xlfn.IFS(OD9&gt;=60%,OQ9*100%,OD9&gt;=60%,OQ9*60%,OD9&gt;=35%,OQ9*35%,OD9&lt;35%,0)</f>
        <v>0</v>
      </c>
      <c r="OT9" s="243">
        <f t="shared" si="12"/>
        <v>0</v>
      </c>
      <c r="OU9" s="35"/>
      <c r="OV9"/>
      <c r="OW9" s="35">
        <f t="shared" si="6"/>
        <v>0</v>
      </c>
    </row>
    <row r="10" spans="2:416" s="3" customFormat="1" ht="15.75" thickBot="1" x14ac:dyDescent="0.3">
      <c r="B10" s="80"/>
      <c r="C10" s="151"/>
      <c r="D10" s="82"/>
      <c r="E10" s="86">
        <f>_xlfn.XLOOKUP(D10,'Datos Maestros'!$N$3:$N$19,'Datos Maestros'!$G$3:$G$19,"",0,1)</f>
        <v>0</v>
      </c>
      <c r="F10" s="86"/>
      <c r="G10" s="86"/>
      <c r="H10" s="113"/>
      <c r="I10" s="82"/>
      <c r="J10" s="82"/>
      <c r="K10" s="82"/>
      <c r="L10" s="82"/>
      <c r="M10" s="82"/>
      <c r="N10" s="82"/>
      <c r="O10" s="81"/>
      <c r="P10" s="82"/>
      <c r="Q10" s="83"/>
      <c r="R10" s="83"/>
      <c r="S10" s="82"/>
      <c r="T10" s="82"/>
      <c r="U10" s="84"/>
      <c r="V10" s="85"/>
      <c r="W10" s="83"/>
      <c r="X10" s="83"/>
      <c r="Y10" s="83"/>
      <c r="Z10" s="86"/>
      <c r="AA10" s="86"/>
      <c r="AB10" s="86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216">
        <f t="shared" si="7"/>
        <v>0</v>
      </c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87"/>
      <c r="NX10" s="87"/>
      <c r="NY10" s="87"/>
      <c r="NZ10" s="214">
        <f t="shared" si="0"/>
        <v>0</v>
      </c>
      <c r="OA10" s="88">
        <f t="shared" si="1"/>
        <v>0</v>
      </c>
      <c r="OB10" s="89" t="str">
        <f t="shared" si="2"/>
        <v>-</v>
      </c>
      <c r="OC10" s="88">
        <f t="shared" si="8"/>
        <v>0</v>
      </c>
      <c r="OD10" s="89" t="str">
        <f t="shared" si="3"/>
        <v>-</v>
      </c>
      <c r="OE10" s="83"/>
      <c r="OF10" s="35"/>
      <c r="OG10" s="35"/>
      <c r="OH10" s="237">
        <f t="shared" si="9"/>
        <v>0</v>
      </c>
      <c r="OI10" s="236">
        <f t="shared" si="4"/>
        <v>0</v>
      </c>
      <c r="OJ10" s="35">
        <f t="shared" si="5"/>
        <v>0</v>
      </c>
      <c r="OK10" s="35">
        <f>_xlfn.XLOOKUP(B10,Alianza!$A:$A,Alianza!$C:$C,"",0,1)</f>
        <v>0</v>
      </c>
      <c r="OL10" s="61"/>
      <c r="OM10" s="61"/>
      <c r="ON10" s="243">
        <f t="shared" si="10"/>
        <v>0</v>
      </c>
      <c r="OO10" s="35">
        <f>_xlfn.XLOOKUP(B10,Comisiones!$A:$A,Comisiones!$B:$B,"",0,1)</f>
        <v>0</v>
      </c>
      <c r="OP10" s="35">
        <f>_xlfn.XLOOKUP(B10,Comisiones!$A:$A,Comisiones!$C:$C,"",0,1)</f>
        <v>0</v>
      </c>
      <c r="OQ10" s="236">
        <f t="shared" si="11"/>
        <v>0</v>
      </c>
      <c r="OR10" s="88"/>
      <c r="OS10" s="88"/>
      <c r="OT10" s="243">
        <f t="shared" si="12"/>
        <v>0</v>
      </c>
      <c r="OU10" s="88"/>
      <c r="OV10"/>
      <c r="OW10" s="88">
        <f t="shared" si="6"/>
        <v>0</v>
      </c>
    </row>
    <row r="11" spans="2:416" s="3" customFormat="1" x14ac:dyDescent="0.25">
      <c r="B11" s="98" t="s">
        <v>443</v>
      </c>
      <c r="C11" s="153">
        <v>0</v>
      </c>
      <c r="D11" s="64" t="s">
        <v>444</v>
      </c>
      <c r="E11" s="67" t="str">
        <f>_xlfn.XLOOKUP(D11,'Datos Maestros'!$N$3:$N$19,'Datos Maestros'!$G$3:$G$19,"",0,1)</f>
        <v>04.07</v>
      </c>
      <c r="F11" s="67"/>
      <c r="G11" s="67"/>
      <c r="H11" s="114" t="s">
        <v>845</v>
      </c>
      <c r="I11" s="64" t="s">
        <v>445</v>
      </c>
      <c r="J11" s="64"/>
      <c r="K11" s="64" t="s">
        <v>45</v>
      </c>
      <c r="L11" s="64"/>
      <c r="M11" s="64"/>
      <c r="N11" s="64"/>
      <c r="O11" s="63">
        <v>43925</v>
      </c>
      <c r="P11" s="64"/>
      <c r="Q11" s="102">
        <v>44957</v>
      </c>
      <c r="R11" s="95"/>
      <c r="S11" s="64"/>
      <c r="T11" s="64"/>
      <c r="U11" s="65">
        <f>13175</f>
        <v>13175</v>
      </c>
      <c r="V11" s="66">
        <v>5</v>
      </c>
      <c r="W11" s="62">
        <v>5</v>
      </c>
      <c r="X11" s="62" t="s">
        <v>835</v>
      </c>
      <c r="Y11" s="62" t="s">
        <v>46</v>
      </c>
      <c r="Z11" s="67">
        <v>1900</v>
      </c>
      <c r="AA11" s="67"/>
      <c r="AB11" s="67">
        <v>337.6</v>
      </c>
      <c r="AC11" s="76">
        <f>SUMIFS(Consolidado!$G:$G,Consolidado!$A:$A,$B11,Consolidado!$E:$E,AC$4,Consolidado!$C:$C,$C$3,Consolidado!$B:$B,"SERVICIO")</f>
        <v>0</v>
      </c>
      <c r="AD11" s="76">
        <f>SUMIFS(Consolidado!$G:$G,Consolidado!$A:$A,$B11,Consolidado!$E:$E,AD$4,Consolidado!$C:$C,$C$3,Consolidado!$B:$B,"SERVICIO")</f>
        <v>0</v>
      </c>
      <c r="AE11" s="76">
        <f>SUMIFS(Consolidado!$G:$G,Consolidado!$A:$A,$B11,Consolidado!$E:$E,AE$4,Consolidado!$C:$C,$C$3,Consolidado!$B:$B,"SERVICIO")</f>
        <v>0</v>
      </c>
      <c r="AF11" s="76">
        <f>SUMIFS(Consolidado!$G:$G,Consolidado!$A:$A,$B11,Consolidado!$E:$E,AF$4,Consolidado!$C:$C,$C$3,Consolidado!$B:$B,"SERVICIO")</f>
        <v>0</v>
      </c>
      <c r="AG11" s="76">
        <f>SUMIFS(Consolidado!$G:$G,Consolidado!$A:$A,$B11,Consolidado!$E:$E,AG$4,Consolidado!$C:$C,$C$3,Consolidado!$B:$B,"SERVICIO")</f>
        <v>0</v>
      </c>
      <c r="AH11" s="76">
        <f>SUMIFS(Consolidado!$G:$G,Consolidado!$A:$A,$B11,Consolidado!$E:$E,AH$4,Consolidado!$C:$C,$C$3,Consolidado!$B:$B,"SERVICIO")</f>
        <v>0</v>
      </c>
      <c r="AI11" s="76">
        <f>SUMIFS(Consolidado!$G:$G,Consolidado!$A:$A,$B11,Consolidado!$E:$E,AI$4,Consolidado!$C:$C,$C$3,Consolidado!$B:$B,"SERVICIO")</f>
        <v>0</v>
      </c>
      <c r="AJ11" s="76">
        <f>SUMIFS(Consolidado!$G:$G,Consolidado!$A:$A,$B11,Consolidado!$E:$E,AJ$4,Consolidado!$C:$C,$C$3,Consolidado!$B:$B,"SERVICIO")</f>
        <v>0</v>
      </c>
      <c r="AK11" s="76">
        <f>SUMIFS(Consolidado!$G:$G,Consolidado!$A:$A,$B11,Consolidado!$E:$E,AK$4,Consolidado!$C:$C,$C$3,Consolidado!$B:$B,"SERVICIO")</f>
        <v>0</v>
      </c>
      <c r="AL11" s="76">
        <f>SUMIFS(Consolidado!$G:$G,Consolidado!$A:$A,$B11,Consolidado!$E:$E,AL$4,Consolidado!$C:$C,$C$3,Consolidado!$B:$B,"SERVICIO")</f>
        <v>0</v>
      </c>
      <c r="AM11" s="76">
        <f>SUMIFS(Consolidado!$G:$G,Consolidado!$A:$A,$B11,Consolidado!$E:$E,AM$4,Consolidado!$C:$C,$C$3,Consolidado!$B:$B,"SERVICIO")</f>
        <v>0</v>
      </c>
      <c r="AN11" s="76">
        <f>SUMIFS(Consolidado!$G:$G,Consolidado!$A:$A,$B11,Consolidado!$E:$E,AN$4,Consolidado!$C:$C,$C$3,Consolidado!$B:$B,"SERVICIO")</f>
        <v>0</v>
      </c>
      <c r="AO11" s="76">
        <f>SUMIFS(Consolidado!$G:$G,Consolidado!$A:$A,$B11,Consolidado!$E:$E,AO$4,Consolidado!$C:$C,$C$3,Consolidado!$B:$B,"SERVICIO")</f>
        <v>0</v>
      </c>
      <c r="AP11" s="76">
        <f>SUMIFS(Consolidado!$G:$G,Consolidado!$A:$A,$B11,Consolidado!$E:$E,AP$4,Consolidado!$C:$C,$C$3,Consolidado!$B:$B,"SERVICIO")</f>
        <v>0</v>
      </c>
      <c r="AQ11" s="76">
        <f>SUMIFS(Consolidado!$G:$G,Consolidado!$A:$A,$B11,Consolidado!$E:$E,AQ$4,Consolidado!$C:$C,$C$3,Consolidado!$B:$B,"SERVICIO")</f>
        <v>0</v>
      </c>
      <c r="AR11" s="76">
        <f>SUMIFS(Consolidado!$G:$G,Consolidado!$A:$A,$B11,Consolidado!$E:$E,AR$4,Consolidado!$C:$C,$C$3,Consolidado!$B:$B,"SERVICIO")</f>
        <v>0</v>
      </c>
      <c r="AS11" s="76">
        <f>SUMIFS(Consolidado!$G:$G,Consolidado!$A:$A,$B11,Consolidado!$E:$E,AS$4,Consolidado!$C:$C,$C$3,Consolidado!$B:$B,"SERVICIO")</f>
        <v>0</v>
      </c>
      <c r="AT11" s="76">
        <f>SUMIFS(Consolidado!$G:$G,Consolidado!$A:$A,$B11,Consolidado!$E:$E,AT$4,Consolidado!$C:$C,$C$3,Consolidado!$B:$B,"SERVICIO")</f>
        <v>0</v>
      </c>
      <c r="AU11" s="76">
        <f>SUMIFS(Consolidado!$G:$G,Consolidado!$A:$A,$B11,Consolidado!$E:$E,AU$4,Consolidado!$C:$C,$C$3,Consolidado!$B:$B,"SERVICIO")</f>
        <v>0</v>
      </c>
      <c r="AV11" s="76">
        <f>SUMIFS(Consolidado!$G:$G,Consolidado!$A:$A,$B11,Consolidado!$E:$E,AV$4,Consolidado!$C:$C,$C$3,Consolidado!$B:$B,"SERVICIO")</f>
        <v>0</v>
      </c>
      <c r="AW11" s="76">
        <f>SUMIFS(Consolidado!$G:$G,Consolidado!$A:$A,$B11,Consolidado!$E:$E,AW$4,Consolidado!$C:$C,$C$3,Consolidado!$B:$B,"SERVICIO")</f>
        <v>0</v>
      </c>
      <c r="AX11" s="76">
        <f>SUMIFS(Consolidado!$G:$G,Consolidado!$A:$A,$B11,Consolidado!$E:$E,AX$4,Consolidado!$C:$C,$C$3,Consolidado!$B:$B,"SERVICIO")</f>
        <v>0</v>
      </c>
      <c r="AY11" s="76">
        <f>SUMIFS(Consolidado!$G:$G,Consolidado!$A:$A,$B11,Consolidado!$E:$E,AY$4,Consolidado!$C:$C,$C$3,Consolidado!$B:$B,"SERVICIO")</f>
        <v>0</v>
      </c>
      <c r="AZ11" s="76">
        <f>SUMIFS(Consolidado!$G:$G,Consolidado!$A:$A,$B11,Consolidado!$E:$E,AZ$4,Consolidado!$C:$C,$C$3,Consolidado!$B:$B,"SERVICIO")</f>
        <v>0</v>
      </c>
      <c r="BA11" s="76">
        <f>SUMIFS(Consolidado!$G:$G,Consolidado!$A:$A,$B11,Consolidado!$E:$E,BA$4,Consolidado!$C:$C,$C$3,Consolidado!$B:$B,"SERVICIO")</f>
        <v>0</v>
      </c>
      <c r="BB11" s="76">
        <f>SUMIFS(Consolidado!$G:$G,Consolidado!$A:$A,$B11,Consolidado!$E:$E,BB$4,Consolidado!$C:$C,$C$3,Consolidado!$B:$B,"SERVICIO")</f>
        <v>0</v>
      </c>
      <c r="BC11" s="76">
        <f>SUMIFS(Consolidado!$G:$G,Consolidado!$A:$A,$B11,Consolidado!$E:$E,BC$4,Consolidado!$C:$C,$C$3,Consolidado!$B:$B,"SERVICIO")</f>
        <v>0</v>
      </c>
      <c r="BD11" s="76">
        <f>SUMIFS(Consolidado!$G:$G,Consolidado!$A:$A,$B11,Consolidado!$E:$E,BD$4,Consolidado!$C:$C,$C$3,Consolidado!$B:$B,"SERVICIO")</f>
        <v>0</v>
      </c>
      <c r="BE11" s="76">
        <f>SUMIFS(Consolidado!$G:$G,Consolidado!$A:$A,$B11,Consolidado!$E:$E,BE$4,Consolidado!$C:$C,$C$3,Consolidado!$B:$B,"SERVICIO")</f>
        <v>0</v>
      </c>
      <c r="BF11" s="76">
        <f>SUMIFS(Consolidado!$G:$G,Consolidado!$A:$A,$B11,Consolidado!$E:$E,BF$4,Consolidado!$C:$C,$C$3,Consolidado!$B:$B,"SERVICIO")</f>
        <v>0</v>
      </c>
      <c r="BG11" s="76">
        <f>SUMIFS(Consolidado!$G:$G,Consolidado!$A:$A,$B11,Consolidado!$E:$E,BG$4,Consolidado!$C:$C,$C$3,Consolidado!$B:$B,"SERVICIO")</f>
        <v>0</v>
      </c>
      <c r="BH11" s="76">
        <f>SUMIFS(Consolidado!$G:$G,Consolidado!$A:$A,$B11,Consolidado!$E:$E,BH$4,Consolidado!$C:$C,$C$3,Consolidado!$B:$B,"SERVICIO")</f>
        <v>0</v>
      </c>
      <c r="BI11" s="76">
        <f>SUMIFS(Consolidado!$G:$G,Consolidado!$A:$A,$B11,Consolidado!$E:$E,BI$4,Consolidado!$C:$C,$C$3,Consolidado!$B:$B,"SERVICIO")</f>
        <v>0</v>
      </c>
      <c r="BJ11" s="76">
        <f>SUMIFS(Consolidado!$G:$G,Consolidado!$A:$A,$B11,Consolidado!$E:$E,BJ$4,Consolidado!$C:$C,$C$3,Consolidado!$B:$B,"SERVICIO")</f>
        <v>0</v>
      </c>
      <c r="BK11" s="76">
        <f>SUMIFS(Consolidado!$G:$G,Consolidado!$A:$A,$B11,Consolidado!$E:$E,BK$4,Consolidado!$C:$C,$C$3,Consolidado!$B:$B,"SERVICIO")</f>
        <v>0</v>
      </c>
      <c r="BL11" s="76">
        <f>SUMIFS(Consolidado!$G:$G,Consolidado!$A:$A,$B11,Consolidado!$E:$E,BL$4,Consolidado!$C:$C,$C$3,Consolidado!$B:$B,"SERVICIO")</f>
        <v>0</v>
      </c>
      <c r="BM11" s="76">
        <f>SUMIFS(Consolidado!$G:$G,Consolidado!$A:$A,$B11,Consolidado!$E:$E,BM$4,Consolidado!$C:$C,$C$3,Consolidado!$B:$B,"SERVICIO")</f>
        <v>0</v>
      </c>
      <c r="BN11" s="76">
        <f>SUMIFS(Consolidado!$G:$G,Consolidado!$A:$A,$B11,Consolidado!$E:$E,BN$4,Consolidado!$C:$C,$C$3,Consolidado!$B:$B,"SERVICIO")</f>
        <v>0</v>
      </c>
      <c r="BO11" s="76">
        <f>SUMIFS(Consolidado!$G:$G,Consolidado!$A:$A,$B11,Consolidado!$E:$E,BO$4,Consolidado!$C:$C,$C$3,Consolidado!$B:$B,"SERVICIO")</f>
        <v>0</v>
      </c>
      <c r="BP11" s="76">
        <f>SUMIFS(Consolidado!$G:$G,Consolidado!$A:$A,$B11,Consolidado!$E:$E,BP$4,Consolidado!$C:$C,$C$3,Consolidado!$B:$B,"SERVICIO")</f>
        <v>0</v>
      </c>
      <c r="BQ11" s="76">
        <f>SUMIFS(Consolidado!$G:$G,Consolidado!$A:$A,$B11,Consolidado!$E:$E,BQ$4,Consolidado!$C:$C,$C$3,Consolidado!$B:$B,"SERVICIO")</f>
        <v>0</v>
      </c>
      <c r="BR11" s="76">
        <f>SUMIFS(Consolidado!$G:$G,Consolidado!$A:$A,$B11,Consolidado!$E:$E,BR$4,Consolidado!$C:$C,$C$3,Consolidado!$B:$B,"SERVICIO")</f>
        <v>0</v>
      </c>
      <c r="BS11" s="76">
        <f>SUMIFS(Consolidado!$G:$G,Consolidado!$A:$A,$B11,Consolidado!$E:$E,BS$4,Consolidado!$C:$C,$C$3,Consolidado!$B:$B,"SERVICIO")</f>
        <v>0</v>
      </c>
      <c r="BT11" s="76">
        <f>SUMIFS(Consolidado!$G:$G,Consolidado!$A:$A,$B11,Consolidado!$E:$E,BT$4,Consolidado!$C:$C,$C$3,Consolidado!$B:$B,"SERVICIO")</f>
        <v>0</v>
      </c>
      <c r="BU11" s="76">
        <f>SUMIFS(Consolidado!$G:$G,Consolidado!$A:$A,$B11,Consolidado!$E:$E,BU$4,Consolidado!$C:$C,$C$3,Consolidado!$B:$B,"SERVICIO")</f>
        <v>0</v>
      </c>
      <c r="BV11" s="76">
        <f>SUMIFS(Consolidado!$G:$G,Consolidado!$A:$A,$B11,Consolidado!$E:$E,BV$4,Consolidado!$C:$C,$C$3,Consolidado!$B:$B,"SERVICIO")</f>
        <v>0</v>
      </c>
      <c r="BW11" s="76">
        <f>SUMIFS(Consolidado!$G:$G,Consolidado!$A:$A,$B11,Consolidado!$E:$E,BW$4,Consolidado!$C:$C,$C$3,Consolidado!$B:$B,"SERVICIO")</f>
        <v>0</v>
      </c>
      <c r="BX11" s="76">
        <f>SUMIFS(Consolidado!$G:$G,Consolidado!$A:$A,$B11,Consolidado!$E:$E,BX$4,Consolidado!$C:$C,$C$3,Consolidado!$B:$B,"SERVICIO")</f>
        <v>0</v>
      </c>
      <c r="BY11" s="76">
        <f>SUMIFS(Consolidado!$G:$G,Consolidado!$A:$A,$B11,Consolidado!$E:$E,BY$4,Consolidado!$C:$C,$C$3,Consolidado!$B:$B,"SERVICIO")</f>
        <v>0</v>
      </c>
      <c r="BZ11" s="76">
        <f>SUMIFS(Consolidado!$G:$G,Consolidado!$A:$A,$B11,Consolidado!$E:$E,BZ$4,Consolidado!$C:$C,$C$3,Consolidado!$B:$B,"SERVICIO")</f>
        <v>0</v>
      </c>
      <c r="CA11" s="76">
        <f>SUMIFS(Consolidado!$G:$G,Consolidado!$A:$A,$B11,Consolidado!$E:$E,CA$4,Consolidado!$C:$C,$C$3,Consolidado!$B:$B,"SERVICIO")</f>
        <v>0</v>
      </c>
      <c r="CB11" s="76">
        <f>SUMIFS(Consolidado!$G:$G,Consolidado!$A:$A,$B11,Consolidado!$E:$E,CB$4,Consolidado!$C:$C,$C$3,Consolidado!$B:$B,"SERVICIO")</f>
        <v>0</v>
      </c>
      <c r="CC11" s="76">
        <f>SUMIFS(Consolidado!$G:$G,Consolidado!$A:$A,$B11,Consolidado!$E:$E,CC$4,Consolidado!$C:$C,$C$3,Consolidado!$B:$B,"SERVICIO")</f>
        <v>0</v>
      </c>
      <c r="CD11" s="76">
        <f>SUMIFS(Consolidado!$G:$G,Consolidado!$A:$A,$B11,Consolidado!$E:$E,CD$4,Consolidado!$C:$C,$C$3,Consolidado!$B:$B,"SERVICIO")</f>
        <v>0</v>
      </c>
      <c r="CE11" s="76">
        <f>SUMIFS(Consolidado!$G:$G,Consolidado!$A:$A,$B11,Consolidado!$E:$E,CE$4,Consolidado!$C:$C,$C$3,Consolidado!$B:$B,"SERVICIO")</f>
        <v>291.42</v>
      </c>
      <c r="CF11" s="76">
        <f>SUMIFS(Consolidado!$G:$G,Consolidado!$A:$A,$B11,Consolidado!$E:$E,CF$4,Consolidado!$C:$C,$C$3,Consolidado!$B:$B,"SERVICIO")</f>
        <v>292.61</v>
      </c>
      <c r="CG11" s="76">
        <f>SUMIFS(Consolidado!$G:$G,Consolidado!$A:$A,$B11,Consolidado!$E:$E,CG$4,Consolidado!$C:$C,$C$3,Consolidado!$B:$B,"SERVICIO")</f>
        <v>0</v>
      </c>
      <c r="CH11" s="76">
        <f>SUMIFS(Consolidado!$G:$G,Consolidado!$A:$A,$B11,Consolidado!$E:$E,CH$4,Consolidado!$C:$C,$C$3,Consolidado!$B:$B,"SERVICIO")</f>
        <v>293.8</v>
      </c>
      <c r="CI11" s="76">
        <f>SUMIFS(Consolidado!$G:$G,Consolidado!$A:$A,$B11,Consolidado!$E:$E,CI$4,Consolidado!$C:$C,$C$3,Consolidado!$B:$B,"SERVICIO")</f>
        <v>0</v>
      </c>
      <c r="CJ11" s="76">
        <f>SUMIFS(Consolidado!$G:$G,Consolidado!$A:$A,$B11,Consolidado!$E:$E,CJ$4,Consolidado!$C:$C,$C$3,Consolidado!$B:$B,"SERVICIO")</f>
        <v>295</v>
      </c>
      <c r="CK11" s="76">
        <f>SUMIFS(Consolidado!$G:$G,Consolidado!$A:$A,$B11,Consolidado!$E:$E,CK$4,Consolidado!$C:$C,$C$3,Consolidado!$B:$B,"SERVICIO")</f>
        <v>0</v>
      </c>
      <c r="CL11" s="76">
        <f>SUMIFS(Consolidado!$G:$G,Consolidado!$A:$A,$B11,Consolidado!$E:$E,CL$4,Consolidado!$C:$C,$C$3,Consolidado!$B:$B,"SERVICIO")</f>
        <v>0</v>
      </c>
      <c r="CM11" s="76">
        <f>SUMIFS(Consolidado!$G:$G,Consolidado!$A:$A,$B11,Consolidado!$E:$E,CM$4,Consolidado!$C:$C,$C$3,Consolidado!$B:$B,"SERVICIO")</f>
        <v>296.2</v>
      </c>
      <c r="CN11" s="76">
        <f>SUMIFS(Consolidado!$G:$G,Consolidado!$A:$A,$B11,Consolidado!$E:$E,CN$4,Consolidado!$C:$C,$C$3,Consolidado!$B:$B,"SERVICIO")</f>
        <v>0</v>
      </c>
      <c r="CO11" s="76">
        <f>SUMIFS(Consolidado!$G:$G,Consolidado!$A:$A,$B11,Consolidado!$E:$E,CO$4,Consolidado!$C:$C,$C$3,Consolidado!$B:$B,"SERVICIO")</f>
        <v>0</v>
      </c>
      <c r="CP11" s="76">
        <f>SUMIFS(Consolidado!$G:$G,Consolidado!$A:$A,$B11,Consolidado!$E:$E,CP$4,Consolidado!$C:$C,$C$3,Consolidado!$B:$B,"SERVICIO")</f>
        <v>596.03</v>
      </c>
      <c r="CQ11" s="76">
        <f>SUMIFS(Consolidado!$G:$G,Consolidado!$A:$A,$B11,Consolidado!$E:$E,CQ$4,Consolidado!$C:$C,$C$3,Consolidado!$B:$B,"SERVICIO")</f>
        <v>0</v>
      </c>
      <c r="CR11" s="76">
        <f>SUMIFS(Consolidado!$G:$G,Consolidado!$A:$A,$B11,Consolidado!$E:$E,CR$4,Consolidado!$C:$C,$C$3,Consolidado!$B:$B,"SERVICIO")</f>
        <v>0</v>
      </c>
      <c r="CS11" s="76">
        <f>SUMIFS(Consolidado!$G:$G,Consolidado!$A:$A,$B11,Consolidado!$E:$E,CS$4,Consolidado!$C:$C,$C$3,Consolidado!$B:$B,"SERVICIO")</f>
        <v>600.9</v>
      </c>
      <c r="CT11" s="76">
        <f>SUMIFS(Consolidado!$G:$G,Consolidado!$A:$A,$B11,Consolidado!$E:$E,CT$4,Consolidado!$C:$C,$C$3,Consolidado!$B:$B,"SERVICIO")</f>
        <v>605.80999999999995</v>
      </c>
      <c r="CU11" s="76">
        <f>SUMIFS(Consolidado!$G:$G,Consolidado!$A:$A,$B11,Consolidado!$E:$E,CU$4,Consolidado!$C:$C,$C$3,Consolidado!$B:$B,"SERVICIO")</f>
        <v>0</v>
      </c>
      <c r="CV11" s="76">
        <f>SUMIFS(Consolidado!$G:$G,Consolidado!$A:$A,$B11,Consolidado!$E:$E,CV$4,Consolidado!$C:$C,$C$3,Consolidado!$B:$B,"SERVICIO")</f>
        <v>304.75</v>
      </c>
      <c r="CW11" s="76">
        <f>SUMIFS(Consolidado!$G:$G,Consolidado!$A:$A,$B11,Consolidado!$E:$E,CW$4,Consolidado!$C:$C,$C$3,Consolidado!$B:$B,"SERVICIO")</f>
        <v>306</v>
      </c>
      <c r="CX11" s="76">
        <f>SUMIFS(Consolidado!$G:$G,Consolidado!$A:$A,$B11,Consolidado!$E:$E,CX$4,Consolidado!$C:$C,$C$3,Consolidado!$B:$B,"SERVICIO")</f>
        <v>0</v>
      </c>
      <c r="CY11" s="76">
        <f>SUMIFS(Consolidado!$G:$G,Consolidado!$A:$A,$B11,Consolidado!$E:$E,CY$4,Consolidado!$C:$C,$C$3,Consolidado!$B:$B,"SERVICIO")</f>
        <v>0</v>
      </c>
      <c r="CZ11" s="76">
        <f>SUMIFS(Consolidado!$G:$G,Consolidado!$A:$A,$B11,Consolidado!$E:$E,CZ$4,Consolidado!$C:$C,$C$3,Consolidado!$B:$B,"SERVICIO")</f>
        <v>307.24</v>
      </c>
      <c r="DA11" s="76">
        <f>SUMIFS(Consolidado!$G:$G,Consolidado!$A:$A,$B11,Consolidado!$E:$E,DA$4,Consolidado!$C:$C,$C$3,Consolidado!$B:$B,"SERVICIO")</f>
        <v>618.24</v>
      </c>
      <c r="DB11" s="76">
        <f>SUMIFS(Consolidado!$G:$G,Consolidado!$A:$A,$B11,Consolidado!$E:$E,DB$4,Consolidado!$C:$C,$C$3,Consolidado!$B:$B,"SERVICIO")</f>
        <v>311.01</v>
      </c>
      <c r="DC11" s="76">
        <f>SUMIFS(Consolidado!$G:$G,Consolidado!$A:$A,$B11,Consolidado!$E:$E,DC$4,Consolidado!$C:$C,$C$3,Consolidado!$B:$B,"SERVICIO")</f>
        <v>312.27999999999997</v>
      </c>
      <c r="DD11" s="76">
        <f>SUMIFS(Consolidado!$G:$G,Consolidado!$A:$A,$B11,Consolidado!$E:$E,DD$4,Consolidado!$C:$C,$C$3,Consolidado!$B:$B,"SERVICIO")</f>
        <v>313.55</v>
      </c>
      <c r="DE11" s="76">
        <f>SUMIFS(Consolidado!$G:$G,Consolidado!$A:$A,$B11,Consolidado!$E:$E,DE$4,Consolidado!$C:$C,$C$3,Consolidado!$B:$B,"SERVICIO")</f>
        <v>314.83</v>
      </c>
      <c r="DF11" s="76">
        <f>SUMIFS(Consolidado!$G:$G,Consolidado!$A:$A,$B11,Consolidado!$E:$E,DF$4,Consolidado!$C:$C,$C$3,Consolidado!$B:$B,"SERVICIO")</f>
        <v>0</v>
      </c>
      <c r="DG11" s="76">
        <f>SUMIFS(Consolidado!$G:$G,Consolidado!$A:$A,$B11,Consolidado!$E:$E,DG$4,Consolidado!$C:$C,$C$3,Consolidado!$B:$B,"SERVICIO")</f>
        <v>316.11</v>
      </c>
      <c r="DH11" s="76">
        <f>SUMIFS(Consolidado!$G:$G,Consolidado!$A:$A,$B11,Consolidado!$E:$E,DH$4,Consolidado!$C:$C,$C$3,Consolidado!$B:$B,"SERVICIO")</f>
        <v>0</v>
      </c>
      <c r="DI11" s="76">
        <f>SUMIFS(Consolidado!$G:$G,Consolidado!$A:$A,$B11,Consolidado!$E:$E,DI$4,Consolidado!$C:$C,$C$3,Consolidado!$B:$B,"SERVICIO")</f>
        <v>0</v>
      </c>
      <c r="DJ11" s="76">
        <f>SUMIFS(Consolidado!$G:$G,Consolidado!$A:$A,$B11,Consolidado!$E:$E,DJ$4,Consolidado!$C:$C,$C$3,Consolidado!$B:$B,"SERVICIO")</f>
        <v>0</v>
      </c>
      <c r="DK11" s="76">
        <f>SUMIFS(Consolidado!$G:$G,Consolidado!$A:$A,$B11,Consolidado!$E:$E,DK$4,Consolidado!$C:$C,$C$3,Consolidado!$B:$B,"SERVICIO")</f>
        <v>0</v>
      </c>
      <c r="DL11" s="76">
        <f>SUMIFS(Consolidado!$G:$G,Consolidado!$A:$A,$B11,Consolidado!$E:$E,DL$4,Consolidado!$C:$C,$C$3,Consolidado!$B:$B,"SERVICIO")</f>
        <v>0</v>
      </c>
      <c r="DM11" s="76">
        <f>SUMIFS(Consolidado!$G:$G,Consolidado!$A:$A,$B11,Consolidado!$E:$E,DM$4,Consolidado!$C:$C,$C$3,Consolidado!$B:$B,"SERVICIO")</f>
        <v>0</v>
      </c>
      <c r="DN11" s="76">
        <f>SUMIFS(Consolidado!$G:$G,Consolidado!$A:$A,$B11,Consolidado!$E:$E,DN$4,Consolidado!$C:$C,$C$3,Consolidado!$B:$B,"SERVICIO")</f>
        <v>0</v>
      </c>
      <c r="DO11" s="76">
        <f>SUMIFS(Consolidado!$G:$G,Consolidado!$A:$A,$B11,Consolidado!$E:$E,DO$4,Consolidado!$C:$C,$C$3,Consolidado!$B:$B,"SERVICIO")</f>
        <v>0</v>
      </c>
      <c r="DP11" s="76">
        <f>SUMIFS(Consolidado!$G:$G,Consolidado!$A:$A,$B11,Consolidado!$E:$E,DP$4,Consolidado!$C:$C,$C$3,Consolidado!$B:$B,"SERVICIO")</f>
        <v>0</v>
      </c>
      <c r="DQ11" s="76">
        <f>SUMIFS(Consolidado!$G:$G,Consolidado!$A:$A,$B11,Consolidado!$E:$E,DQ$4,Consolidado!$C:$C,$C$3,Consolidado!$B:$B,"SERVICIO")</f>
        <v>0</v>
      </c>
      <c r="DR11" s="76">
        <f>SUMIFS(Consolidado!$G:$G,Consolidado!$A:$A,$B11,Consolidado!$E:$E,DR$4,Consolidado!$C:$C,$C$3,Consolidado!$B:$B,"SERVICIO")</f>
        <v>0</v>
      </c>
      <c r="DS11" s="76">
        <f>SUMIFS(Consolidado!$G:$G,Consolidado!$A:$A,$B11,Consolidado!$E:$E,DS$4,Consolidado!$C:$C,$C$3,Consolidado!$B:$B,"SERVICIO")</f>
        <v>0</v>
      </c>
      <c r="DT11" s="76">
        <f>SUMIFS(Consolidado!$G:$G,Consolidado!$A:$A,$B11,Consolidado!$E:$E,DT$4,Consolidado!$C:$C,$C$3,Consolidado!$B:$B,"SERVICIO")</f>
        <v>0</v>
      </c>
      <c r="DU11" s="76">
        <f>SUMIFS(Consolidado!$G:$G,Consolidado!$A:$A,$B11,Consolidado!$E:$E,DU$4,Consolidado!$C:$C,$C$3,Consolidado!$B:$B,"SERVICIO")</f>
        <v>0</v>
      </c>
      <c r="DV11" s="76">
        <f>SUMIFS(Consolidado!$G:$G,Consolidado!$A:$A,$B11,Consolidado!$E:$E,DV$4,Consolidado!$C:$C,$C$3,Consolidado!$B:$B,"SERVICIO")</f>
        <v>0</v>
      </c>
      <c r="DW11" s="76">
        <f>SUMIFS(Consolidado!$G:$G,Consolidado!$A:$A,$B11,Consolidado!$E:$E,DW$4,Consolidado!$C:$C,$C$3,Consolidado!$B:$B,"SERVICIO")</f>
        <v>0</v>
      </c>
      <c r="DX11" s="76">
        <f>SUMIFS(Consolidado!$G:$G,Consolidado!$A:$A,$B11,Consolidado!$E:$E,DX$4,Consolidado!$C:$C,$C$3,Consolidado!$B:$B,"SERVICIO")</f>
        <v>0</v>
      </c>
      <c r="DY11" s="76">
        <f>SUMIFS(Consolidado!$G:$G,Consolidado!$A:$A,$B11,Consolidado!$E:$E,DY$4,Consolidado!$C:$C,$C$3,Consolidado!$B:$B,"SERVICIO")</f>
        <v>0</v>
      </c>
      <c r="DZ11" s="76">
        <f>SUMIFS(Consolidado!$G:$G,Consolidado!$A:$A,$B11,Consolidado!$E:$E,DZ$4,Consolidado!$C:$C,$C$3,Consolidado!$B:$B,"SERVICIO")</f>
        <v>0</v>
      </c>
      <c r="EA11" s="76">
        <f>SUMIFS(Consolidado!$G:$G,Consolidado!$A:$A,$B11,Consolidado!$E:$E,EA$4,Consolidado!$C:$C,$C$3,Consolidado!$B:$B,"SERVICIO")</f>
        <v>0</v>
      </c>
      <c r="EB11" s="76">
        <f>SUMIFS(Consolidado!$G:$G,Consolidado!$A:$A,$B11,Consolidado!$E:$E,EB$4,Consolidado!$C:$C,$C$3,Consolidado!$B:$B,"SERVICIO")</f>
        <v>0</v>
      </c>
      <c r="EC11" s="76">
        <f>SUMIFS(Consolidado!$G:$G,Consolidado!$A:$A,$B11,Consolidado!$E:$E,EC$4,Consolidado!$C:$C,$C$3,Consolidado!$B:$B,"SERVICIO")</f>
        <v>0</v>
      </c>
      <c r="ED11" s="76">
        <f>SUMIFS(Consolidado!$G:$G,Consolidado!$A:$A,$B11,Consolidado!$E:$E,ED$4,Consolidado!$C:$C,$C$3,Consolidado!$B:$B,"SERVICIO")</f>
        <v>0</v>
      </c>
      <c r="EE11" s="76">
        <f>SUMIFS(Consolidado!$G:$G,Consolidado!$A:$A,$B11,Consolidado!$E:$E,EE$4,Consolidado!$C:$C,$C$3,Consolidado!$B:$B,"SERVICIO")</f>
        <v>0</v>
      </c>
      <c r="EF11" s="76">
        <f>SUMIFS(Consolidado!$G:$G,Consolidado!$A:$A,$B11,Consolidado!$E:$E,EF$4,Consolidado!$C:$C,$C$3,Consolidado!$B:$B,"SERVICIO")</f>
        <v>0</v>
      </c>
      <c r="EG11" s="76">
        <f>SUMIFS(Consolidado!$G:$G,Consolidado!$A:$A,$B11,Consolidado!$E:$E,EG$4,Consolidado!$C:$C,$C$3,Consolidado!$B:$B,"SERVICIO")</f>
        <v>0</v>
      </c>
      <c r="EH11" s="76">
        <f>SUMIFS(Consolidado!$G:$G,Consolidado!$A:$A,$B11,Consolidado!$E:$E,EH$4,Consolidado!$C:$C,$C$3,Consolidado!$B:$B,"SERVICIO")</f>
        <v>0</v>
      </c>
      <c r="EI11" s="76">
        <f>SUMIFS(Consolidado!$G:$G,Consolidado!$A:$A,$B11,Consolidado!$E:$E,EI$4,Consolidado!$C:$C,$C$3,Consolidado!$B:$B,"SERVICIO")</f>
        <v>0</v>
      </c>
      <c r="EJ11" s="76">
        <f>SUMIFS(Consolidado!$G:$G,Consolidado!$A:$A,$B11,Consolidado!$E:$E,EJ$4,Consolidado!$C:$C,$C$3,Consolidado!$B:$B,"SERVICIO")</f>
        <v>0</v>
      </c>
      <c r="EK11" s="76">
        <f>SUMIFS(Consolidado!$G:$G,Consolidado!$A:$A,$B11,Consolidado!$E:$E,EK$4,Consolidado!$C:$C,$C$3,Consolidado!$B:$B,"SERVICIO")</f>
        <v>0</v>
      </c>
      <c r="EL11" s="76">
        <f>SUMIFS(Consolidado!$G:$G,Consolidado!$A:$A,$B11,Consolidado!$E:$E,EL$4,Consolidado!$C:$C,$C$3,Consolidado!$B:$B,"SERVICIO")</f>
        <v>0</v>
      </c>
      <c r="EM11" s="76">
        <f>SUMIFS(Consolidado!$G:$G,Consolidado!$A:$A,$B11,Consolidado!$E:$E,EM$4,Consolidado!$C:$C,$C$3,Consolidado!$B:$B,"SERVICIO")</f>
        <v>0</v>
      </c>
      <c r="EN11" s="76">
        <f>SUMIFS(Consolidado!$G:$G,Consolidado!$A:$A,$B11,Consolidado!$E:$E,EN$4,Consolidado!$C:$C,$C$3,Consolidado!$B:$B,"SERVICIO")</f>
        <v>0</v>
      </c>
      <c r="EO11" s="76">
        <f>SUMIFS(Consolidado!$G:$G,Consolidado!$A:$A,$B11,Consolidado!$E:$E,EO$4,Consolidado!$C:$C,$C$3,Consolidado!$B:$B,"SERVICIO")</f>
        <v>0</v>
      </c>
      <c r="EP11" s="76">
        <f>SUMIFS(Consolidado!$G:$G,Consolidado!$A:$A,$B11,Consolidado!$E:$E,EP$4,Consolidado!$C:$C,$C$3,Consolidado!$B:$B,"SERVICIO")</f>
        <v>0</v>
      </c>
      <c r="EQ11" s="76">
        <f>SUMIFS(Consolidado!$G:$G,Consolidado!$A:$A,$B11,Consolidado!$E:$E,EQ$4,Consolidado!$C:$C,$C$3,Consolidado!$B:$B,"SERVICIO")</f>
        <v>0</v>
      </c>
      <c r="ER11" s="76">
        <f>SUMIFS(Consolidado!$G:$G,Consolidado!$A:$A,$B11,Consolidado!$E:$E,ER$4,Consolidado!$C:$C,$C$3,Consolidado!$B:$B,"SERVICIO")</f>
        <v>0</v>
      </c>
      <c r="ES11" s="76">
        <f>SUMIFS(Consolidado!$G:$G,Consolidado!$A:$A,$B11,Consolidado!$E:$E,ES$4,Consolidado!$C:$C,$C$3,Consolidado!$B:$B,"SERVICIO")</f>
        <v>0</v>
      </c>
      <c r="ET11" s="76">
        <f>SUMIFS(Consolidado!$G:$G,Consolidado!$A:$A,$B11,Consolidado!$E:$E,ET$4,Consolidado!$C:$C,$C$3,Consolidado!$B:$B,"SERVICIO")</f>
        <v>0</v>
      </c>
      <c r="EU11" s="76">
        <f>SUMIFS(Consolidado!$G:$G,Consolidado!$A:$A,$B11,Consolidado!$E:$E,EU$4,Consolidado!$C:$C,$C$3,Consolidado!$B:$B,"SERVICIO")</f>
        <v>0</v>
      </c>
      <c r="EV11" s="76">
        <f>SUMIFS(Consolidado!$G:$G,Consolidado!$A:$A,$B11,Consolidado!$E:$E,EV$4,Consolidado!$C:$C,$C$3,Consolidado!$B:$B,"SERVICIO")</f>
        <v>0</v>
      </c>
      <c r="EW11" s="76">
        <f>SUMIFS(Consolidado!$G:$G,Consolidado!$A:$A,$B11,Consolidado!$E:$E,EW$4,Consolidado!$C:$C,$C$3,Consolidado!$B:$B,"SERVICIO")</f>
        <v>0</v>
      </c>
      <c r="EX11" s="76">
        <f>SUMIFS(Consolidado!$G:$G,Consolidado!$A:$A,$B11,Consolidado!$E:$E,EX$4,Consolidado!$C:$C,$C$3,Consolidado!$B:$B,"SERVICIO")</f>
        <v>0</v>
      </c>
      <c r="EY11" s="76">
        <f>SUMIFS(Consolidado!$G:$G,Consolidado!$A:$A,$B11,Consolidado!$E:$E,EY$4,Consolidado!$C:$C,$C$3,Consolidado!$B:$B,"SERVICIO")</f>
        <v>0</v>
      </c>
      <c r="EZ11" s="76">
        <f>SUMIFS(Consolidado!$G:$G,Consolidado!$A:$A,$B11,Consolidado!$E:$E,EZ$4,Consolidado!$C:$C,$C$3,Consolidado!$B:$B,"SERVICIO")</f>
        <v>0</v>
      </c>
      <c r="FA11" s="76">
        <f>SUMIFS(Consolidado!$G:$G,Consolidado!$A:$A,$B11,Consolidado!$E:$E,FA$4,Consolidado!$C:$C,$C$3,Consolidado!$B:$B,"SERVICIO")</f>
        <v>0</v>
      </c>
      <c r="FB11" s="76">
        <f>SUMIFS(Consolidado!$G:$G,Consolidado!$A:$A,$B11,Consolidado!$E:$E,FB$4,Consolidado!$C:$C,$C$3,Consolidado!$B:$B,"SERVICIO")</f>
        <v>0</v>
      </c>
      <c r="FC11" s="76">
        <f>SUMIFS(Consolidado!$G:$G,Consolidado!$A:$A,$B11,Consolidado!$E:$E,FC$4,Consolidado!$C:$C,$C$3,Consolidado!$B:$B,"SERVICIO")</f>
        <v>0</v>
      </c>
      <c r="FD11" s="76">
        <f>SUMIFS(Consolidado!$G:$G,Consolidado!$A:$A,$B11,Consolidado!$E:$E,FD$4,Consolidado!$C:$C,$C$3,Consolidado!$B:$B,"SERVICIO")</f>
        <v>0</v>
      </c>
      <c r="FE11" s="76">
        <f>SUMIFS(Consolidado!$G:$G,Consolidado!$A:$A,$B11,Consolidado!$E:$E,FE$4,Consolidado!$C:$C,$C$3,Consolidado!$B:$B,"SERVICIO")</f>
        <v>0</v>
      </c>
      <c r="FF11" s="76">
        <f>SUMIFS(Consolidado!$G:$G,Consolidado!$A:$A,$B11,Consolidado!$E:$E,FF$4,Consolidado!$C:$C,$C$3,Consolidado!$B:$B,"SERVICIO")</f>
        <v>0</v>
      </c>
      <c r="FG11" s="76">
        <f>SUMIFS(Consolidado!$G:$G,Consolidado!$A:$A,$B11,Consolidado!$E:$E,FG$4,Consolidado!$C:$C,$C$3,Consolidado!$B:$B,"SERVICIO")</f>
        <v>0</v>
      </c>
      <c r="FH11" s="76">
        <f>SUMIFS(Consolidado!$G:$G,Consolidado!$A:$A,$B11,Consolidado!$E:$E,FH$4,Consolidado!$C:$C,$C$3,Consolidado!$B:$B,"SERVICIO")</f>
        <v>0</v>
      </c>
      <c r="FI11" s="76">
        <f>SUMIFS(Consolidado!$G:$G,Consolidado!$A:$A,$B11,Consolidado!$E:$E,FI$4,Consolidado!$C:$C,$C$3,Consolidado!$B:$B,"SERVICIO")</f>
        <v>0</v>
      </c>
      <c r="FJ11" s="76">
        <f>SUMIFS(Consolidado!$G:$G,Consolidado!$A:$A,$B11,Consolidado!$E:$E,FJ$4,Consolidado!$C:$C,$C$3,Consolidado!$B:$B,"SERVICIO")</f>
        <v>0</v>
      </c>
      <c r="FK11" s="76">
        <f>SUMIFS(Consolidado!$G:$G,Consolidado!$A:$A,$B11,Consolidado!$E:$E,FK$4,Consolidado!$C:$C,$C$3,Consolidado!$B:$B,"SERVICIO")</f>
        <v>0</v>
      </c>
      <c r="FL11" s="76">
        <f>SUMIFS(Consolidado!$G:$G,Consolidado!$A:$A,$B11,Consolidado!$E:$E,FL$4,Consolidado!$C:$C,$C$3,Consolidado!$B:$B,"SERVICIO")</f>
        <v>0</v>
      </c>
      <c r="FM11" s="76">
        <f>SUMIFS(Consolidado!$G:$G,Consolidado!$A:$A,$B11,Consolidado!$E:$E,FM$4,Consolidado!$C:$C,$C$3,Consolidado!$B:$B,"SERVICIO")</f>
        <v>0</v>
      </c>
      <c r="FN11" s="76">
        <f>SUMIFS(Consolidado!$G:$G,Consolidado!$A:$A,$B11,Consolidado!$E:$E,FN$4,Consolidado!$C:$C,$C$3,Consolidado!$B:$B,"SERVICIO")</f>
        <v>0</v>
      </c>
      <c r="FO11" s="76">
        <f>SUMIFS(Consolidado!$G:$G,Consolidado!$A:$A,$B11,Consolidado!$E:$E,FO$4,Consolidado!$C:$C,$C$3,Consolidado!$B:$B,"SERVICIO")</f>
        <v>0</v>
      </c>
      <c r="FP11" s="76">
        <f>SUMIFS(Consolidado!$G:$G,Consolidado!$A:$A,$B11,Consolidado!$E:$E,FP$4,Consolidado!$C:$C,$C$3,Consolidado!$B:$B,"SERVICIO")</f>
        <v>0</v>
      </c>
      <c r="FQ11" s="76">
        <f>SUMIFS(Consolidado!$G:$G,Consolidado!$A:$A,$B11,Consolidado!$E:$E,FQ$4,Consolidado!$C:$C,$C$3,Consolidado!$B:$B,"SERVICIO")</f>
        <v>0</v>
      </c>
      <c r="FR11" s="76">
        <f>SUMIFS(Consolidado!$G:$G,Consolidado!$A:$A,$B11,Consolidado!$E:$E,FR$4,Consolidado!$C:$C,$C$3,Consolidado!$B:$B,"SERVICIO")</f>
        <v>0</v>
      </c>
      <c r="FS11" s="76">
        <f>SUMIFS(Consolidado!$G:$G,Consolidado!$A:$A,$B11,Consolidado!$E:$E,FS$4,Consolidado!$C:$C,$C$3,Consolidado!$B:$B,"SERVICIO")</f>
        <v>0</v>
      </c>
      <c r="FT11" s="76">
        <f>SUMIFS(Consolidado!$G:$G,Consolidado!$A:$A,$B11,Consolidado!$E:$E,FT$4,Consolidado!$C:$C,$C$3,Consolidado!$B:$B,"SERVICIO")</f>
        <v>0</v>
      </c>
      <c r="FU11" s="76">
        <f>SUMIFS(Consolidado!$G:$G,Consolidado!$A:$A,$B11,Consolidado!$E:$E,FU$4,Consolidado!$C:$C,$C$3,Consolidado!$B:$B,"SERVICIO")</f>
        <v>0</v>
      </c>
      <c r="FV11" s="76">
        <f>SUMIFS(Consolidado!$G:$G,Consolidado!$A:$A,$B11,Consolidado!$E:$E,FV$4,Consolidado!$C:$C,$C$3,Consolidado!$B:$B,"SERVICIO")</f>
        <v>0</v>
      </c>
      <c r="FW11" s="76">
        <f>SUMIFS(Consolidado!$G:$G,Consolidado!$A:$A,$B11,Consolidado!$E:$E,FW$4,Consolidado!$C:$C,$C$3,Consolidado!$B:$B,"SERVICIO")</f>
        <v>0</v>
      </c>
      <c r="FX11" s="76">
        <f>SUMIFS(Consolidado!$G:$G,Consolidado!$A:$A,$B11,Consolidado!$E:$E,FX$4,Consolidado!$C:$C,$C$3,Consolidado!$B:$B,"SERVICIO")</f>
        <v>0</v>
      </c>
      <c r="FY11" s="76">
        <f>SUMIFS(Consolidado!$G:$G,Consolidado!$A:$A,$B11,Consolidado!$E:$E,FY$4,Consolidado!$C:$C,$C$3,Consolidado!$B:$B,"SERVICIO")</f>
        <v>0</v>
      </c>
      <c r="FZ11" s="76">
        <f>SUMIFS(Consolidado!$G:$G,Consolidado!$A:$A,$B11,Consolidado!$E:$E,FZ$4,Consolidado!$C:$C,$C$3,Consolidado!$B:$B,"SERVICIO")</f>
        <v>0</v>
      </c>
      <c r="GA11" s="76">
        <f>SUMIFS(Consolidado!$G:$G,Consolidado!$A:$A,$B11,Consolidado!$E:$E,GA$4,Consolidado!$C:$C,$C$3,Consolidado!$B:$B,"SERVICIO")</f>
        <v>0</v>
      </c>
      <c r="GB11" s="76">
        <f>SUMIFS(Consolidado!$G:$G,Consolidado!$A:$A,$B11,Consolidado!$E:$E,GB$4,Consolidado!$C:$C,$C$3,Consolidado!$B:$B,"SERVICIO")</f>
        <v>0</v>
      </c>
      <c r="GC11" s="76">
        <f>SUMIFS(Consolidado!$G:$G,Consolidado!$A:$A,$B11,Consolidado!$E:$E,GC$4,Consolidado!$C:$C,$C$3,Consolidado!$B:$B,"SERVICIO")</f>
        <v>0</v>
      </c>
      <c r="GD11" s="76">
        <f>SUMIFS(Consolidado!$G:$G,Consolidado!$A:$A,$B11,Consolidado!$E:$E,GD$4,Consolidado!$C:$C,$C$3,Consolidado!$B:$B,"SERVICIO")</f>
        <v>0</v>
      </c>
      <c r="GE11" s="76">
        <f>SUMIFS(Consolidado!$G:$G,Consolidado!$A:$A,$B11,Consolidado!$E:$E,GE$4,Consolidado!$C:$C,$C$3,Consolidado!$B:$B,"SERVICIO")</f>
        <v>0</v>
      </c>
      <c r="GF11" s="76">
        <f>SUMIFS(Consolidado!$G:$G,Consolidado!$A:$A,$B11,Consolidado!$E:$E,GF$4,Consolidado!$C:$C,$C$3,Consolidado!$B:$B,"SERVICIO")</f>
        <v>0</v>
      </c>
      <c r="GG11" s="76">
        <f>SUMIFS(Consolidado!$G:$G,Consolidado!$A:$A,$B11,Consolidado!$E:$E,GG$4,Consolidado!$C:$C,$C$3,Consolidado!$B:$B,"SERVICIO")</f>
        <v>0</v>
      </c>
      <c r="GH11" s="76">
        <f>SUMIFS(Consolidado!$G:$G,Consolidado!$A:$A,$B11,Consolidado!$E:$E,GH$4,Consolidado!$C:$C,$C$3,Consolidado!$B:$B,"SERVICIO")</f>
        <v>0</v>
      </c>
      <c r="GI11" s="76">
        <f>SUMIFS(Consolidado!$G:$G,Consolidado!$A:$A,$B11,Consolidado!$E:$E,GI$4,Consolidado!$C:$C,$C$3,Consolidado!$B:$B,"SERVICIO")</f>
        <v>0</v>
      </c>
      <c r="GJ11" s="76">
        <f>SUMIFS(Consolidado!$G:$G,Consolidado!$A:$A,$B11,Consolidado!$E:$E,GJ$4,Consolidado!$C:$C,$C$3,Consolidado!$B:$B,"SERVICIO")</f>
        <v>0</v>
      </c>
      <c r="GK11" s="76">
        <f>SUMIFS(Consolidado!$G:$G,Consolidado!$A:$A,$B11,Consolidado!$E:$E,GK$4,Consolidado!$C:$C,$C$3,Consolidado!$B:$B,"SERVICIO")</f>
        <v>0</v>
      </c>
      <c r="GL11" s="76">
        <f>SUMIFS(Consolidado!$G:$G,Consolidado!$A:$A,$B11,Consolidado!$E:$E,GL$4,Consolidado!$C:$C,$C$3,Consolidado!$B:$B,"SERVICIO")</f>
        <v>0</v>
      </c>
      <c r="GM11" s="76">
        <f>SUMIFS(Consolidado!$G:$G,Consolidado!$A:$A,$B11,Consolidado!$E:$E,GM$4,Consolidado!$C:$C,$C$3,Consolidado!$B:$B,"SERVICIO")</f>
        <v>0</v>
      </c>
      <c r="GN11" s="76">
        <f>SUMIFS(Consolidado!$G:$G,Consolidado!$A:$A,$B11,Consolidado!$E:$E,GN$4,Consolidado!$C:$C,$C$3,Consolidado!$B:$B,"SERVICIO")</f>
        <v>0</v>
      </c>
      <c r="GO11" s="76">
        <f>SUMIFS(Consolidado!$G:$G,Consolidado!$A:$A,$B11,Consolidado!$E:$E,GO$4,Consolidado!$C:$C,$C$3,Consolidado!$B:$B,"SERVICIO")</f>
        <v>0</v>
      </c>
      <c r="GP11" s="76">
        <f>SUMIFS(Consolidado!$G:$G,Consolidado!$A:$A,$B11,Consolidado!$E:$E,GP$4,Consolidado!$C:$C,$C$3,Consolidado!$B:$B,"SERVICIO")</f>
        <v>0</v>
      </c>
      <c r="GQ11" s="76">
        <f>SUMIFS(Consolidado!$G:$G,Consolidado!$A:$A,$B11,Consolidado!$E:$E,GQ$4,Consolidado!$C:$C,$C$3,Consolidado!$B:$B,"SERVICIO")</f>
        <v>0</v>
      </c>
      <c r="GR11" s="76">
        <f>SUMIFS(Consolidado!$G:$G,Consolidado!$A:$A,$B11,Consolidado!$E:$E,GR$4,Consolidado!$C:$C,$C$3,Consolidado!$B:$B,"SERVICIO")</f>
        <v>0</v>
      </c>
      <c r="GS11" s="76">
        <f>SUMIFS(Consolidado!$G:$G,Consolidado!$A:$A,$B11,Consolidado!$E:$E,GS$4,Consolidado!$C:$C,$C$3,Consolidado!$B:$B,"SERVICIO")</f>
        <v>0</v>
      </c>
      <c r="GT11" s="76">
        <f>SUMIFS(Consolidado!$G:$G,Consolidado!$A:$A,$B11,Consolidado!$E:$E,GT$4,Consolidado!$C:$C,$C$3,Consolidado!$B:$B,"SERVICIO")</f>
        <v>0</v>
      </c>
      <c r="GU11" s="76">
        <f>SUMIFS(Consolidado!$G:$G,Consolidado!$A:$A,$B11,Consolidado!$E:$E,GU$4,Consolidado!$C:$C,$C$3,Consolidado!$B:$B,"SERVICIO")</f>
        <v>0</v>
      </c>
      <c r="GV11" s="76">
        <f>SUMIFS(Consolidado!$G:$G,Consolidado!$A:$A,$B11,Consolidado!$E:$E,GV$4,Consolidado!$C:$C,$C$3,Consolidado!$B:$B,"SERVICIO")</f>
        <v>0</v>
      </c>
      <c r="GW11" s="76">
        <f>SUMIFS(Consolidado!$G:$G,Consolidado!$A:$A,$B11,Consolidado!$E:$E,GW$4,Consolidado!$C:$C,$C$3,Consolidado!$B:$B,"SERVICIO")</f>
        <v>0</v>
      </c>
      <c r="GX11" s="76">
        <f>SUMIFS(Consolidado!$G:$G,Consolidado!$A:$A,$B11,Consolidado!$E:$E,GX$4,Consolidado!$C:$C,$C$3,Consolidado!$B:$B,"SERVICIO")</f>
        <v>0</v>
      </c>
      <c r="GY11" s="76">
        <f>SUMIFS(Consolidado!$G:$G,Consolidado!$A:$A,$B11,Consolidado!$E:$E,GY$4,Consolidado!$C:$C,$C$3,Consolidado!$B:$B,"SERVICIO")</f>
        <v>0</v>
      </c>
      <c r="GZ11" s="76">
        <f>SUMIFS(Consolidado!$G:$G,Consolidado!$A:$A,$B11,Consolidado!$E:$E,GZ$4,Consolidado!$C:$C,$C$3,Consolidado!$B:$B,"SERVICIO")</f>
        <v>0</v>
      </c>
      <c r="HA11" s="216">
        <f t="shared" si="7"/>
        <v>6375.78</v>
      </c>
      <c r="HB11" s="76">
        <f>SUMIFS(Consolidado!$G:$G,Consolidado!$A:$A,$B11,Consolidado!$E:$E,HB$4,Consolidado!$C:$C,"REG",Consolidado!$B:$B,"SERVICIO")</f>
        <v>0</v>
      </c>
      <c r="HC11" s="76">
        <f>SUMIFS(Consolidado!$G:$G,Consolidado!$A:$A,$B11,Consolidado!$E:$E,HC$4,Consolidado!$C:$C,"REG",Consolidado!$B:$B,"SERVICIO")</f>
        <v>0</v>
      </c>
      <c r="HD11" s="76">
        <f>SUMIFS(Consolidado!$G:$G,Consolidado!$A:$A,$B11,Consolidado!$E:$E,HD$4,Consolidado!$C:$C,"REG",Consolidado!$B:$B,"SERVICIO")</f>
        <v>0</v>
      </c>
      <c r="HE11" s="76">
        <f>SUMIFS(Consolidado!$G:$G,Consolidado!$A:$A,$B11,Consolidado!$E:$E,HE$4,Consolidado!$C:$C,"REG",Consolidado!$B:$B,"SERVICIO")</f>
        <v>0</v>
      </c>
      <c r="HF11" s="76">
        <f>SUMIFS(Consolidado!$G:$G,Consolidado!$A:$A,$B11,Consolidado!$E:$E,HF$4,Consolidado!$C:$C,"REG",Consolidado!$B:$B,"SERVICIO")</f>
        <v>0</v>
      </c>
      <c r="HG11" s="76">
        <f>SUMIFS(Consolidado!$G:$G,Consolidado!$A:$A,$B11,Consolidado!$E:$E,HG$4,Consolidado!$C:$C,"REG",Consolidado!$B:$B,"SERVICIO")</f>
        <v>0</v>
      </c>
      <c r="HH11" s="76">
        <f>SUMIFS(Consolidado!$G:$G,Consolidado!$A:$A,$B11,Consolidado!$E:$E,HH$4,Consolidado!$C:$C,"REG",Consolidado!$B:$B,"SERVICIO")</f>
        <v>0</v>
      </c>
      <c r="HI11" s="76">
        <f>SUMIFS(Consolidado!$G:$G,Consolidado!$A:$A,$B11,Consolidado!$E:$E,HI$4,Consolidado!$C:$C,"REG",Consolidado!$B:$B,"SERVICIO")</f>
        <v>0</v>
      </c>
      <c r="HJ11" s="76">
        <f>SUMIFS(Consolidado!$G:$G,Consolidado!$A:$A,$B11,Consolidado!$E:$E,HJ$4,Consolidado!$C:$C,"REG",Consolidado!$B:$B,"SERVICIO")</f>
        <v>0</v>
      </c>
      <c r="HK11" s="76">
        <f>SUMIFS(Consolidado!$G:$G,Consolidado!$A:$A,$B11,Consolidado!$E:$E,HK$4,Consolidado!$C:$C,"REG",Consolidado!$B:$B,"SERVICIO")</f>
        <v>0</v>
      </c>
      <c r="HL11" s="76">
        <f>SUMIFS(Consolidado!$G:$G,Consolidado!$A:$A,$B11,Consolidado!$E:$E,HL$4,Consolidado!$C:$C,"REG",Consolidado!$B:$B,"SERVICIO")</f>
        <v>0</v>
      </c>
      <c r="HM11" s="76">
        <f>SUMIFS(Consolidado!$G:$G,Consolidado!$A:$A,$B11,Consolidado!$E:$E,HM$4,Consolidado!$C:$C,"REG",Consolidado!$B:$B,"SERVICIO")</f>
        <v>0</v>
      </c>
      <c r="HN11" s="76">
        <f>SUMIFS(Consolidado!$G:$G,Consolidado!$A:$A,$B11,Consolidado!$E:$E,HN$4,Consolidado!$C:$C,"REG",Consolidado!$B:$B,"SERVICIO")</f>
        <v>0</v>
      </c>
      <c r="HO11" s="76">
        <f>SUMIFS(Consolidado!$G:$G,Consolidado!$A:$A,$B11,Consolidado!$E:$E,HO$4,Consolidado!$C:$C,"REG",Consolidado!$B:$B,"SERVICIO")</f>
        <v>0</v>
      </c>
      <c r="HP11" s="76">
        <f>SUMIFS(Consolidado!$G:$G,Consolidado!$A:$A,$B11,Consolidado!$E:$E,HP$4,Consolidado!$C:$C,"REG",Consolidado!$B:$B,"SERVICIO")</f>
        <v>0</v>
      </c>
      <c r="HQ11" s="76">
        <f>SUMIFS(Consolidado!$G:$G,Consolidado!$A:$A,$B11,Consolidado!$E:$E,HQ$4,Consolidado!$C:$C,"REG",Consolidado!$B:$B,"SERVICIO")</f>
        <v>0</v>
      </c>
      <c r="HR11" s="76">
        <f>SUMIFS(Consolidado!$G:$G,Consolidado!$A:$A,$B11,Consolidado!$E:$E,HR$4,Consolidado!$C:$C,"REG",Consolidado!$B:$B,"SERVICIO")</f>
        <v>0</v>
      </c>
      <c r="HS11" s="76">
        <f>SUMIFS(Consolidado!$G:$G,Consolidado!$A:$A,$B11,Consolidado!$E:$E,HS$4,Consolidado!$C:$C,"REG",Consolidado!$B:$B,"SERVICIO")</f>
        <v>0</v>
      </c>
      <c r="HT11" s="76">
        <f>SUMIFS(Consolidado!$G:$G,Consolidado!$A:$A,$B11,Consolidado!$E:$E,HT$4,Consolidado!$C:$C,"REG",Consolidado!$B:$B,"SERVICIO")</f>
        <v>0</v>
      </c>
      <c r="HU11" s="76">
        <f>SUMIFS(Consolidado!$G:$G,Consolidado!$A:$A,$B11,Consolidado!$E:$E,HU$4,Consolidado!$C:$C,"REG",Consolidado!$B:$B,"SERVICIO")</f>
        <v>0</v>
      </c>
      <c r="HV11" s="76">
        <f>SUMIFS(Consolidado!$G:$G,Consolidado!$A:$A,$B11,Consolidado!$E:$E,HV$4,Consolidado!$C:$C,"REG",Consolidado!$B:$B,"SERVICIO")</f>
        <v>0</v>
      </c>
      <c r="HW11" s="76">
        <f>SUMIFS(Consolidado!$G:$G,Consolidado!$A:$A,$B11,Consolidado!$E:$E,HW$4,Consolidado!$C:$C,"REG",Consolidado!$B:$B,"SERVICIO")</f>
        <v>0</v>
      </c>
      <c r="HX11" s="76">
        <f>SUMIFS(Consolidado!$G:$G,Consolidado!$A:$A,$B11,Consolidado!$E:$E,HX$4,Consolidado!$C:$C,"REG",Consolidado!$B:$B,"SERVICIO")</f>
        <v>0</v>
      </c>
      <c r="HY11" s="76">
        <f>SUMIFS(Consolidado!$G:$G,Consolidado!$A:$A,$B11,Consolidado!$E:$E,HY$4,Consolidado!$C:$C,"REG",Consolidado!$B:$B,"SERVICIO")</f>
        <v>0</v>
      </c>
      <c r="HZ11" s="76">
        <f>SUMIFS(Consolidado!$G:$G,Consolidado!$A:$A,$B11,Consolidado!$E:$E,HZ$4,Consolidado!$C:$C,"REG",Consolidado!$B:$B,"SERVICIO")</f>
        <v>0</v>
      </c>
      <c r="IA11" s="76">
        <f>SUMIFS(Consolidado!$G:$G,Consolidado!$A:$A,$B11,Consolidado!$E:$E,IA$4,Consolidado!$C:$C,"REG",Consolidado!$B:$B,"SERVICIO")</f>
        <v>0</v>
      </c>
      <c r="IB11" s="76">
        <f>SUMIFS(Consolidado!$G:$G,Consolidado!$A:$A,$B11,Consolidado!$E:$E,IB$4,Consolidado!$C:$C,"REG",Consolidado!$B:$B,"SERVICIO")</f>
        <v>0</v>
      </c>
      <c r="IC11" s="76">
        <f>SUMIFS(Consolidado!$G:$G,Consolidado!$A:$A,$B11,Consolidado!$E:$E,IC$4,Consolidado!$C:$C,"REG",Consolidado!$B:$B,"SERVICIO")</f>
        <v>0</v>
      </c>
      <c r="ID11" s="76">
        <f>SUMIFS(Consolidado!$G:$G,Consolidado!$A:$A,$B11,Consolidado!$E:$E,ID$4,Consolidado!$C:$C,"REG",Consolidado!$B:$B,"SERVICIO")</f>
        <v>0</v>
      </c>
      <c r="IE11" s="76">
        <f>SUMIFS(Consolidado!$G:$G,Consolidado!$A:$A,$B11,Consolidado!$E:$E,IE$4,Consolidado!$C:$C,"REG",Consolidado!$B:$B,"SERVICIO")</f>
        <v>0</v>
      </c>
      <c r="IF11" s="76">
        <f>SUMIFS(Consolidado!$G:$G,Consolidado!$A:$A,$B11,Consolidado!$E:$E,IF$4,Consolidado!$C:$C,"REG",Consolidado!$B:$B,"SERVICIO")</f>
        <v>0</v>
      </c>
      <c r="IG11" s="76">
        <f>SUMIFS(Consolidado!$G:$G,Consolidado!$A:$A,$B11,Consolidado!$E:$E,IG$4,Consolidado!$C:$C,"REG",Consolidado!$B:$B,"SERVICIO")</f>
        <v>0</v>
      </c>
      <c r="IH11" s="76">
        <f>SUMIFS(Consolidado!$G:$G,Consolidado!$A:$A,$B11,Consolidado!$E:$E,IH$4,Consolidado!$C:$C,"REG",Consolidado!$B:$B,"SERVICIO")</f>
        <v>0</v>
      </c>
      <c r="II11" s="76">
        <f>SUMIFS(Consolidado!$G:$G,Consolidado!$A:$A,$B11,Consolidado!$E:$E,II$4,Consolidado!$C:$C,"REG",Consolidado!$B:$B,"SERVICIO")</f>
        <v>0</v>
      </c>
      <c r="IJ11" s="76">
        <f>SUMIFS(Consolidado!$G:$G,Consolidado!$A:$A,$B11,Consolidado!$E:$E,IJ$4,Consolidado!$C:$C,"REG",Consolidado!$B:$B,"SERVICIO")</f>
        <v>0</v>
      </c>
      <c r="IK11" s="76">
        <f>SUMIFS(Consolidado!$G:$G,Consolidado!$A:$A,$B11,Consolidado!$E:$E,IK$4,Consolidado!$C:$C,"REG",Consolidado!$B:$B,"SERVICIO")</f>
        <v>0</v>
      </c>
      <c r="IL11" s="76">
        <f>SUMIFS(Consolidado!$G:$G,Consolidado!$A:$A,$B11,Consolidado!$E:$E,IL$4,Consolidado!$C:$C,"REG",Consolidado!$B:$B,"SERVICIO")</f>
        <v>0</v>
      </c>
      <c r="IM11" s="76">
        <f>SUMIFS(Consolidado!$G:$G,Consolidado!$A:$A,$B11,Consolidado!$E:$E,IM$4,Consolidado!$C:$C,"REG",Consolidado!$B:$B,"SERVICIO")</f>
        <v>0</v>
      </c>
      <c r="IN11" s="76">
        <f>SUMIFS(Consolidado!$G:$G,Consolidado!$A:$A,$B11,Consolidado!$E:$E,IN$4,Consolidado!$C:$C,"REG",Consolidado!$B:$B,"SERVICIO")</f>
        <v>0</v>
      </c>
      <c r="IO11" s="76">
        <f>SUMIFS(Consolidado!$G:$G,Consolidado!$A:$A,$B11,Consolidado!$E:$E,IO$4,Consolidado!$C:$C,"REG",Consolidado!$B:$B,"SERVICIO")</f>
        <v>0</v>
      </c>
      <c r="IP11" s="76">
        <f>SUMIFS(Consolidado!$G:$G,Consolidado!$A:$A,$B11,Consolidado!$E:$E,IP$4,Consolidado!$C:$C,"REG",Consolidado!$B:$B,"SERVICIO")</f>
        <v>0</v>
      </c>
      <c r="IQ11" s="76">
        <f>SUMIFS(Consolidado!$G:$G,Consolidado!$A:$A,$B11,Consolidado!$E:$E,IQ$4,Consolidado!$C:$C,"REG",Consolidado!$B:$B,"SERVICIO")</f>
        <v>0</v>
      </c>
      <c r="IR11" s="76">
        <f>SUMIFS(Consolidado!$G:$G,Consolidado!$A:$A,$B11,Consolidado!$E:$E,IR$4,Consolidado!$C:$C,"REG",Consolidado!$B:$B,"SERVICIO")</f>
        <v>0</v>
      </c>
      <c r="IS11" s="76">
        <f>SUMIFS(Consolidado!$G:$G,Consolidado!$A:$A,$B11,Consolidado!$E:$E,IS$4,Consolidado!$C:$C,"REG",Consolidado!$B:$B,"SERVICIO")</f>
        <v>0</v>
      </c>
      <c r="IT11" s="76">
        <f>SUMIFS(Consolidado!$G:$G,Consolidado!$A:$A,$B11,Consolidado!$E:$E,IT$4,Consolidado!$C:$C,"REG",Consolidado!$B:$B,"SERVICIO")</f>
        <v>0</v>
      </c>
      <c r="IU11" s="76">
        <f>SUMIFS(Consolidado!$G:$G,Consolidado!$A:$A,$B11,Consolidado!$E:$E,IU$4,Consolidado!$C:$C,"REG",Consolidado!$B:$B,"SERVICIO")</f>
        <v>0</v>
      </c>
      <c r="IV11" s="76">
        <f>SUMIFS(Consolidado!$G:$G,Consolidado!$A:$A,$B11,Consolidado!$E:$E,IV$4,Consolidado!$C:$C,"REG",Consolidado!$B:$B,"SERVICIO")</f>
        <v>0</v>
      </c>
      <c r="IW11" s="76">
        <f>SUMIFS(Consolidado!$G:$G,Consolidado!$A:$A,$B11,Consolidado!$E:$E,IW$4,Consolidado!$C:$C,"REG",Consolidado!$B:$B,"SERVICIO")</f>
        <v>0</v>
      </c>
      <c r="IX11" s="76">
        <f>SUMIFS(Consolidado!$G:$G,Consolidado!$A:$A,$B11,Consolidado!$E:$E,IX$4,Consolidado!$C:$C,"REG",Consolidado!$B:$B,"SERVICIO")</f>
        <v>0</v>
      </c>
      <c r="IY11" s="76">
        <f>SUMIFS(Consolidado!$G:$G,Consolidado!$A:$A,$B11,Consolidado!$E:$E,IY$4,Consolidado!$C:$C,"REG",Consolidado!$B:$B,"SERVICIO")</f>
        <v>0</v>
      </c>
      <c r="IZ11" s="76">
        <f>SUMIFS(Consolidado!$G:$G,Consolidado!$A:$A,$B11,Consolidado!$E:$E,IZ$4,Consolidado!$C:$C,"REG",Consolidado!$B:$B,"SERVICIO")</f>
        <v>0</v>
      </c>
      <c r="JA11" s="76">
        <f>SUMIFS(Consolidado!$G:$G,Consolidado!$A:$A,$B11,Consolidado!$E:$E,JA$4,Consolidado!$C:$C,"REG",Consolidado!$B:$B,"SERVICIO")</f>
        <v>0</v>
      </c>
      <c r="JB11" s="76">
        <f>SUMIFS(Consolidado!$G:$G,Consolidado!$A:$A,$B11,Consolidado!$E:$E,JB$4,Consolidado!$C:$C,"REG",Consolidado!$B:$B,"SERVICIO")</f>
        <v>0</v>
      </c>
      <c r="JC11" s="76">
        <f>SUMIFS(Consolidado!$G:$G,Consolidado!$A:$A,$B11,Consolidado!$E:$E,JC$4,Consolidado!$C:$C,"REG",Consolidado!$B:$B,"SERVICIO")</f>
        <v>0</v>
      </c>
      <c r="JD11" s="76">
        <f>SUMIFS(Consolidado!$G:$G,Consolidado!$A:$A,$B11,Consolidado!$E:$E,JD$4,Consolidado!$C:$C,"REG",Consolidado!$B:$B,"SERVICIO")</f>
        <v>0</v>
      </c>
      <c r="JE11" s="76">
        <f>SUMIFS(Consolidado!$G:$G,Consolidado!$A:$A,$B11,Consolidado!$E:$E,JE$4,Consolidado!$C:$C,"REG",Consolidado!$B:$B,"SERVICIO")</f>
        <v>0</v>
      </c>
      <c r="JF11" s="76">
        <f>SUMIFS(Consolidado!$G:$G,Consolidado!$A:$A,$B11,Consolidado!$E:$E,JF$4,Consolidado!$C:$C,"REG",Consolidado!$B:$B,"SERVICIO")</f>
        <v>0</v>
      </c>
      <c r="JG11" s="76">
        <f>SUMIFS(Consolidado!$G:$G,Consolidado!$A:$A,$B11,Consolidado!$E:$E,JG$4,Consolidado!$C:$C,"REG",Consolidado!$B:$B,"SERVICIO")</f>
        <v>0</v>
      </c>
      <c r="JH11" s="76">
        <f>SUMIFS(Consolidado!$G:$G,Consolidado!$A:$A,$B11,Consolidado!$E:$E,JH$4,Consolidado!$C:$C,"REG",Consolidado!$B:$B,"SERVICIO")</f>
        <v>0</v>
      </c>
      <c r="JI11" s="76">
        <f>SUMIFS(Consolidado!$G:$G,Consolidado!$A:$A,$B11,Consolidado!$E:$E,JI$4,Consolidado!$C:$C,"REG",Consolidado!$B:$B,"SERVICIO")</f>
        <v>0</v>
      </c>
      <c r="JJ11" s="76">
        <f>SUMIFS(Consolidado!$G:$G,Consolidado!$A:$A,$B11,Consolidado!$E:$E,JJ$4,Consolidado!$C:$C,"REG",Consolidado!$B:$B,"SERVICIO")</f>
        <v>0</v>
      </c>
      <c r="JK11" s="76">
        <f>SUMIFS(Consolidado!$G:$G,Consolidado!$A:$A,$B11,Consolidado!$E:$E,JK$4,Consolidado!$C:$C,"REG",Consolidado!$B:$B,"SERVICIO")</f>
        <v>0</v>
      </c>
      <c r="JL11" s="76">
        <f>SUMIFS(Consolidado!$G:$G,Consolidado!$A:$A,$B11,Consolidado!$E:$E,JL$4,Consolidado!$C:$C,"REG",Consolidado!$B:$B,"SERVICIO")</f>
        <v>0</v>
      </c>
      <c r="JM11" s="76">
        <f>SUMIFS(Consolidado!$G:$G,Consolidado!$A:$A,$B11,Consolidado!$E:$E,JM$4,Consolidado!$C:$C,"REG",Consolidado!$B:$B,"SERVICIO")</f>
        <v>0</v>
      </c>
      <c r="JN11" s="76">
        <f>SUMIFS(Consolidado!$G:$G,Consolidado!$A:$A,$B11,Consolidado!$E:$E,JN$4,Consolidado!$C:$C,"REG",Consolidado!$B:$B,"SERVICIO")</f>
        <v>0</v>
      </c>
      <c r="JO11" s="76">
        <f>SUMIFS(Consolidado!$G:$G,Consolidado!$A:$A,$B11,Consolidado!$E:$E,JO$4,Consolidado!$C:$C,"REG",Consolidado!$B:$B,"SERVICIO")</f>
        <v>0</v>
      </c>
      <c r="JP11" s="76">
        <f>SUMIFS(Consolidado!$G:$G,Consolidado!$A:$A,$B11,Consolidado!$E:$E,JP$4,Consolidado!$C:$C,"REG",Consolidado!$B:$B,"SERVICIO")</f>
        <v>0</v>
      </c>
      <c r="JQ11" s="76">
        <f>SUMIFS(Consolidado!$G:$G,Consolidado!$A:$A,$B11,Consolidado!$E:$E,JQ$4,Consolidado!$C:$C,"REG",Consolidado!$B:$B,"SERVICIO")</f>
        <v>0</v>
      </c>
      <c r="JR11" s="76">
        <f>SUMIFS(Consolidado!$G:$G,Consolidado!$A:$A,$B11,Consolidado!$E:$E,JR$4,Consolidado!$C:$C,"REG",Consolidado!$B:$B,"SERVICIO")</f>
        <v>0</v>
      </c>
      <c r="JS11" s="76">
        <f>SUMIFS(Consolidado!$G:$G,Consolidado!$A:$A,$B11,Consolidado!$E:$E,JS$4,Consolidado!$C:$C,"REG",Consolidado!$B:$B,"SERVICIO")</f>
        <v>0</v>
      </c>
      <c r="JT11" s="76">
        <f>SUMIFS(Consolidado!$G:$G,Consolidado!$A:$A,$B11,Consolidado!$E:$E,JT$4,Consolidado!$C:$C,"REG",Consolidado!$B:$B,"SERVICIO")</f>
        <v>0</v>
      </c>
      <c r="JU11" s="76">
        <f>SUMIFS(Consolidado!$G:$G,Consolidado!$A:$A,$B11,Consolidado!$E:$E,JU$4,Consolidado!$C:$C,"REG",Consolidado!$B:$B,"SERVICIO")</f>
        <v>0</v>
      </c>
      <c r="JV11" s="76">
        <f>SUMIFS(Consolidado!$G:$G,Consolidado!$A:$A,$B11,Consolidado!$E:$E,JV$4,Consolidado!$C:$C,"REG",Consolidado!$B:$B,"SERVICIO")</f>
        <v>0</v>
      </c>
      <c r="JW11" s="76">
        <f>SUMIFS(Consolidado!$G:$G,Consolidado!$A:$A,$B11,Consolidado!$E:$E,JW$4,Consolidado!$C:$C,"REG",Consolidado!$B:$B,"SERVICIO")</f>
        <v>0</v>
      </c>
      <c r="JX11" s="76">
        <f>SUMIFS(Consolidado!$G:$G,Consolidado!$A:$A,$B11,Consolidado!$E:$E,JX$4,Consolidado!$C:$C,"REG",Consolidado!$B:$B,"SERVICIO")</f>
        <v>0</v>
      </c>
      <c r="JY11" s="76">
        <f>SUMIFS(Consolidado!$G:$G,Consolidado!$A:$A,$B11,Consolidado!$E:$E,JY$4,Consolidado!$C:$C,"REG",Consolidado!$B:$B,"SERVICIO")</f>
        <v>0</v>
      </c>
      <c r="JZ11" s="76">
        <f>SUMIFS(Consolidado!$G:$G,Consolidado!$A:$A,$B11,Consolidado!$E:$E,JZ$4,Consolidado!$C:$C,"REG",Consolidado!$B:$B,"SERVICIO")</f>
        <v>0</v>
      </c>
      <c r="KA11" s="76">
        <f>SUMIFS(Consolidado!$G:$G,Consolidado!$A:$A,$B11,Consolidado!$E:$E,KA$4,Consolidado!$C:$C,"REG",Consolidado!$B:$B,"SERVICIO")</f>
        <v>0</v>
      </c>
      <c r="KB11" s="76">
        <f>SUMIFS(Consolidado!$G:$G,Consolidado!$A:$A,$B11,Consolidado!$E:$E,KB$4,Consolidado!$C:$C,"REG",Consolidado!$B:$B,"SERVICIO")</f>
        <v>0</v>
      </c>
      <c r="KC11" s="76">
        <f>SUMIFS(Consolidado!$G:$G,Consolidado!$A:$A,$B11,Consolidado!$E:$E,KC$4,Consolidado!$C:$C,"REG",Consolidado!$B:$B,"SERVICIO")</f>
        <v>0</v>
      </c>
      <c r="KD11" s="76">
        <f>SUMIFS(Consolidado!$G:$G,Consolidado!$A:$A,$B11,Consolidado!$E:$E,KD$4,Consolidado!$C:$C,"REG",Consolidado!$B:$B,"SERVICIO")</f>
        <v>0</v>
      </c>
      <c r="KE11" s="76">
        <f>SUMIFS(Consolidado!$G:$G,Consolidado!$A:$A,$B11,Consolidado!$E:$E,KE$4,Consolidado!$C:$C,"REG",Consolidado!$B:$B,"SERVICIO")</f>
        <v>317.39999999999998</v>
      </c>
      <c r="KF11" s="76">
        <f>SUMIFS(Consolidado!$G:$G,Consolidado!$A:$A,$B11,Consolidado!$E:$E,KF$4,Consolidado!$C:$C,"REG",Consolidado!$B:$B,"SERVICIO")</f>
        <v>318.69</v>
      </c>
      <c r="KG11" s="76">
        <f>SUMIFS(Consolidado!$G:$G,Consolidado!$A:$A,$B11,Consolidado!$E:$E,KG$4,Consolidado!$C:$C,"REG",Consolidado!$B:$B,"SERVICIO")</f>
        <v>319.99</v>
      </c>
      <c r="KH11" s="76">
        <f>SUMIFS(Consolidado!$G:$G,Consolidado!$A:$A,$B11,Consolidado!$E:$E,KH$4,Consolidado!$C:$C,"REG",Consolidado!$B:$B,"SERVICIO")</f>
        <v>321.3</v>
      </c>
      <c r="KI11" s="76">
        <f>SUMIFS(Consolidado!$G:$G,Consolidado!$A:$A,$B11,Consolidado!$E:$E,KI$4,Consolidado!$C:$C,"REG",Consolidado!$B:$B,"SERVICIO")</f>
        <v>322.60000000000002</v>
      </c>
      <c r="KJ11" s="76">
        <f>SUMIFS(Consolidado!$G:$G,Consolidado!$A:$A,$B11,Consolidado!$E:$E,KJ$4,Consolidado!$C:$C,"REG",Consolidado!$B:$B,"SERVICIO")</f>
        <v>323.92</v>
      </c>
      <c r="KK11" s="76">
        <f>SUMIFS(Consolidado!$G:$G,Consolidado!$A:$A,$B11,Consolidado!$E:$E,KK$4,Consolidado!$C:$C,"REG",Consolidado!$B:$B,"SERVICIO")</f>
        <v>325.24</v>
      </c>
      <c r="KL11" s="76">
        <f>SUMIFS(Consolidado!$G:$G,Consolidado!$A:$A,$B11,Consolidado!$E:$E,KL$4,Consolidado!$C:$C,"REG",Consolidado!$B:$B,"SERVICIO")</f>
        <v>326.56</v>
      </c>
      <c r="KM11" s="76">
        <f>SUMIFS(Consolidado!$G:$G,Consolidado!$A:$A,$B11,Consolidado!$E:$E,KM$4,Consolidado!$C:$C,"REG",Consolidado!$B:$B,"SERVICIO")</f>
        <v>327.89</v>
      </c>
      <c r="KN11" s="76">
        <f>SUMIFS(Consolidado!$G:$G,Consolidado!$A:$A,$B11,Consolidado!$E:$E,KN$4,Consolidado!$C:$C,"REG",Consolidado!$B:$B,"SERVICIO")</f>
        <v>329.23</v>
      </c>
      <c r="KO11" s="76">
        <f>SUMIFS(Consolidado!$G:$G,Consolidado!$A:$A,$B11,Consolidado!$E:$E,KO$4,Consolidado!$C:$C,"REG",Consolidado!$B:$B,"SERVICIO")</f>
        <v>330.57</v>
      </c>
      <c r="KP11" s="76">
        <f>SUMIFS(Consolidado!$G:$G,Consolidado!$A:$A,$B11,Consolidado!$E:$E,KP$4,Consolidado!$C:$C,"REG",Consolidado!$B:$B,"SERVICIO")</f>
        <v>331.92</v>
      </c>
      <c r="KQ11" s="76">
        <f>SUMIFS(Consolidado!$G:$G,Consolidado!$A:$A,$B11,Consolidado!$E:$E,KQ$4,Consolidado!$C:$C,"REG",Consolidado!$B:$B,"SERVICIO")</f>
        <v>333.27</v>
      </c>
      <c r="KR11" s="76">
        <f>SUMIFS(Consolidado!$G:$G,Consolidado!$A:$A,$B11,Consolidado!$E:$E,KR$4,Consolidado!$C:$C,"REG",Consolidado!$B:$B,"SERVICIO")</f>
        <v>334.63</v>
      </c>
      <c r="KS11" s="76">
        <f>SUMIFS(Consolidado!$G:$G,Consolidado!$A:$A,$B11,Consolidado!$E:$E,KS$4,Consolidado!$C:$C,"REG",Consolidado!$B:$B,"SERVICIO")</f>
        <v>335.99</v>
      </c>
      <c r="KT11" s="76">
        <f>SUMIFS(Consolidado!$G:$G,Consolidado!$A:$A,$B11,Consolidado!$E:$E,KT$4,Consolidado!$C:$C,"REG",Consolidado!$B:$B,"SERVICIO")</f>
        <v>0</v>
      </c>
      <c r="KU11" s="76">
        <f>SUMIFS(Consolidado!$G:$G,Consolidado!$A:$A,$B11,Consolidado!$E:$E,KU$4,Consolidado!$C:$C,"REG",Consolidado!$B:$B,"SERVICIO")</f>
        <v>0</v>
      </c>
      <c r="KV11" s="76">
        <f>SUMIFS(Consolidado!$G:$G,Consolidado!$A:$A,$B11,Consolidado!$E:$E,KV$4,Consolidado!$C:$C,"REG",Consolidado!$B:$B,"SERVICIO")</f>
        <v>0</v>
      </c>
      <c r="KW11" s="76">
        <f>SUMIFS(Consolidado!$G:$G,Consolidado!$A:$A,$B11,Consolidado!$E:$E,KW$4,Consolidado!$C:$C,"REG",Consolidado!$B:$B,"SERVICIO")</f>
        <v>0</v>
      </c>
      <c r="KX11" s="76">
        <f>SUMIFS(Consolidado!$G:$G,Consolidado!$A:$A,$B11,Consolidado!$E:$E,KX$4,Consolidado!$C:$C,"REG",Consolidado!$B:$B,"SERVICIO")</f>
        <v>0</v>
      </c>
      <c r="KY11" s="76">
        <f>SUMIFS(Consolidado!$G:$G,Consolidado!$A:$A,$B11,Consolidado!$E:$E,KY$4,Consolidado!$C:$C,"REG",Consolidado!$B:$B,"SERVICIO")</f>
        <v>0</v>
      </c>
      <c r="KZ11" s="76">
        <f>SUMIFS(Consolidado!$G:$G,Consolidado!$A:$A,$B11,Consolidado!$E:$E,KZ$4,Consolidado!$C:$C,"REG",Consolidado!$B:$B,"SERVICIO")</f>
        <v>0</v>
      </c>
      <c r="LA11" s="76">
        <f>SUMIFS(Consolidado!$G:$G,Consolidado!$A:$A,$B11,Consolidado!$E:$E,LA$4,Consolidado!$C:$C,"REG",Consolidado!$B:$B,"SERVICIO")</f>
        <v>0</v>
      </c>
      <c r="LB11" s="76">
        <f>SUMIFS(Consolidado!$G:$G,Consolidado!$A:$A,$B11,Consolidado!$E:$E,LB$4,Consolidado!$C:$C,"REG",Consolidado!$B:$B,"SERVICIO")</f>
        <v>0</v>
      </c>
      <c r="LC11" s="76">
        <f>SUMIFS(Consolidado!$G:$G,Consolidado!$A:$A,$B11,Consolidado!$E:$E,LC$4,Consolidado!$C:$C,"REG",Consolidado!$B:$B,"SERVICIO")</f>
        <v>0</v>
      </c>
      <c r="LD11" s="76">
        <f>SUMIFS(Consolidado!$G:$G,Consolidado!$A:$A,$B11,Consolidado!$E:$E,LD$4,Consolidado!$C:$C,"REG",Consolidado!$B:$B,"SERVICIO")</f>
        <v>0</v>
      </c>
      <c r="LE11" s="76">
        <f>SUMIFS(Consolidado!$G:$G,Consolidado!$A:$A,$B11,Consolidado!$E:$E,LE$4,Consolidado!$C:$C,"REG",Consolidado!$B:$B,"SERVICIO")</f>
        <v>0</v>
      </c>
      <c r="LF11" s="76">
        <f>SUMIFS(Consolidado!$G:$G,Consolidado!$A:$A,$B11,Consolidado!$E:$E,LF$4,Consolidado!$C:$C,"REG",Consolidado!$B:$B,"SERVICIO")</f>
        <v>0</v>
      </c>
      <c r="LG11" s="76">
        <f>SUMIFS(Consolidado!$G:$G,Consolidado!$A:$A,$B11,Consolidado!$E:$E,LG$4,Consolidado!$C:$C,"REG",Consolidado!$B:$B,"SERVICIO")</f>
        <v>0</v>
      </c>
      <c r="LH11" s="76">
        <f>SUMIFS(Consolidado!$G:$G,Consolidado!$A:$A,$B11,Consolidado!$E:$E,LH$4,Consolidado!$C:$C,"REG",Consolidado!$B:$B,"SERVICIO")</f>
        <v>0</v>
      </c>
      <c r="LI11" s="76">
        <f>SUMIFS(Consolidado!$G:$G,Consolidado!$A:$A,$B11,Consolidado!$E:$E,LI$4,Consolidado!$C:$C,"REG",Consolidado!$B:$B,"SERVICIO")</f>
        <v>0</v>
      </c>
      <c r="LJ11" s="76">
        <f>SUMIFS(Consolidado!$G:$G,Consolidado!$A:$A,$B11,Consolidado!$E:$E,LJ$4,Consolidado!$C:$C,"REG",Consolidado!$B:$B,"SERVICIO")</f>
        <v>0</v>
      </c>
      <c r="LK11" s="76">
        <f>SUMIFS(Consolidado!$G:$G,Consolidado!$A:$A,$B11,Consolidado!$E:$E,LK$4,Consolidado!$C:$C,"REG",Consolidado!$B:$B,"SERVICIO")</f>
        <v>0</v>
      </c>
      <c r="LL11" s="76">
        <f>SUMIFS(Consolidado!$G:$G,Consolidado!$A:$A,$B11,Consolidado!$E:$E,LL$4,Consolidado!$C:$C,"REG",Consolidado!$B:$B,"SERVICIO")</f>
        <v>0</v>
      </c>
      <c r="LM11" s="76">
        <f>SUMIFS(Consolidado!$G:$G,Consolidado!$A:$A,$B11,Consolidado!$E:$E,LM$4,Consolidado!$C:$C,"REG",Consolidado!$B:$B,"SERVICIO")</f>
        <v>0</v>
      </c>
      <c r="LN11" s="76">
        <f>SUMIFS(Consolidado!$G:$G,Consolidado!$A:$A,$B11,Consolidado!$E:$E,LN$4,Consolidado!$C:$C,"REG",Consolidado!$B:$B,"SERVICIO")</f>
        <v>0</v>
      </c>
      <c r="LO11" s="76">
        <f>SUMIFS(Consolidado!$G:$G,Consolidado!$A:$A,$B11,Consolidado!$E:$E,LO$4,Consolidado!$C:$C,"REG",Consolidado!$B:$B,"SERVICIO")</f>
        <v>0</v>
      </c>
      <c r="LP11" s="76">
        <f>SUMIFS(Consolidado!$G:$G,Consolidado!$A:$A,$B11,Consolidado!$E:$E,LP$4,Consolidado!$C:$C,"REG",Consolidado!$B:$B,"SERVICIO")</f>
        <v>0</v>
      </c>
      <c r="LQ11" s="76">
        <f>SUMIFS(Consolidado!$G:$G,Consolidado!$A:$A,$B11,Consolidado!$E:$E,LQ$4,Consolidado!$C:$C,"REG",Consolidado!$B:$B,"SERVICIO")</f>
        <v>0</v>
      </c>
      <c r="LR11" s="76">
        <f>SUMIFS(Consolidado!$G:$G,Consolidado!$A:$A,$B11,Consolidado!$E:$E,LR$4,Consolidado!$C:$C,"REG",Consolidado!$B:$B,"SERVICIO")</f>
        <v>0</v>
      </c>
      <c r="LS11" s="76">
        <f>SUMIFS(Consolidado!$G:$G,Consolidado!$A:$A,$B11,Consolidado!$E:$E,LS$4,Consolidado!$C:$C,"REG",Consolidado!$B:$B,"SERVICIO")</f>
        <v>0</v>
      </c>
      <c r="LT11" s="76">
        <f>SUMIFS(Consolidado!$G:$G,Consolidado!$A:$A,$B11,Consolidado!$E:$E,LT$4,Consolidado!$C:$C,"REG",Consolidado!$B:$B,"SERVICIO")</f>
        <v>0</v>
      </c>
      <c r="LU11" s="76">
        <f>SUMIFS(Consolidado!$G:$G,Consolidado!$A:$A,$B11,Consolidado!$E:$E,LU$4,Consolidado!$C:$C,"REG",Consolidado!$B:$B,"SERVICIO")</f>
        <v>0</v>
      </c>
      <c r="LV11" s="76">
        <f>SUMIFS(Consolidado!$G:$G,Consolidado!$A:$A,$B11,Consolidado!$E:$E,LV$4,Consolidado!$C:$C,"REG",Consolidado!$B:$B,"SERVICIO")</f>
        <v>0</v>
      </c>
      <c r="LW11" s="76">
        <f>SUMIFS(Consolidado!$G:$G,Consolidado!$A:$A,$B11,Consolidado!$E:$E,LW$4,Consolidado!$C:$C,"REG",Consolidado!$B:$B,"SERVICIO")</f>
        <v>0</v>
      </c>
      <c r="LX11" s="76">
        <f>SUMIFS(Consolidado!$G:$G,Consolidado!$A:$A,$B11,Consolidado!$E:$E,LX$4,Consolidado!$C:$C,"REG",Consolidado!$B:$B,"SERVICIO")</f>
        <v>0</v>
      </c>
      <c r="LY11" s="76">
        <f>SUMIFS(Consolidado!$G:$G,Consolidado!$A:$A,$B11,Consolidado!$E:$E,LY$4,Consolidado!$C:$C,"REG",Consolidado!$B:$B,"SERVICIO")</f>
        <v>0</v>
      </c>
      <c r="LZ11" s="76">
        <f>SUMIFS(Consolidado!$G:$G,Consolidado!$A:$A,$B11,Consolidado!$E:$E,LZ$4,Consolidado!$C:$C,"REG",Consolidado!$B:$B,"SERVICIO")</f>
        <v>0</v>
      </c>
      <c r="MA11" s="76">
        <f>SUMIFS(Consolidado!$G:$G,Consolidado!$A:$A,$B11,Consolidado!$E:$E,MA$4,Consolidado!$C:$C,"REG",Consolidado!$B:$B,"SERVICIO")</f>
        <v>0</v>
      </c>
      <c r="MB11" s="76">
        <f>SUMIFS(Consolidado!$G:$G,Consolidado!$A:$A,$B11,Consolidado!$E:$E,MB$4,Consolidado!$C:$C,"REG",Consolidado!$B:$B,"SERVICIO")</f>
        <v>0</v>
      </c>
      <c r="MC11" s="76">
        <f>SUMIFS(Consolidado!$G:$G,Consolidado!$A:$A,$B11,Consolidado!$E:$E,MC$4,Consolidado!$C:$C,"REG",Consolidado!$B:$B,"SERVICIO")</f>
        <v>0</v>
      </c>
      <c r="MD11" s="76">
        <f>SUMIFS(Consolidado!$G:$G,Consolidado!$A:$A,$B11,Consolidado!$E:$E,MD$4,Consolidado!$C:$C,"REG",Consolidado!$B:$B,"SERVICIO")</f>
        <v>0</v>
      </c>
      <c r="ME11" s="76">
        <f>SUMIFS(Consolidado!$G:$G,Consolidado!$A:$A,$B11,Consolidado!$E:$E,ME$4,Consolidado!$C:$C,"REG",Consolidado!$B:$B,"SERVICIO")</f>
        <v>0</v>
      </c>
      <c r="MF11" s="76">
        <f>SUMIFS(Consolidado!$G:$G,Consolidado!$A:$A,$B11,Consolidado!$E:$E,MF$4,Consolidado!$C:$C,"REG",Consolidado!$B:$B,"SERVICIO")</f>
        <v>0</v>
      </c>
      <c r="MG11" s="76">
        <f>SUMIFS(Consolidado!$G:$G,Consolidado!$A:$A,$B11,Consolidado!$E:$E,MG$4,Consolidado!$C:$C,"REG",Consolidado!$B:$B,"SERVICIO")</f>
        <v>0</v>
      </c>
      <c r="MH11" s="76">
        <f>SUMIFS(Consolidado!$G:$G,Consolidado!$A:$A,$B11,Consolidado!$E:$E,MH$4,Consolidado!$C:$C,"REG",Consolidado!$B:$B,"SERVICIO")</f>
        <v>0</v>
      </c>
      <c r="MI11" s="76">
        <f>SUMIFS(Consolidado!$G:$G,Consolidado!$A:$A,$B11,Consolidado!$E:$E,MI$4,Consolidado!$C:$C,"REG",Consolidado!$B:$B,"SERVICIO")</f>
        <v>0</v>
      </c>
      <c r="MJ11" s="76">
        <f>SUMIFS(Consolidado!$G:$G,Consolidado!$A:$A,$B11,Consolidado!$E:$E,MJ$4,Consolidado!$C:$C,"REG",Consolidado!$B:$B,"SERVICIO")</f>
        <v>0</v>
      </c>
      <c r="MK11" s="76">
        <f>SUMIFS(Consolidado!$G:$G,Consolidado!$A:$A,$B11,Consolidado!$E:$E,MK$4,Consolidado!$C:$C,"REG",Consolidado!$B:$B,"SERVICIO")</f>
        <v>0</v>
      </c>
      <c r="ML11" s="76">
        <f>SUMIFS(Consolidado!$G:$G,Consolidado!$A:$A,$B11,Consolidado!$E:$E,ML$4,Consolidado!$C:$C,"REG",Consolidado!$B:$B,"SERVICIO")</f>
        <v>0</v>
      </c>
      <c r="MM11" s="76">
        <f>SUMIFS(Consolidado!$G:$G,Consolidado!$A:$A,$B11,Consolidado!$E:$E,MM$4,Consolidado!$C:$C,"REG",Consolidado!$B:$B,"SERVICIO")</f>
        <v>0</v>
      </c>
      <c r="MN11" s="76">
        <f>SUMIFS(Consolidado!$G:$G,Consolidado!$A:$A,$B11,Consolidado!$E:$E,MN$4,Consolidado!$C:$C,"REG",Consolidado!$B:$B,"SERVICIO")</f>
        <v>0</v>
      </c>
      <c r="MO11" s="76">
        <f>SUMIFS(Consolidado!$G:$G,Consolidado!$A:$A,$B11,Consolidado!$E:$E,MO$4,Consolidado!$C:$C,"REG",Consolidado!$B:$B,"SERVICIO")</f>
        <v>0</v>
      </c>
      <c r="MP11" s="76">
        <f>SUMIFS(Consolidado!$G:$G,Consolidado!$A:$A,$B11,Consolidado!$E:$E,MP$4,Consolidado!$C:$C,"REG",Consolidado!$B:$B,"SERVICIO")</f>
        <v>0</v>
      </c>
      <c r="MQ11" s="76">
        <f>SUMIFS(Consolidado!$G:$G,Consolidado!$A:$A,$B11,Consolidado!$E:$E,MQ$4,Consolidado!$C:$C,"REG",Consolidado!$B:$B,"SERVICIO")</f>
        <v>0</v>
      </c>
      <c r="MR11" s="76">
        <f>SUMIFS(Consolidado!$G:$G,Consolidado!$A:$A,$B11,Consolidado!$E:$E,MR$4,Consolidado!$C:$C,"REG",Consolidado!$B:$B,"SERVICIO")</f>
        <v>0</v>
      </c>
      <c r="MS11" s="76">
        <f>SUMIFS(Consolidado!$G:$G,Consolidado!$A:$A,$B11,Consolidado!$E:$E,MS$4,Consolidado!$C:$C,"REG",Consolidado!$B:$B,"SERVICIO")</f>
        <v>0</v>
      </c>
      <c r="MT11" s="76">
        <f>SUMIFS(Consolidado!$G:$G,Consolidado!$A:$A,$B11,Consolidado!$E:$E,MT$4,Consolidado!$C:$C,"REG",Consolidado!$B:$B,"SERVICIO")</f>
        <v>0</v>
      </c>
      <c r="MU11" s="76">
        <f>SUMIFS(Consolidado!$G:$G,Consolidado!$A:$A,$B11,Consolidado!$E:$E,MU$4,Consolidado!$C:$C,"REG",Consolidado!$B:$B,"SERVICIO")</f>
        <v>0</v>
      </c>
      <c r="MV11" s="76">
        <f>SUMIFS(Consolidado!$G:$G,Consolidado!$A:$A,$B11,Consolidado!$E:$E,MV$4,Consolidado!$C:$C,"REG",Consolidado!$B:$B,"SERVICIO")</f>
        <v>0</v>
      </c>
      <c r="MW11" s="76">
        <f>SUMIFS(Consolidado!$G:$G,Consolidado!$A:$A,$B11,Consolidado!$E:$E,MW$4,Consolidado!$C:$C,"REG",Consolidado!$B:$B,"SERVICIO")</f>
        <v>0</v>
      </c>
      <c r="MX11" s="76">
        <f>SUMIFS(Consolidado!$G:$G,Consolidado!$A:$A,$B11,Consolidado!$E:$E,MX$4,Consolidado!$C:$C,"REG",Consolidado!$B:$B,"SERVICIO")</f>
        <v>0</v>
      </c>
      <c r="MY11" s="76">
        <f>SUMIFS(Consolidado!$G:$G,Consolidado!$A:$A,$B11,Consolidado!$E:$E,MY$4,Consolidado!$C:$C,"REG",Consolidado!$B:$B,"SERVICIO")</f>
        <v>0</v>
      </c>
      <c r="MZ11" s="76">
        <f>SUMIFS(Consolidado!$G:$G,Consolidado!$A:$A,$B11,Consolidado!$E:$E,MZ$4,Consolidado!$C:$C,"REG",Consolidado!$B:$B,"SERVICIO")</f>
        <v>0</v>
      </c>
      <c r="NA11" s="76">
        <f>SUMIFS(Consolidado!$G:$G,Consolidado!$A:$A,$B11,Consolidado!$E:$E,NA$4,Consolidado!$C:$C,"REG",Consolidado!$B:$B,"SERVICIO")</f>
        <v>0</v>
      </c>
      <c r="NB11" s="76">
        <f>SUMIFS(Consolidado!$G:$G,Consolidado!$A:$A,$B11,Consolidado!$E:$E,NB$4,Consolidado!$C:$C,"REG",Consolidado!$B:$B,"SERVICIO")</f>
        <v>0</v>
      </c>
      <c r="NC11" s="76">
        <f>SUMIFS(Consolidado!$G:$G,Consolidado!$A:$A,$B11,Consolidado!$E:$E,NC$4,Consolidado!$C:$C,"REG",Consolidado!$B:$B,"SERVICIO")</f>
        <v>0</v>
      </c>
      <c r="ND11" s="76">
        <f>SUMIFS(Consolidado!$G:$G,Consolidado!$A:$A,$B11,Consolidado!$E:$E,ND$4,Consolidado!$C:$C,"REG",Consolidado!$B:$B,"SERVICIO")</f>
        <v>0</v>
      </c>
      <c r="NE11" s="76">
        <f>SUMIFS(Consolidado!$G:$G,Consolidado!$A:$A,$B11,Consolidado!$E:$E,NE$4,Consolidado!$C:$C,"REG",Consolidado!$B:$B,"SERVICIO")</f>
        <v>0</v>
      </c>
      <c r="NF11" s="76">
        <f>SUMIFS(Consolidado!$G:$G,Consolidado!$A:$A,$B11,Consolidado!$E:$E,NF$4,Consolidado!$C:$C,"REG",Consolidado!$B:$B,"SERVICIO")</f>
        <v>0</v>
      </c>
      <c r="NG11" s="76">
        <f>SUMIFS(Consolidado!$G:$G,Consolidado!$A:$A,$B11,Consolidado!$E:$E,NG$4,Consolidado!$C:$C,"REG",Consolidado!$B:$B,"SERVICIO")</f>
        <v>0</v>
      </c>
      <c r="NH11" s="76">
        <f>SUMIFS(Consolidado!$G:$G,Consolidado!$A:$A,$B11,Consolidado!$E:$E,NH$4,Consolidado!$C:$C,"REG",Consolidado!$B:$B,"SERVICIO")</f>
        <v>0</v>
      </c>
      <c r="NI11" s="76">
        <f>SUMIFS(Consolidado!$G:$G,Consolidado!$A:$A,$B11,Consolidado!$E:$E,NI$4,Consolidado!$C:$C,"REG",Consolidado!$B:$B,"SERVICIO")</f>
        <v>0</v>
      </c>
      <c r="NJ11" s="76">
        <f>SUMIFS(Consolidado!$G:$G,Consolidado!$A:$A,$B11,Consolidado!$E:$E,NJ$4,Consolidado!$C:$C,"REG",Consolidado!$B:$B,"SERVICIO")</f>
        <v>0</v>
      </c>
      <c r="NK11" s="76">
        <f>SUMIFS(Consolidado!$G:$G,Consolidado!$A:$A,$B11,Consolidado!$E:$E,NK$4,Consolidado!$C:$C,"REG",Consolidado!$B:$B,"SERVICIO")</f>
        <v>0</v>
      </c>
      <c r="NL11" s="76">
        <f>SUMIFS(Consolidado!$G:$G,Consolidado!$A:$A,$B11,Consolidado!$E:$E,NL$4,Consolidado!$C:$C,"REG",Consolidado!$B:$B,"SERVICIO")</f>
        <v>0</v>
      </c>
      <c r="NM11" s="76">
        <f>SUMIFS(Consolidado!$G:$G,Consolidado!$A:$A,$B11,Consolidado!$E:$E,NM$4,Consolidado!$C:$C,"REG",Consolidado!$B:$B,"SERVICIO")</f>
        <v>0</v>
      </c>
      <c r="NN11" s="76">
        <f>SUMIFS(Consolidado!$G:$G,Consolidado!$A:$A,$B11,Consolidado!$E:$E,NN$4,Consolidado!$C:$C,"REG",Consolidado!$B:$B,"SERVICIO")</f>
        <v>0</v>
      </c>
      <c r="NO11" s="76">
        <f>SUMIFS(Consolidado!$G:$G,Consolidado!$A:$A,$B11,Consolidado!$E:$E,NO$4,Consolidado!$C:$C,"REG",Consolidado!$B:$B,"SERVICIO")</f>
        <v>0</v>
      </c>
      <c r="NP11" s="76">
        <f>SUMIFS(Consolidado!$G:$G,Consolidado!$A:$A,$B11,Consolidado!$E:$E,NP$4,Consolidado!$C:$C,"REG",Consolidado!$B:$B,"SERVICIO")</f>
        <v>0</v>
      </c>
      <c r="NQ11" s="76">
        <f>SUMIFS(Consolidado!$G:$G,Consolidado!$A:$A,$B11,Consolidado!$E:$E,NQ$4,Consolidado!$C:$C,"REG",Consolidado!$B:$B,"SERVICIO")</f>
        <v>0</v>
      </c>
      <c r="NR11" s="76">
        <f>SUMIFS(Consolidado!$G:$G,Consolidado!$A:$A,$B11,Consolidado!$E:$E,NR$4,Consolidado!$C:$C,"REG",Consolidado!$B:$B,"SERVICIO")</f>
        <v>0</v>
      </c>
      <c r="NS11" s="76">
        <f>SUMIFS(Consolidado!$G:$G,Consolidado!$A:$A,$B11,Consolidado!$E:$E,NS$4,Consolidado!$C:$C,"REG",Consolidado!$B:$B,"SERVICIO")</f>
        <v>0</v>
      </c>
      <c r="NT11" s="76">
        <f>SUMIFS(Consolidado!$G:$G,Consolidado!$A:$A,$B11,Consolidado!$E:$E,NT$4,Consolidado!$C:$C,"REG",Consolidado!$B:$B,"SERVICIO")</f>
        <v>0</v>
      </c>
      <c r="NU11" s="76">
        <f>SUMIFS(Consolidado!$G:$G,Consolidado!$A:$A,$B11,Consolidado!$E:$E,NU$4,Consolidado!$C:$C,"REG",Consolidado!$B:$B,"SERVICIO")</f>
        <v>0</v>
      </c>
      <c r="NV11" s="76">
        <f>SUMIFS(Consolidado!$G:$G,Consolidado!$A:$A,$B11,Consolidado!$E:$E,NV$4,Consolidado!$C:$C,"REG",Consolidado!$B:$B,"SERVICIO")</f>
        <v>0</v>
      </c>
      <c r="NW11" s="76">
        <f>SUMIFS(Consolidado!$G:$G,Consolidado!$A:$A,$B11,Consolidado!$E:$E,NW$4,Consolidado!$C:$C,"REG",Consolidado!$B:$B,"SERVICIO")</f>
        <v>0</v>
      </c>
      <c r="NX11" s="76">
        <f>SUMIFS(Consolidado!$G:$G,Consolidado!$A:$A,$B11,Consolidado!$E:$E,NX$4,Consolidado!$C:$C,"REG",Consolidado!$B:$B,"SERVICIO")</f>
        <v>0</v>
      </c>
      <c r="NY11" s="76">
        <f>SUMIFS(Consolidado!$G:$G,Consolidado!$A:$A,$B11,Consolidado!$E:$E,NY$4,Consolidado!$C:$C,"REG",Consolidado!$B:$B,"SERVICIO")</f>
        <v>0</v>
      </c>
      <c r="NZ11" s="215">
        <f t="shared" si="0"/>
        <v>4899.2</v>
      </c>
      <c r="OA11" s="68">
        <f t="shared" si="1"/>
        <v>8275.7799999999988</v>
      </c>
      <c r="OB11" s="78">
        <f t="shared" si="2"/>
        <v>0.62814269449715365</v>
      </c>
      <c r="OC11" s="68">
        <f t="shared" si="8"/>
        <v>8275.7799999999988</v>
      </c>
      <c r="OD11" s="78">
        <f t="shared" si="3"/>
        <v>0.62814269449715365</v>
      </c>
      <c r="OE11" s="68" t="s">
        <v>836</v>
      </c>
      <c r="OF11" s="234" cm="1">
        <f t="array" ref="OF11">_xlfn.IFS(OB11&gt;=60%,U11*100%,OB11&gt;=60%,U11*60%,OB11&gt;=35%,U11*35%,OB11&lt;35%,0)</f>
        <v>13175</v>
      </c>
      <c r="OG11" s="234" cm="1">
        <f t="array" ref="OG11">_xlfn.IFS(OD11&gt;=60%,U11*100%,OD11&gt;=60%,U11*60%,OD11&gt;=35%,U11*35%,OD11&lt;35%,0)</f>
        <v>13175</v>
      </c>
      <c r="OH11" s="237">
        <f t="shared" si="9"/>
        <v>0</v>
      </c>
      <c r="OI11" s="236">
        <f t="shared" si="4"/>
        <v>8275.7799999999988</v>
      </c>
      <c r="OJ11" s="35">
        <f t="shared" si="5"/>
        <v>4899.2200000000012</v>
      </c>
      <c r="OK11" s="35">
        <f>_xlfn.XLOOKUP(B11,Alianza!$A:$A,Alianza!$C:$C,"",0,1)</f>
        <v>3000</v>
      </c>
      <c r="OL11" s="235" cm="1">
        <f t="array" ref="OL11">_xlfn.IFS(OB11&gt;=60%,OK11*100%,OB11&gt;=60%,OK11*60%,OB11&gt;=35%,OK11*35%,OB11&lt;35%,0)</f>
        <v>3000</v>
      </c>
      <c r="OM11" s="235" cm="1">
        <f t="array" ref="OM11">_xlfn.IFS(OD11&gt;=60%,OK11*100%,OD11&gt;=60%,OK11*60%,OD11&gt;=35%,OK11*35%,OD11&lt;35%,0)</f>
        <v>3000</v>
      </c>
      <c r="ON11" s="243">
        <f t="shared" si="10"/>
        <v>0</v>
      </c>
      <c r="OO11" s="35">
        <f>_xlfn.XLOOKUP(B11,Comisiones!$A:$A,Comisiones!$B:$B,"",0,1)</f>
        <v>300</v>
      </c>
      <c r="OP11" s="35">
        <f>_xlfn.XLOOKUP(B11,Comisiones!$A:$A,Comisiones!$C:$C,"",0,1)</f>
        <v>135</v>
      </c>
      <c r="OQ11" s="236">
        <f t="shared" si="11"/>
        <v>165</v>
      </c>
      <c r="OR11" s="235" cm="1">
        <f t="array" ref="OR11">_xlfn.IFS(OB11&gt;=60%,OO11*100%,OB11&gt;=60%,OO11*60%,OB11&gt;=35%,OO11*35%,OB11&lt;35%,0)</f>
        <v>300</v>
      </c>
      <c r="OS11" s="235" cm="1">
        <f t="array" ref="OS11">_xlfn.IFS(OD11&gt;=60%,OQ11*100%,OD11&gt;=60%,OQ11*60%,OD11&gt;=35%,OQ11*35%,OD11&lt;35%,0)</f>
        <v>165</v>
      </c>
      <c r="OT11" s="243">
        <f t="shared" si="12"/>
        <v>135</v>
      </c>
      <c r="OU11" s="68"/>
      <c r="OV11"/>
      <c r="OW11" s="68">
        <f t="shared" si="6"/>
        <v>2.0000000000436557E-2</v>
      </c>
      <c r="OY11" s="201"/>
      <c r="OZ11" s="201"/>
    </row>
    <row r="12" spans="2:416" s="3" customFormat="1" x14ac:dyDescent="0.25">
      <c r="B12" s="103" t="s">
        <v>443</v>
      </c>
      <c r="C12" s="155"/>
      <c r="D12" s="42" t="s">
        <v>444</v>
      </c>
      <c r="E12" s="43" t="str">
        <f>_xlfn.XLOOKUP(D12,'Datos Maestros'!$N$3:$N$19,'Datos Maestros'!$G$3:$G$19,"",0,1)</f>
        <v>04.07</v>
      </c>
      <c r="F12" s="43"/>
      <c r="G12" s="43"/>
      <c r="H12" s="111" t="s">
        <v>845</v>
      </c>
      <c r="I12" s="42" t="s">
        <v>445</v>
      </c>
      <c r="J12" s="42"/>
      <c r="K12" s="42" t="s">
        <v>838</v>
      </c>
      <c r="L12" s="42"/>
      <c r="M12" s="42"/>
      <c r="N12" s="42"/>
      <c r="O12" s="41">
        <v>43925</v>
      </c>
      <c r="P12" s="42"/>
      <c r="Q12" s="10">
        <v>44957</v>
      </c>
      <c r="R12" s="94"/>
      <c r="S12" s="42"/>
      <c r="T12" s="42"/>
      <c r="U12" s="55">
        <v>869.96</v>
      </c>
      <c r="V12" s="50">
        <v>0</v>
      </c>
      <c r="W12" s="40">
        <v>0</v>
      </c>
      <c r="X12" s="40" t="s">
        <v>835</v>
      </c>
      <c r="Y12" s="40" t="s">
        <v>46</v>
      </c>
      <c r="Z12" s="43">
        <v>0</v>
      </c>
      <c r="AA12" s="43"/>
      <c r="AB12" s="43">
        <v>0</v>
      </c>
      <c r="AC12" s="58">
        <f>SUMIFS(Consolidado!$H:$H,Consolidado!$A:$A,$B12,Consolidado!$E:$E,AC$4,Consolidado!$C:$C,$C$3,Consolidado!$B:$B,"SERVICIO")</f>
        <v>0</v>
      </c>
      <c r="AD12" s="58">
        <f>SUMIFS(Consolidado!$H:$H,Consolidado!$A:$A,$B12,Consolidado!$E:$E,AD$4,Consolidado!$C:$C,$C$3,Consolidado!$B:$B,"SERVICIO")</f>
        <v>0</v>
      </c>
      <c r="AE12" s="58">
        <f>SUMIFS(Consolidado!$H:$H,Consolidado!$A:$A,$B12,Consolidado!$E:$E,AE$4,Consolidado!$C:$C,$C$3,Consolidado!$B:$B,"SERVICIO")</f>
        <v>0</v>
      </c>
      <c r="AF12" s="58">
        <f>SUMIFS(Consolidado!$H:$H,Consolidado!$A:$A,$B12,Consolidado!$E:$E,AF$4,Consolidado!$C:$C,$C$3,Consolidado!$B:$B,"SERVICIO")</f>
        <v>0</v>
      </c>
      <c r="AG12" s="58">
        <f>SUMIFS(Consolidado!$H:$H,Consolidado!$A:$A,$B12,Consolidado!$E:$E,AG$4,Consolidado!$C:$C,$C$3,Consolidado!$B:$B,"SERVICIO")</f>
        <v>0</v>
      </c>
      <c r="AH12" s="58">
        <f>SUMIFS(Consolidado!$H:$H,Consolidado!$A:$A,$B12,Consolidado!$E:$E,AH$4,Consolidado!$C:$C,$C$3,Consolidado!$B:$B,"SERVICIO")</f>
        <v>0</v>
      </c>
      <c r="AI12" s="58">
        <f>SUMIFS(Consolidado!$H:$H,Consolidado!$A:$A,$B12,Consolidado!$E:$E,AI$4,Consolidado!$C:$C,$C$3,Consolidado!$B:$B,"SERVICIO")</f>
        <v>0</v>
      </c>
      <c r="AJ12" s="58">
        <f>SUMIFS(Consolidado!$H:$H,Consolidado!$A:$A,$B12,Consolidado!$E:$E,AJ$4,Consolidado!$C:$C,$C$3,Consolidado!$B:$B,"SERVICIO")</f>
        <v>0</v>
      </c>
      <c r="AK12" s="58">
        <f>SUMIFS(Consolidado!$H:$H,Consolidado!$A:$A,$B12,Consolidado!$E:$E,AK$4,Consolidado!$C:$C,$C$3,Consolidado!$B:$B,"SERVICIO")</f>
        <v>0</v>
      </c>
      <c r="AL12" s="58">
        <f>SUMIFS(Consolidado!$H:$H,Consolidado!$A:$A,$B12,Consolidado!$E:$E,AL$4,Consolidado!$C:$C,$C$3,Consolidado!$B:$B,"SERVICIO")</f>
        <v>0</v>
      </c>
      <c r="AM12" s="58">
        <f>SUMIFS(Consolidado!$H:$H,Consolidado!$A:$A,$B12,Consolidado!$E:$E,AM$4,Consolidado!$C:$C,$C$3,Consolidado!$B:$B,"SERVICIO")</f>
        <v>0</v>
      </c>
      <c r="AN12" s="58">
        <f>SUMIFS(Consolidado!$H:$H,Consolidado!$A:$A,$B12,Consolidado!$E:$E,AN$4,Consolidado!$C:$C,$C$3,Consolidado!$B:$B,"SERVICIO")</f>
        <v>0</v>
      </c>
      <c r="AO12" s="58">
        <f>SUMIFS(Consolidado!$H:$H,Consolidado!$A:$A,$B12,Consolidado!$E:$E,AO$4,Consolidado!$C:$C,$C$3,Consolidado!$B:$B,"SERVICIO")</f>
        <v>0</v>
      </c>
      <c r="AP12" s="58">
        <f>SUMIFS(Consolidado!$H:$H,Consolidado!$A:$A,$B12,Consolidado!$E:$E,AP$4,Consolidado!$C:$C,$C$3,Consolidado!$B:$B,"SERVICIO")</f>
        <v>0</v>
      </c>
      <c r="AQ12" s="58">
        <f>SUMIFS(Consolidado!$H:$H,Consolidado!$A:$A,$B12,Consolidado!$E:$E,AQ$4,Consolidado!$C:$C,$C$3,Consolidado!$B:$B,"SERVICIO")</f>
        <v>0</v>
      </c>
      <c r="AR12" s="58">
        <f>SUMIFS(Consolidado!$H:$H,Consolidado!$A:$A,$B12,Consolidado!$E:$E,AR$4,Consolidado!$C:$C,$C$3,Consolidado!$B:$B,"SERVICIO")</f>
        <v>0</v>
      </c>
      <c r="AS12" s="58">
        <f>SUMIFS(Consolidado!$H:$H,Consolidado!$A:$A,$B12,Consolidado!$E:$E,AS$4,Consolidado!$C:$C,$C$3,Consolidado!$B:$B,"SERVICIO")</f>
        <v>0</v>
      </c>
      <c r="AT12" s="58">
        <f>SUMIFS(Consolidado!$H:$H,Consolidado!$A:$A,$B12,Consolidado!$E:$E,AT$4,Consolidado!$C:$C,$C$3,Consolidado!$B:$B,"SERVICIO")</f>
        <v>0</v>
      </c>
      <c r="AU12" s="58">
        <f>SUMIFS(Consolidado!$H:$H,Consolidado!$A:$A,$B12,Consolidado!$E:$E,AU$4,Consolidado!$C:$C,$C$3,Consolidado!$B:$B,"SERVICIO")</f>
        <v>0</v>
      </c>
      <c r="AV12" s="58">
        <f>SUMIFS(Consolidado!$H:$H,Consolidado!$A:$A,$B12,Consolidado!$E:$E,AV$4,Consolidado!$C:$C,$C$3,Consolidado!$B:$B,"SERVICIO")</f>
        <v>0</v>
      </c>
      <c r="AW12" s="58">
        <f>SUMIFS(Consolidado!$H:$H,Consolidado!$A:$A,$B12,Consolidado!$E:$E,AW$4,Consolidado!$C:$C,$C$3,Consolidado!$B:$B,"SERVICIO")</f>
        <v>0</v>
      </c>
      <c r="AX12" s="58">
        <f>SUMIFS(Consolidado!$H:$H,Consolidado!$A:$A,$B12,Consolidado!$E:$E,AX$4,Consolidado!$C:$C,$C$3,Consolidado!$B:$B,"SERVICIO")</f>
        <v>0</v>
      </c>
      <c r="AY12" s="58">
        <f>SUMIFS(Consolidado!$H:$H,Consolidado!$A:$A,$B12,Consolidado!$E:$E,AY$4,Consolidado!$C:$C,$C$3,Consolidado!$B:$B,"SERVICIO")</f>
        <v>0</v>
      </c>
      <c r="AZ12" s="58">
        <f>SUMIFS(Consolidado!$H:$H,Consolidado!$A:$A,$B12,Consolidado!$E:$E,AZ$4,Consolidado!$C:$C,$C$3,Consolidado!$B:$B,"SERVICIO")</f>
        <v>0</v>
      </c>
      <c r="BA12" s="58">
        <f>SUMIFS(Consolidado!$H:$H,Consolidado!$A:$A,$B12,Consolidado!$E:$E,BA$4,Consolidado!$C:$C,$C$3,Consolidado!$B:$B,"SERVICIO")</f>
        <v>0</v>
      </c>
      <c r="BB12" s="58">
        <f>SUMIFS(Consolidado!$H:$H,Consolidado!$A:$A,$B12,Consolidado!$E:$E,BB$4,Consolidado!$C:$C,$C$3,Consolidado!$B:$B,"SERVICIO")</f>
        <v>0</v>
      </c>
      <c r="BC12" s="58">
        <f>SUMIFS(Consolidado!$H:$H,Consolidado!$A:$A,$B12,Consolidado!$E:$E,BC$4,Consolidado!$C:$C,$C$3,Consolidado!$B:$B,"SERVICIO")</f>
        <v>0</v>
      </c>
      <c r="BD12" s="58">
        <f>SUMIFS(Consolidado!$H:$H,Consolidado!$A:$A,$B12,Consolidado!$E:$E,BD$4,Consolidado!$C:$C,$C$3,Consolidado!$B:$B,"SERVICIO")</f>
        <v>0</v>
      </c>
      <c r="BE12" s="58">
        <f>SUMIFS(Consolidado!$H:$H,Consolidado!$A:$A,$B12,Consolidado!$E:$E,BE$4,Consolidado!$C:$C,$C$3,Consolidado!$B:$B,"SERVICIO")</f>
        <v>0</v>
      </c>
      <c r="BF12" s="58">
        <f>SUMIFS(Consolidado!$H:$H,Consolidado!$A:$A,$B12,Consolidado!$E:$E,BF$4,Consolidado!$C:$C,$C$3,Consolidado!$B:$B,"SERVICIO")</f>
        <v>0</v>
      </c>
      <c r="BG12" s="58">
        <f>SUMIFS(Consolidado!$H:$H,Consolidado!$A:$A,$B12,Consolidado!$E:$E,BG$4,Consolidado!$C:$C,$C$3,Consolidado!$B:$B,"SERVICIO")</f>
        <v>0</v>
      </c>
      <c r="BH12" s="58">
        <f>SUMIFS(Consolidado!$H:$H,Consolidado!$A:$A,$B12,Consolidado!$E:$E,BH$4,Consolidado!$C:$C,$C$3,Consolidado!$B:$B,"SERVICIO")</f>
        <v>0</v>
      </c>
      <c r="BI12" s="58">
        <f>SUMIFS(Consolidado!$H:$H,Consolidado!$A:$A,$B12,Consolidado!$E:$E,BI$4,Consolidado!$C:$C,$C$3,Consolidado!$B:$B,"SERVICIO")</f>
        <v>0</v>
      </c>
      <c r="BJ12" s="58">
        <f>SUMIFS(Consolidado!$H:$H,Consolidado!$A:$A,$B12,Consolidado!$E:$E,BJ$4,Consolidado!$C:$C,$C$3,Consolidado!$B:$B,"SERVICIO")</f>
        <v>0</v>
      </c>
      <c r="BK12" s="58">
        <f>SUMIFS(Consolidado!$H:$H,Consolidado!$A:$A,$B12,Consolidado!$E:$E,BK$4,Consolidado!$C:$C,$C$3,Consolidado!$B:$B,"SERVICIO")</f>
        <v>0</v>
      </c>
      <c r="BL12" s="58">
        <f>SUMIFS(Consolidado!$H:$H,Consolidado!$A:$A,$B12,Consolidado!$E:$E,BL$4,Consolidado!$C:$C,$C$3,Consolidado!$B:$B,"SERVICIO")</f>
        <v>0</v>
      </c>
      <c r="BM12" s="58">
        <f>SUMIFS(Consolidado!$H:$H,Consolidado!$A:$A,$B12,Consolidado!$E:$E,BM$4,Consolidado!$C:$C,$C$3,Consolidado!$B:$B,"SERVICIO")</f>
        <v>0</v>
      </c>
      <c r="BN12" s="58">
        <f>SUMIFS(Consolidado!$H:$H,Consolidado!$A:$A,$B12,Consolidado!$E:$E,BN$4,Consolidado!$C:$C,$C$3,Consolidado!$B:$B,"SERVICIO")</f>
        <v>0</v>
      </c>
      <c r="BO12" s="58">
        <f>SUMIFS(Consolidado!$H:$H,Consolidado!$A:$A,$B12,Consolidado!$E:$E,BO$4,Consolidado!$C:$C,$C$3,Consolidado!$B:$B,"SERVICIO")</f>
        <v>0</v>
      </c>
      <c r="BP12" s="58">
        <f>SUMIFS(Consolidado!$H:$H,Consolidado!$A:$A,$B12,Consolidado!$E:$E,BP$4,Consolidado!$C:$C,$C$3,Consolidado!$B:$B,"SERVICIO")</f>
        <v>0</v>
      </c>
      <c r="BQ12" s="58">
        <f>SUMIFS(Consolidado!$H:$H,Consolidado!$A:$A,$B12,Consolidado!$E:$E,BQ$4,Consolidado!$C:$C,$C$3,Consolidado!$B:$B,"SERVICIO")</f>
        <v>0</v>
      </c>
      <c r="BR12" s="58">
        <f>SUMIFS(Consolidado!$H:$H,Consolidado!$A:$A,$B12,Consolidado!$E:$E,BR$4,Consolidado!$C:$C,$C$3,Consolidado!$B:$B,"SERVICIO")</f>
        <v>0</v>
      </c>
      <c r="BS12" s="58">
        <f>SUMIFS(Consolidado!$H:$H,Consolidado!$A:$A,$B12,Consolidado!$E:$E,BS$4,Consolidado!$C:$C,$C$3,Consolidado!$B:$B,"SERVICIO")</f>
        <v>0</v>
      </c>
      <c r="BT12" s="58">
        <f>SUMIFS(Consolidado!$H:$H,Consolidado!$A:$A,$B12,Consolidado!$E:$E,BT$4,Consolidado!$C:$C,$C$3,Consolidado!$B:$B,"SERVICIO")</f>
        <v>0</v>
      </c>
      <c r="BU12" s="58">
        <f>SUMIFS(Consolidado!$H:$H,Consolidado!$A:$A,$B12,Consolidado!$E:$E,BU$4,Consolidado!$C:$C,$C$3,Consolidado!$B:$B,"SERVICIO")</f>
        <v>0</v>
      </c>
      <c r="BV12" s="58">
        <f>SUMIFS(Consolidado!$H:$H,Consolidado!$A:$A,$B12,Consolidado!$E:$E,BV$4,Consolidado!$C:$C,$C$3,Consolidado!$B:$B,"SERVICIO")</f>
        <v>0</v>
      </c>
      <c r="BW12" s="58">
        <f>SUMIFS(Consolidado!$H:$H,Consolidado!$A:$A,$B12,Consolidado!$E:$E,BW$4,Consolidado!$C:$C,$C$3,Consolidado!$B:$B,"SERVICIO")</f>
        <v>0</v>
      </c>
      <c r="BX12" s="58">
        <f>SUMIFS(Consolidado!$H:$H,Consolidado!$A:$A,$B12,Consolidado!$E:$E,BX$4,Consolidado!$C:$C,$C$3,Consolidado!$B:$B,"SERVICIO")</f>
        <v>0</v>
      </c>
      <c r="BY12" s="58">
        <f>SUMIFS(Consolidado!$H:$H,Consolidado!$A:$A,$B12,Consolidado!$E:$E,BY$4,Consolidado!$C:$C,$C$3,Consolidado!$B:$B,"SERVICIO")</f>
        <v>0</v>
      </c>
      <c r="BZ12" s="58">
        <f>SUMIFS(Consolidado!$H:$H,Consolidado!$A:$A,$B12,Consolidado!$E:$E,BZ$4,Consolidado!$C:$C,$C$3,Consolidado!$B:$B,"SERVICIO")</f>
        <v>0</v>
      </c>
      <c r="CA12" s="58">
        <f>SUMIFS(Consolidado!$H:$H,Consolidado!$A:$A,$B12,Consolidado!$E:$E,CA$4,Consolidado!$C:$C,$C$3,Consolidado!$B:$B,"SERVICIO")</f>
        <v>0</v>
      </c>
      <c r="CB12" s="58">
        <f>SUMIFS(Consolidado!$H:$H,Consolidado!$A:$A,$B12,Consolidado!$E:$E,CB$4,Consolidado!$C:$C,$C$3,Consolidado!$B:$B,"SERVICIO")</f>
        <v>0</v>
      </c>
      <c r="CC12" s="58">
        <f>SUMIFS(Consolidado!$H:$H,Consolidado!$A:$A,$B12,Consolidado!$E:$E,CC$4,Consolidado!$C:$C,$C$3,Consolidado!$B:$B,"SERVICIO")</f>
        <v>0</v>
      </c>
      <c r="CD12" s="58">
        <f>SUMIFS(Consolidado!$H:$H,Consolidado!$A:$A,$B12,Consolidado!$E:$E,CD$4,Consolidado!$C:$C,$C$3,Consolidado!$B:$B,"SERVICIO")</f>
        <v>0</v>
      </c>
      <c r="CE12" s="58">
        <f>SUMIFS(Consolidado!$H:$H,Consolidado!$A:$A,$B12,Consolidado!$E:$E,CE$4,Consolidado!$C:$C,$C$3,Consolidado!$B:$B,"SERVICIO")</f>
        <v>45.94</v>
      </c>
      <c r="CF12" s="58">
        <f>SUMIFS(Consolidado!$H:$H,Consolidado!$A:$A,$B12,Consolidado!$E:$E,CF$4,Consolidado!$C:$C,$C$3,Consolidado!$B:$B,"SERVICIO")</f>
        <v>44.75</v>
      </c>
      <c r="CG12" s="58">
        <f>SUMIFS(Consolidado!$H:$H,Consolidado!$A:$A,$B12,Consolidado!$E:$E,CG$4,Consolidado!$C:$C,$C$3,Consolidado!$B:$B,"SERVICIO")</f>
        <v>0</v>
      </c>
      <c r="CH12" s="58">
        <f>SUMIFS(Consolidado!$H:$H,Consolidado!$A:$A,$B12,Consolidado!$E:$E,CH$4,Consolidado!$C:$C,$C$3,Consolidado!$B:$B,"SERVICIO")</f>
        <v>43.56</v>
      </c>
      <c r="CI12" s="58">
        <f>SUMIFS(Consolidado!$H:$H,Consolidado!$A:$A,$B12,Consolidado!$E:$E,CI$4,Consolidado!$C:$C,$C$3,Consolidado!$B:$B,"SERVICIO")</f>
        <v>0</v>
      </c>
      <c r="CJ12" s="58">
        <f>SUMIFS(Consolidado!$H:$H,Consolidado!$A:$A,$B12,Consolidado!$E:$E,CJ$4,Consolidado!$C:$C,$C$3,Consolidado!$B:$B,"SERVICIO")</f>
        <v>42.36</v>
      </c>
      <c r="CK12" s="58">
        <f>SUMIFS(Consolidado!$H:$H,Consolidado!$A:$A,$B12,Consolidado!$E:$E,CK$4,Consolidado!$C:$C,$C$3,Consolidado!$B:$B,"SERVICIO")</f>
        <v>0</v>
      </c>
      <c r="CL12" s="58">
        <f>SUMIFS(Consolidado!$H:$H,Consolidado!$A:$A,$B12,Consolidado!$E:$E,CL$4,Consolidado!$C:$C,$C$3,Consolidado!$B:$B,"SERVICIO")</f>
        <v>0</v>
      </c>
      <c r="CM12" s="58">
        <f>SUMIFS(Consolidado!$H:$H,Consolidado!$A:$A,$B12,Consolidado!$E:$E,CM$4,Consolidado!$C:$C,$C$3,Consolidado!$B:$B,"SERVICIO")</f>
        <v>41.16</v>
      </c>
      <c r="CN12" s="58">
        <f>SUMIFS(Consolidado!$H:$H,Consolidado!$A:$A,$B12,Consolidado!$E:$E,CN$4,Consolidado!$C:$C,$C$3,Consolidado!$B:$B,"SERVICIO")</f>
        <v>0</v>
      </c>
      <c r="CO12" s="58">
        <f>SUMIFS(Consolidado!$H:$H,Consolidado!$A:$A,$B12,Consolidado!$E:$E,CO$4,Consolidado!$C:$C,$C$3,Consolidado!$B:$B,"SERVICIO")</f>
        <v>0</v>
      </c>
      <c r="CP12" s="58">
        <f>SUMIFS(Consolidado!$H:$H,Consolidado!$A:$A,$B12,Consolidado!$E:$E,CP$4,Consolidado!$C:$C,$C$3,Consolidado!$B:$B,"SERVICIO")</f>
        <v>78.69</v>
      </c>
      <c r="CQ12" s="58">
        <f>SUMIFS(Consolidado!$H:$H,Consolidado!$A:$A,$B12,Consolidado!$E:$E,CQ$4,Consolidado!$C:$C,$C$3,Consolidado!$B:$B,"SERVICIO")</f>
        <v>0</v>
      </c>
      <c r="CR12" s="58">
        <f>SUMIFS(Consolidado!$H:$H,Consolidado!$A:$A,$B12,Consolidado!$E:$E,CR$4,Consolidado!$C:$C,$C$3,Consolidado!$B:$B,"SERVICIO")</f>
        <v>0</v>
      </c>
      <c r="CS12" s="58">
        <f>SUMIFS(Consolidado!$H:$H,Consolidado!$A:$A,$B12,Consolidado!$E:$E,CS$4,Consolidado!$C:$C,$C$3,Consolidado!$B:$B,"SERVICIO")</f>
        <v>73.819999999999993</v>
      </c>
      <c r="CT12" s="58">
        <f>SUMIFS(Consolidado!$H:$H,Consolidado!$A:$A,$B12,Consolidado!$E:$E,CT$4,Consolidado!$C:$C,$C$3,Consolidado!$B:$B,"SERVICIO")</f>
        <v>68.91</v>
      </c>
      <c r="CU12" s="58">
        <f>SUMIFS(Consolidado!$H:$H,Consolidado!$A:$A,$B12,Consolidado!$E:$E,CU$4,Consolidado!$C:$C,$C$3,Consolidado!$B:$B,"SERVICIO")</f>
        <v>0</v>
      </c>
      <c r="CV12" s="58">
        <f>SUMIFS(Consolidado!$H:$H,Consolidado!$A:$A,$B12,Consolidado!$E:$E,CV$4,Consolidado!$C:$C,$C$3,Consolidado!$B:$B,"SERVICIO")</f>
        <v>32.61</v>
      </c>
      <c r="CW12" s="58">
        <f>SUMIFS(Consolidado!$H:$H,Consolidado!$A:$A,$B12,Consolidado!$E:$E,CW$4,Consolidado!$C:$C,$C$3,Consolidado!$B:$B,"SERVICIO")</f>
        <v>31.36</v>
      </c>
      <c r="CX12" s="58">
        <f>SUMIFS(Consolidado!$H:$H,Consolidado!$A:$A,$B12,Consolidado!$E:$E,CX$4,Consolidado!$C:$C,$C$3,Consolidado!$B:$B,"SERVICIO")</f>
        <v>0</v>
      </c>
      <c r="CY12" s="58">
        <f>SUMIFS(Consolidado!$H:$H,Consolidado!$A:$A,$B12,Consolidado!$E:$E,CY$4,Consolidado!$C:$C,$C$3,Consolidado!$B:$B,"SERVICIO")</f>
        <v>0</v>
      </c>
      <c r="CZ12" s="58">
        <f>SUMIFS(Consolidado!$H:$H,Consolidado!$A:$A,$B12,Consolidado!$E:$E,CZ$4,Consolidado!$C:$C,$C$3,Consolidado!$B:$B,"SERVICIO")</f>
        <v>30.12</v>
      </c>
      <c r="DA12" s="58">
        <f>SUMIFS(Consolidado!$H:$H,Consolidado!$A:$A,$B12,Consolidado!$E:$E,DA$4,Consolidado!$C:$C,$C$3,Consolidado!$B:$B,"SERVICIO")</f>
        <v>56.480000000000004</v>
      </c>
      <c r="DB12" s="58">
        <f>SUMIFS(Consolidado!$H:$H,Consolidado!$A:$A,$B12,Consolidado!$E:$E,DB$4,Consolidado!$C:$C,$C$3,Consolidado!$B:$B,"SERVICIO")</f>
        <v>26.35</v>
      </c>
      <c r="DC12" s="58">
        <f>SUMIFS(Consolidado!$H:$H,Consolidado!$A:$A,$B12,Consolidado!$E:$E,DC$4,Consolidado!$C:$C,$C$3,Consolidado!$B:$B,"SERVICIO")</f>
        <v>25.08</v>
      </c>
      <c r="DD12" s="58">
        <f>SUMIFS(Consolidado!$H:$H,Consolidado!$A:$A,$B12,Consolidado!$E:$E,DD$4,Consolidado!$C:$C,$C$3,Consolidado!$B:$B,"SERVICIO")</f>
        <v>23.81</v>
      </c>
      <c r="DE12" s="58">
        <f>SUMIFS(Consolidado!$H:$H,Consolidado!$A:$A,$B12,Consolidado!$E:$E,DE$4,Consolidado!$C:$C,$C$3,Consolidado!$B:$B,"SERVICIO")</f>
        <v>22.53</v>
      </c>
      <c r="DF12" s="58">
        <f>SUMIFS(Consolidado!$H:$H,Consolidado!$A:$A,$B12,Consolidado!$E:$E,DF$4,Consolidado!$C:$C,$C$3,Consolidado!$B:$B,"SERVICIO")</f>
        <v>0</v>
      </c>
      <c r="DG12" s="58">
        <f>SUMIFS(Consolidado!$H:$H,Consolidado!$A:$A,$B12,Consolidado!$E:$E,DG$4,Consolidado!$C:$C,$C$3,Consolidado!$B:$B,"SERVICIO")</f>
        <v>21.25</v>
      </c>
      <c r="DH12" s="58">
        <f>SUMIFS(Consolidado!$H:$H,Consolidado!$A:$A,$B12,Consolidado!$E:$E,DH$4,Consolidado!$C:$C,$C$3,Consolidado!$B:$B,"SERVICIO")</f>
        <v>0</v>
      </c>
      <c r="DI12" s="58">
        <f>SUMIFS(Consolidado!$H:$H,Consolidado!$A:$A,$B12,Consolidado!$E:$E,DI$4,Consolidado!$C:$C,$C$3,Consolidado!$B:$B,"SERVICIO")</f>
        <v>0</v>
      </c>
      <c r="DJ12" s="58">
        <f>SUMIFS(Consolidado!$H:$H,Consolidado!$A:$A,$B12,Consolidado!$E:$E,DJ$4,Consolidado!$C:$C,$C$3,Consolidado!$B:$B,"SERVICIO")</f>
        <v>0</v>
      </c>
      <c r="DK12" s="58">
        <f>SUMIFS(Consolidado!$H:$H,Consolidado!$A:$A,$B12,Consolidado!$E:$E,DK$4,Consolidado!$C:$C,$C$3,Consolidado!$B:$B,"SERVICIO")</f>
        <v>0</v>
      </c>
      <c r="DL12" s="58">
        <f>SUMIFS(Consolidado!$H:$H,Consolidado!$A:$A,$B12,Consolidado!$E:$E,DL$4,Consolidado!$C:$C,$C$3,Consolidado!$B:$B,"SERVICIO")</f>
        <v>0</v>
      </c>
      <c r="DM12" s="58">
        <f>SUMIFS(Consolidado!$H:$H,Consolidado!$A:$A,$B12,Consolidado!$E:$E,DM$4,Consolidado!$C:$C,$C$3,Consolidado!$B:$B,"SERVICIO")</f>
        <v>0</v>
      </c>
      <c r="DN12" s="58">
        <f>SUMIFS(Consolidado!$H:$H,Consolidado!$A:$A,$B12,Consolidado!$E:$E,DN$4,Consolidado!$C:$C,$C$3,Consolidado!$B:$B,"SERVICIO")</f>
        <v>0</v>
      </c>
      <c r="DO12" s="58">
        <f>SUMIFS(Consolidado!$H:$H,Consolidado!$A:$A,$B12,Consolidado!$E:$E,DO$4,Consolidado!$C:$C,$C$3,Consolidado!$B:$B,"SERVICIO")</f>
        <v>0</v>
      </c>
      <c r="DP12" s="58">
        <f>SUMIFS(Consolidado!$H:$H,Consolidado!$A:$A,$B12,Consolidado!$E:$E,DP$4,Consolidado!$C:$C,$C$3,Consolidado!$B:$B,"SERVICIO")</f>
        <v>0</v>
      </c>
      <c r="DQ12" s="58">
        <f>SUMIFS(Consolidado!$H:$H,Consolidado!$A:$A,$B12,Consolidado!$E:$E,DQ$4,Consolidado!$C:$C,$C$3,Consolidado!$B:$B,"SERVICIO")</f>
        <v>0</v>
      </c>
      <c r="DR12" s="58">
        <f>SUMIFS(Consolidado!$H:$H,Consolidado!$A:$A,$B12,Consolidado!$E:$E,DR$4,Consolidado!$C:$C,$C$3,Consolidado!$B:$B,"SERVICIO")</f>
        <v>0</v>
      </c>
      <c r="DS12" s="58">
        <f>SUMIFS(Consolidado!$H:$H,Consolidado!$A:$A,$B12,Consolidado!$E:$E,DS$4,Consolidado!$C:$C,$C$3,Consolidado!$B:$B,"SERVICIO")</f>
        <v>0</v>
      </c>
      <c r="DT12" s="58">
        <f>SUMIFS(Consolidado!$H:$H,Consolidado!$A:$A,$B12,Consolidado!$E:$E,DT$4,Consolidado!$C:$C,$C$3,Consolidado!$B:$B,"SERVICIO")</f>
        <v>0</v>
      </c>
      <c r="DU12" s="58">
        <f>SUMIFS(Consolidado!$H:$H,Consolidado!$A:$A,$B12,Consolidado!$E:$E,DU$4,Consolidado!$C:$C,$C$3,Consolidado!$B:$B,"SERVICIO")</f>
        <v>0</v>
      </c>
      <c r="DV12" s="58">
        <f>SUMIFS(Consolidado!$H:$H,Consolidado!$A:$A,$B12,Consolidado!$E:$E,DV$4,Consolidado!$C:$C,$C$3,Consolidado!$B:$B,"SERVICIO")</f>
        <v>0</v>
      </c>
      <c r="DW12" s="58">
        <f>SUMIFS(Consolidado!$H:$H,Consolidado!$A:$A,$B12,Consolidado!$E:$E,DW$4,Consolidado!$C:$C,$C$3,Consolidado!$B:$B,"SERVICIO")</f>
        <v>0</v>
      </c>
      <c r="DX12" s="58">
        <f>SUMIFS(Consolidado!$H:$H,Consolidado!$A:$A,$B12,Consolidado!$E:$E,DX$4,Consolidado!$C:$C,$C$3,Consolidado!$B:$B,"SERVICIO")</f>
        <v>0</v>
      </c>
      <c r="DY12" s="58">
        <f>SUMIFS(Consolidado!$H:$H,Consolidado!$A:$A,$B12,Consolidado!$E:$E,DY$4,Consolidado!$C:$C,$C$3,Consolidado!$B:$B,"SERVICIO")</f>
        <v>0</v>
      </c>
      <c r="DZ12" s="58">
        <f>SUMIFS(Consolidado!$H:$H,Consolidado!$A:$A,$B12,Consolidado!$E:$E,DZ$4,Consolidado!$C:$C,$C$3,Consolidado!$B:$B,"SERVICIO")</f>
        <v>0</v>
      </c>
      <c r="EA12" s="58">
        <f>SUMIFS(Consolidado!$H:$H,Consolidado!$A:$A,$B12,Consolidado!$E:$E,EA$4,Consolidado!$C:$C,$C$3,Consolidado!$B:$B,"SERVICIO")</f>
        <v>0</v>
      </c>
      <c r="EB12" s="58">
        <f>SUMIFS(Consolidado!$H:$H,Consolidado!$A:$A,$B12,Consolidado!$E:$E,EB$4,Consolidado!$C:$C,$C$3,Consolidado!$B:$B,"SERVICIO")</f>
        <v>0</v>
      </c>
      <c r="EC12" s="58">
        <f>SUMIFS(Consolidado!$H:$H,Consolidado!$A:$A,$B12,Consolidado!$E:$E,EC$4,Consolidado!$C:$C,$C$3,Consolidado!$B:$B,"SERVICIO")</f>
        <v>0</v>
      </c>
      <c r="ED12" s="58">
        <f>SUMIFS(Consolidado!$H:$H,Consolidado!$A:$A,$B12,Consolidado!$E:$E,ED$4,Consolidado!$C:$C,$C$3,Consolidado!$B:$B,"SERVICIO")</f>
        <v>0</v>
      </c>
      <c r="EE12" s="58">
        <f>SUMIFS(Consolidado!$H:$H,Consolidado!$A:$A,$B12,Consolidado!$E:$E,EE$4,Consolidado!$C:$C,$C$3,Consolidado!$B:$B,"SERVICIO")</f>
        <v>0</v>
      </c>
      <c r="EF12" s="58">
        <f>SUMIFS(Consolidado!$H:$H,Consolidado!$A:$A,$B12,Consolidado!$E:$E,EF$4,Consolidado!$C:$C,$C$3,Consolidado!$B:$B,"SERVICIO")</f>
        <v>0</v>
      </c>
      <c r="EG12" s="58">
        <f>SUMIFS(Consolidado!$H:$H,Consolidado!$A:$A,$B12,Consolidado!$E:$E,EG$4,Consolidado!$C:$C,$C$3,Consolidado!$B:$B,"SERVICIO")</f>
        <v>0</v>
      </c>
      <c r="EH12" s="58">
        <f>SUMIFS(Consolidado!$H:$H,Consolidado!$A:$A,$B12,Consolidado!$E:$E,EH$4,Consolidado!$C:$C,$C$3,Consolidado!$B:$B,"SERVICIO")</f>
        <v>0</v>
      </c>
      <c r="EI12" s="58">
        <f>SUMIFS(Consolidado!$H:$H,Consolidado!$A:$A,$B12,Consolidado!$E:$E,EI$4,Consolidado!$C:$C,$C$3,Consolidado!$B:$B,"SERVICIO")</f>
        <v>0</v>
      </c>
      <c r="EJ12" s="58">
        <f>SUMIFS(Consolidado!$H:$H,Consolidado!$A:$A,$B12,Consolidado!$E:$E,EJ$4,Consolidado!$C:$C,$C$3,Consolidado!$B:$B,"SERVICIO")</f>
        <v>0</v>
      </c>
      <c r="EK12" s="58">
        <f>SUMIFS(Consolidado!$H:$H,Consolidado!$A:$A,$B12,Consolidado!$E:$E,EK$4,Consolidado!$C:$C,$C$3,Consolidado!$B:$B,"SERVICIO")</f>
        <v>0</v>
      </c>
      <c r="EL12" s="58">
        <f>SUMIFS(Consolidado!$H:$H,Consolidado!$A:$A,$B12,Consolidado!$E:$E,EL$4,Consolidado!$C:$C,$C$3,Consolidado!$B:$B,"SERVICIO")</f>
        <v>0</v>
      </c>
      <c r="EM12" s="58">
        <f>SUMIFS(Consolidado!$H:$H,Consolidado!$A:$A,$B12,Consolidado!$E:$E,EM$4,Consolidado!$C:$C,$C$3,Consolidado!$B:$B,"SERVICIO")</f>
        <v>0</v>
      </c>
      <c r="EN12" s="58">
        <f>SUMIFS(Consolidado!$H:$H,Consolidado!$A:$A,$B12,Consolidado!$E:$E,EN$4,Consolidado!$C:$C,$C$3,Consolidado!$B:$B,"SERVICIO")</f>
        <v>0</v>
      </c>
      <c r="EO12" s="58">
        <f>SUMIFS(Consolidado!$H:$H,Consolidado!$A:$A,$B12,Consolidado!$E:$E,EO$4,Consolidado!$C:$C,$C$3,Consolidado!$B:$B,"SERVICIO")</f>
        <v>0</v>
      </c>
      <c r="EP12" s="58">
        <f>SUMIFS(Consolidado!$H:$H,Consolidado!$A:$A,$B12,Consolidado!$E:$E,EP$4,Consolidado!$C:$C,$C$3,Consolidado!$B:$B,"SERVICIO")</f>
        <v>0</v>
      </c>
      <c r="EQ12" s="58">
        <f>SUMIFS(Consolidado!$H:$H,Consolidado!$A:$A,$B12,Consolidado!$E:$E,EQ$4,Consolidado!$C:$C,$C$3,Consolidado!$B:$B,"SERVICIO")</f>
        <v>0</v>
      </c>
      <c r="ER12" s="58">
        <f>SUMIFS(Consolidado!$H:$H,Consolidado!$A:$A,$B12,Consolidado!$E:$E,ER$4,Consolidado!$C:$C,$C$3,Consolidado!$B:$B,"SERVICIO")</f>
        <v>0</v>
      </c>
      <c r="ES12" s="58">
        <f>SUMIFS(Consolidado!$H:$H,Consolidado!$A:$A,$B12,Consolidado!$E:$E,ES$4,Consolidado!$C:$C,$C$3,Consolidado!$B:$B,"SERVICIO")</f>
        <v>0</v>
      </c>
      <c r="ET12" s="58">
        <f>SUMIFS(Consolidado!$H:$H,Consolidado!$A:$A,$B12,Consolidado!$E:$E,ET$4,Consolidado!$C:$C,$C$3,Consolidado!$B:$B,"SERVICIO")</f>
        <v>0</v>
      </c>
      <c r="EU12" s="58">
        <f>SUMIFS(Consolidado!$H:$H,Consolidado!$A:$A,$B12,Consolidado!$E:$E,EU$4,Consolidado!$C:$C,$C$3,Consolidado!$B:$B,"SERVICIO")</f>
        <v>0</v>
      </c>
      <c r="EV12" s="58">
        <f>SUMIFS(Consolidado!$H:$H,Consolidado!$A:$A,$B12,Consolidado!$E:$E,EV$4,Consolidado!$C:$C,$C$3,Consolidado!$B:$B,"SERVICIO")</f>
        <v>0</v>
      </c>
      <c r="EW12" s="58">
        <f>SUMIFS(Consolidado!$H:$H,Consolidado!$A:$A,$B12,Consolidado!$E:$E,EW$4,Consolidado!$C:$C,$C$3,Consolidado!$B:$B,"SERVICIO")</f>
        <v>0</v>
      </c>
      <c r="EX12" s="58">
        <f>SUMIFS(Consolidado!$H:$H,Consolidado!$A:$A,$B12,Consolidado!$E:$E,EX$4,Consolidado!$C:$C,$C$3,Consolidado!$B:$B,"SERVICIO")</f>
        <v>0</v>
      </c>
      <c r="EY12" s="58">
        <f>SUMIFS(Consolidado!$H:$H,Consolidado!$A:$A,$B12,Consolidado!$E:$E,EY$4,Consolidado!$C:$C,$C$3,Consolidado!$B:$B,"SERVICIO")</f>
        <v>0</v>
      </c>
      <c r="EZ12" s="58">
        <f>SUMIFS(Consolidado!$H:$H,Consolidado!$A:$A,$B12,Consolidado!$E:$E,EZ$4,Consolidado!$C:$C,$C$3,Consolidado!$B:$B,"SERVICIO")</f>
        <v>0</v>
      </c>
      <c r="FA12" s="58">
        <f>SUMIFS(Consolidado!$H:$H,Consolidado!$A:$A,$B12,Consolidado!$E:$E,FA$4,Consolidado!$C:$C,$C$3,Consolidado!$B:$B,"SERVICIO")</f>
        <v>0</v>
      </c>
      <c r="FB12" s="58">
        <f>SUMIFS(Consolidado!$H:$H,Consolidado!$A:$A,$B12,Consolidado!$E:$E,FB$4,Consolidado!$C:$C,$C$3,Consolidado!$B:$B,"SERVICIO")</f>
        <v>0</v>
      </c>
      <c r="FC12" s="58">
        <f>SUMIFS(Consolidado!$H:$H,Consolidado!$A:$A,$B12,Consolidado!$E:$E,FC$4,Consolidado!$C:$C,$C$3,Consolidado!$B:$B,"SERVICIO")</f>
        <v>0</v>
      </c>
      <c r="FD12" s="58">
        <f>SUMIFS(Consolidado!$H:$H,Consolidado!$A:$A,$B12,Consolidado!$E:$E,FD$4,Consolidado!$C:$C,$C$3,Consolidado!$B:$B,"SERVICIO")</f>
        <v>0</v>
      </c>
      <c r="FE12" s="58">
        <f>SUMIFS(Consolidado!$H:$H,Consolidado!$A:$A,$B12,Consolidado!$E:$E,FE$4,Consolidado!$C:$C,$C$3,Consolidado!$B:$B,"SERVICIO")</f>
        <v>0</v>
      </c>
      <c r="FF12" s="58">
        <f>SUMIFS(Consolidado!$H:$H,Consolidado!$A:$A,$B12,Consolidado!$E:$E,FF$4,Consolidado!$C:$C,$C$3,Consolidado!$B:$B,"SERVICIO")</f>
        <v>0</v>
      </c>
      <c r="FG12" s="58">
        <f>SUMIFS(Consolidado!$H:$H,Consolidado!$A:$A,$B12,Consolidado!$E:$E,FG$4,Consolidado!$C:$C,$C$3,Consolidado!$B:$B,"SERVICIO")</f>
        <v>0</v>
      </c>
      <c r="FH12" s="58">
        <f>SUMIFS(Consolidado!$H:$H,Consolidado!$A:$A,$B12,Consolidado!$E:$E,FH$4,Consolidado!$C:$C,$C$3,Consolidado!$B:$B,"SERVICIO")</f>
        <v>0</v>
      </c>
      <c r="FI12" s="58">
        <f>SUMIFS(Consolidado!$H:$H,Consolidado!$A:$A,$B12,Consolidado!$E:$E,FI$4,Consolidado!$C:$C,$C$3,Consolidado!$B:$B,"SERVICIO")</f>
        <v>0</v>
      </c>
      <c r="FJ12" s="58">
        <f>SUMIFS(Consolidado!$H:$H,Consolidado!$A:$A,$B12,Consolidado!$E:$E,FJ$4,Consolidado!$C:$C,$C$3,Consolidado!$B:$B,"SERVICIO")</f>
        <v>0</v>
      </c>
      <c r="FK12" s="58">
        <f>SUMIFS(Consolidado!$H:$H,Consolidado!$A:$A,$B12,Consolidado!$E:$E,FK$4,Consolidado!$C:$C,$C$3,Consolidado!$B:$B,"SERVICIO")</f>
        <v>0</v>
      </c>
      <c r="FL12" s="58">
        <f>SUMIFS(Consolidado!$H:$H,Consolidado!$A:$A,$B12,Consolidado!$E:$E,FL$4,Consolidado!$C:$C,$C$3,Consolidado!$B:$B,"SERVICIO")</f>
        <v>0</v>
      </c>
      <c r="FM12" s="58">
        <f>SUMIFS(Consolidado!$H:$H,Consolidado!$A:$A,$B12,Consolidado!$E:$E,FM$4,Consolidado!$C:$C,$C$3,Consolidado!$B:$B,"SERVICIO")</f>
        <v>0</v>
      </c>
      <c r="FN12" s="58">
        <f>SUMIFS(Consolidado!$H:$H,Consolidado!$A:$A,$B12,Consolidado!$E:$E,FN$4,Consolidado!$C:$C,$C$3,Consolidado!$B:$B,"SERVICIO")</f>
        <v>0</v>
      </c>
      <c r="FO12" s="58">
        <f>SUMIFS(Consolidado!$H:$H,Consolidado!$A:$A,$B12,Consolidado!$E:$E,FO$4,Consolidado!$C:$C,$C$3,Consolidado!$B:$B,"SERVICIO")</f>
        <v>0</v>
      </c>
      <c r="FP12" s="58">
        <f>SUMIFS(Consolidado!$H:$H,Consolidado!$A:$A,$B12,Consolidado!$E:$E,FP$4,Consolidado!$C:$C,$C$3,Consolidado!$B:$B,"SERVICIO")</f>
        <v>0</v>
      </c>
      <c r="FQ12" s="58">
        <f>SUMIFS(Consolidado!$H:$H,Consolidado!$A:$A,$B12,Consolidado!$E:$E,FQ$4,Consolidado!$C:$C,$C$3,Consolidado!$B:$B,"SERVICIO")</f>
        <v>0</v>
      </c>
      <c r="FR12" s="58">
        <f>SUMIFS(Consolidado!$H:$H,Consolidado!$A:$A,$B12,Consolidado!$E:$E,FR$4,Consolidado!$C:$C,$C$3,Consolidado!$B:$B,"SERVICIO")</f>
        <v>0</v>
      </c>
      <c r="FS12" s="58">
        <f>SUMIFS(Consolidado!$H:$H,Consolidado!$A:$A,$B12,Consolidado!$E:$E,FS$4,Consolidado!$C:$C,$C$3,Consolidado!$B:$B,"SERVICIO")</f>
        <v>0</v>
      </c>
      <c r="FT12" s="58">
        <f>SUMIFS(Consolidado!$H:$H,Consolidado!$A:$A,$B12,Consolidado!$E:$E,FT$4,Consolidado!$C:$C,$C$3,Consolidado!$B:$B,"SERVICIO")</f>
        <v>0</v>
      </c>
      <c r="FU12" s="58">
        <f>SUMIFS(Consolidado!$H:$H,Consolidado!$A:$A,$B12,Consolidado!$E:$E,FU$4,Consolidado!$C:$C,$C$3,Consolidado!$B:$B,"SERVICIO")</f>
        <v>0</v>
      </c>
      <c r="FV12" s="58">
        <f>SUMIFS(Consolidado!$H:$H,Consolidado!$A:$A,$B12,Consolidado!$E:$E,FV$4,Consolidado!$C:$C,$C$3,Consolidado!$B:$B,"SERVICIO")</f>
        <v>0</v>
      </c>
      <c r="FW12" s="58">
        <f>SUMIFS(Consolidado!$H:$H,Consolidado!$A:$A,$B12,Consolidado!$E:$E,FW$4,Consolidado!$C:$C,$C$3,Consolidado!$B:$B,"SERVICIO")</f>
        <v>0</v>
      </c>
      <c r="FX12" s="58">
        <f>SUMIFS(Consolidado!$H:$H,Consolidado!$A:$A,$B12,Consolidado!$E:$E,FX$4,Consolidado!$C:$C,$C$3,Consolidado!$B:$B,"SERVICIO")</f>
        <v>0</v>
      </c>
      <c r="FY12" s="58">
        <f>SUMIFS(Consolidado!$H:$H,Consolidado!$A:$A,$B12,Consolidado!$E:$E,FY$4,Consolidado!$C:$C,$C$3,Consolidado!$B:$B,"SERVICIO")</f>
        <v>0</v>
      </c>
      <c r="FZ12" s="58">
        <f>SUMIFS(Consolidado!$H:$H,Consolidado!$A:$A,$B12,Consolidado!$E:$E,FZ$4,Consolidado!$C:$C,$C$3,Consolidado!$B:$B,"SERVICIO")</f>
        <v>0</v>
      </c>
      <c r="GA12" s="58">
        <f>SUMIFS(Consolidado!$H:$H,Consolidado!$A:$A,$B12,Consolidado!$E:$E,GA$4,Consolidado!$C:$C,$C$3,Consolidado!$B:$B,"SERVICIO")</f>
        <v>0</v>
      </c>
      <c r="GB12" s="58">
        <f>SUMIFS(Consolidado!$H:$H,Consolidado!$A:$A,$B12,Consolidado!$E:$E,GB$4,Consolidado!$C:$C,$C$3,Consolidado!$B:$B,"SERVICIO")</f>
        <v>0</v>
      </c>
      <c r="GC12" s="58">
        <f>SUMIFS(Consolidado!$H:$H,Consolidado!$A:$A,$B12,Consolidado!$E:$E,GC$4,Consolidado!$C:$C,$C$3,Consolidado!$B:$B,"SERVICIO")</f>
        <v>0</v>
      </c>
      <c r="GD12" s="58">
        <f>SUMIFS(Consolidado!$H:$H,Consolidado!$A:$A,$B12,Consolidado!$E:$E,GD$4,Consolidado!$C:$C,$C$3,Consolidado!$B:$B,"SERVICIO")</f>
        <v>0</v>
      </c>
      <c r="GE12" s="58">
        <f>SUMIFS(Consolidado!$H:$H,Consolidado!$A:$A,$B12,Consolidado!$E:$E,GE$4,Consolidado!$C:$C,$C$3,Consolidado!$B:$B,"SERVICIO")</f>
        <v>0</v>
      </c>
      <c r="GF12" s="58">
        <f>SUMIFS(Consolidado!$H:$H,Consolidado!$A:$A,$B12,Consolidado!$E:$E,GF$4,Consolidado!$C:$C,$C$3,Consolidado!$B:$B,"SERVICIO")</f>
        <v>0</v>
      </c>
      <c r="GG12" s="58">
        <f>SUMIFS(Consolidado!$H:$H,Consolidado!$A:$A,$B12,Consolidado!$E:$E,GG$4,Consolidado!$C:$C,$C$3,Consolidado!$B:$B,"SERVICIO")</f>
        <v>0</v>
      </c>
      <c r="GH12" s="58">
        <f>SUMIFS(Consolidado!$H:$H,Consolidado!$A:$A,$B12,Consolidado!$E:$E,GH$4,Consolidado!$C:$C,$C$3,Consolidado!$B:$B,"SERVICIO")</f>
        <v>0</v>
      </c>
      <c r="GI12" s="58">
        <f>SUMIFS(Consolidado!$H:$H,Consolidado!$A:$A,$B12,Consolidado!$E:$E,GI$4,Consolidado!$C:$C,$C$3,Consolidado!$B:$B,"SERVICIO")</f>
        <v>0</v>
      </c>
      <c r="GJ12" s="58">
        <f>SUMIFS(Consolidado!$H:$H,Consolidado!$A:$A,$B12,Consolidado!$E:$E,GJ$4,Consolidado!$C:$C,$C$3,Consolidado!$B:$B,"SERVICIO")</f>
        <v>0</v>
      </c>
      <c r="GK12" s="58">
        <f>SUMIFS(Consolidado!$H:$H,Consolidado!$A:$A,$B12,Consolidado!$E:$E,GK$4,Consolidado!$C:$C,$C$3,Consolidado!$B:$B,"SERVICIO")</f>
        <v>0</v>
      </c>
      <c r="GL12" s="58">
        <f>SUMIFS(Consolidado!$H:$H,Consolidado!$A:$A,$B12,Consolidado!$E:$E,GL$4,Consolidado!$C:$C,$C$3,Consolidado!$B:$B,"SERVICIO")</f>
        <v>0</v>
      </c>
      <c r="GM12" s="58">
        <f>SUMIFS(Consolidado!$H:$H,Consolidado!$A:$A,$B12,Consolidado!$E:$E,GM$4,Consolidado!$C:$C,$C$3,Consolidado!$B:$B,"SERVICIO")</f>
        <v>0</v>
      </c>
      <c r="GN12" s="58">
        <f>SUMIFS(Consolidado!$H:$H,Consolidado!$A:$A,$B12,Consolidado!$E:$E,GN$4,Consolidado!$C:$C,$C$3,Consolidado!$B:$B,"SERVICIO")</f>
        <v>0</v>
      </c>
      <c r="GO12" s="58">
        <f>SUMIFS(Consolidado!$H:$H,Consolidado!$A:$A,$B12,Consolidado!$E:$E,GO$4,Consolidado!$C:$C,$C$3,Consolidado!$B:$B,"SERVICIO")</f>
        <v>0</v>
      </c>
      <c r="GP12" s="58">
        <f>SUMIFS(Consolidado!$H:$H,Consolidado!$A:$A,$B12,Consolidado!$E:$E,GP$4,Consolidado!$C:$C,$C$3,Consolidado!$B:$B,"SERVICIO")</f>
        <v>0</v>
      </c>
      <c r="GQ12" s="58">
        <f>SUMIFS(Consolidado!$H:$H,Consolidado!$A:$A,$B12,Consolidado!$E:$E,GQ$4,Consolidado!$C:$C,$C$3,Consolidado!$B:$B,"SERVICIO")</f>
        <v>0</v>
      </c>
      <c r="GR12" s="58">
        <f>SUMIFS(Consolidado!$H:$H,Consolidado!$A:$A,$B12,Consolidado!$E:$E,GR$4,Consolidado!$C:$C,$C$3,Consolidado!$B:$B,"SERVICIO")</f>
        <v>0</v>
      </c>
      <c r="GS12" s="58">
        <f>SUMIFS(Consolidado!$H:$H,Consolidado!$A:$A,$B12,Consolidado!$E:$E,GS$4,Consolidado!$C:$C,$C$3,Consolidado!$B:$B,"SERVICIO")</f>
        <v>0</v>
      </c>
      <c r="GT12" s="58">
        <f>SUMIFS(Consolidado!$H:$H,Consolidado!$A:$A,$B12,Consolidado!$E:$E,GT$4,Consolidado!$C:$C,$C$3,Consolidado!$B:$B,"SERVICIO")</f>
        <v>0</v>
      </c>
      <c r="GU12" s="58">
        <f>SUMIFS(Consolidado!$H:$H,Consolidado!$A:$A,$B12,Consolidado!$E:$E,GU$4,Consolidado!$C:$C,$C$3,Consolidado!$B:$B,"SERVICIO")</f>
        <v>0</v>
      </c>
      <c r="GV12" s="58">
        <f>SUMIFS(Consolidado!$H:$H,Consolidado!$A:$A,$B12,Consolidado!$E:$E,GV$4,Consolidado!$C:$C,$C$3,Consolidado!$B:$B,"SERVICIO")</f>
        <v>0</v>
      </c>
      <c r="GW12" s="58">
        <f>SUMIFS(Consolidado!$H:$H,Consolidado!$A:$A,$B12,Consolidado!$E:$E,GW$4,Consolidado!$C:$C,$C$3,Consolidado!$B:$B,"SERVICIO")</f>
        <v>0</v>
      </c>
      <c r="GX12" s="58">
        <f>SUMIFS(Consolidado!$H:$H,Consolidado!$A:$A,$B12,Consolidado!$E:$E,GX$4,Consolidado!$C:$C,$C$3,Consolidado!$B:$B,"SERVICIO")</f>
        <v>0</v>
      </c>
      <c r="GY12" s="58">
        <f>SUMIFS(Consolidado!$H:$H,Consolidado!$A:$A,$B12,Consolidado!$E:$E,GY$4,Consolidado!$C:$C,$C$3,Consolidado!$B:$B,"SERVICIO")</f>
        <v>0</v>
      </c>
      <c r="GZ12" s="58">
        <f>SUMIFS(Consolidado!$H:$H,Consolidado!$A:$A,$B12,Consolidado!$E:$E,GZ$4,Consolidado!$C:$C,$C$3,Consolidado!$B:$B,"SERVICIO")</f>
        <v>0</v>
      </c>
      <c r="HA12" s="216">
        <f t="shared" si="7"/>
        <v>708.78000000000009</v>
      </c>
      <c r="HB12" s="58">
        <f>SUMIFS(Consolidado!$H:$H,Consolidado!$A:$A,$B12,Consolidado!$E:$E,HB$4,Consolidado!$C:$C,"REG",Consolidado!$B:$B,"SERVICIO")</f>
        <v>0</v>
      </c>
      <c r="HC12" s="58">
        <f>SUMIFS(Consolidado!$H:$H,Consolidado!$A:$A,$B12,Consolidado!$E:$E,HC$4,Consolidado!$C:$C,"REG",Consolidado!$B:$B,"SERVICIO")</f>
        <v>0</v>
      </c>
      <c r="HD12" s="58">
        <f>SUMIFS(Consolidado!$H:$H,Consolidado!$A:$A,$B12,Consolidado!$E:$E,HD$4,Consolidado!$C:$C,"REG",Consolidado!$B:$B,"SERVICIO")</f>
        <v>0</v>
      </c>
      <c r="HE12" s="58">
        <f>SUMIFS(Consolidado!$H:$H,Consolidado!$A:$A,$B12,Consolidado!$E:$E,HE$4,Consolidado!$C:$C,"REG",Consolidado!$B:$B,"SERVICIO")</f>
        <v>0</v>
      </c>
      <c r="HF12" s="58">
        <f>SUMIFS(Consolidado!$H:$H,Consolidado!$A:$A,$B12,Consolidado!$E:$E,HF$4,Consolidado!$C:$C,"REG",Consolidado!$B:$B,"SERVICIO")</f>
        <v>0</v>
      </c>
      <c r="HG12" s="58">
        <f>SUMIFS(Consolidado!$H:$H,Consolidado!$A:$A,$B12,Consolidado!$E:$E,HG$4,Consolidado!$C:$C,"REG",Consolidado!$B:$B,"SERVICIO")</f>
        <v>0</v>
      </c>
      <c r="HH12" s="58">
        <f>SUMIFS(Consolidado!$H:$H,Consolidado!$A:$A,$B12,Consolidado!$E:$E,HH$4,Consolidado!$C:$C,"REG",Consolidado!$B:$B,"SERVICIO")</f>
        <v>0</v>
      </c>
      <c r="HI12" s="58">
        <f>SUMIFS(Consolidado!$H:$H,Consolidado!$A:$A,$B12,Consolidado!$E:$E,HI$4,Consolidado!$C:$C,"REG",Consolidado!$B:$B,"SERVICIO")</f>
        <v>0</v>
      </c>
      <c r="HJ12" s="58">
        <f>SUMIFS(Consolidado!$H:$H,Consolidado!$A:$A,$B12,Consolidado!$E:$E,HJ$4,Consolidado!$C:$C,"REG",Consolidado!$B:$B,"SERVICIO")</f>
        <v>0</v>
      </c>
      <c r="HK12" s="58">
        <f>SUMIFS(Consolidado!$H:$H,Consolidado!$A:$A,$B12,Consolidado!$E:$E,HK$4,Consolidado!$C:$C,"REG",Consolidado!$B:$B,"SERVICIO")</f>
        <v>0</v>
      </c>
      <c r="HL12" s="58">
        <f>SUMIFS(Consolidado!$H:$H,Consolidado!$A:$A,$B12,Consolidado!$E:$E,HL$4,Consolidado!$C:$C,"REG",Consolidado!$B:$B,"SERVICIO")</f>
        <v>0</v>
      </c>
      <c r="HM12" s="58">
        <f>SUMIFS(Consolidado!$H:$H,Consolidado!$A:$A,$B12,Consolidado!$E:$E,HM$4,Consolidado!$C:$C,"REG",Consolidado!$B:$B,"SERVICIO")</f>
        <v>0</v>
      </c>
      <c r="HN12" s="58">
        <f>SUMIFS(Consolidado!$H:$H,Consolidado!$A:$A,$B12,Consolidado!$E:$E,HN$4,Consolidado!$C:$C,"REG",Consolidado!$B:$B,"SERVICIO")</f>
        <v>0</v>
      </c>
      <c r="HO12" s="58">
        <f>SUMIFS(Consolidado!$H:$H,Consolidado!$A:$A,$B12,Consolidado!$E:$E,HO$4,Consolidado!$C:$C,"REG",Consolidado!$B:$B,"SERVICIO")</f>
        <v>0</v>
      </c>
      <c r="HP12" s="58">
        <f>SUMIFS(Consolidado!$H:$H,Consolidado!$A:$A,$B12,Consolidado!$E:$E,HP$4,Consolidado!$C:$C,"REG",Consolidado!$B:$B,"SERVICIO")</f>
        <v>0</v>
      </c>
      <c r="HQ12" s="58">
        <f>SUMIFS(Consolidado!$H:$H,Consolidado!$A:$A,$B12,Consolidado!$E:$E,HQ$4,Consolidado!$C:$C,"REG",Consolidado!$B:$B,"SERVICIO")</f>
        <v>0</v>
      </c>
      <c r="HR12" s="58">
        <f>SUMIFS(Consolidado!$H:$H,Consolidado!$A:$A,$B12,Consolidado!$E:$E,HR$4,Consolidado!$C:$C,"REG",Consolidado!$B:$B,"SERVICIO")</f>
        <v>0</v>
      </c>
      <c r="HS12" s="58">
        <f>SUMIFS(Consolidado!$H:$H,Consolidado!$A:$A,$B12,Consolidado!$E:$E,HS$4,Consolidado!$C:$C,"REG",Consolidado!$B:$B,"SERVICIO")</f>
        <v>0</v>
      </c>
      <c r="HT12" s="58">
        <f>SUMIFS(Consolidado!$H:$H,Consolidado!$A:$A,$B12,Consolidado!$E:$E,HT$4,Consolidado!$C:$C,"REG",Consolidado!$B:$B,"SERVICIO")</f>
        <v>0</v>
      </c>
      <c r="HU12" s="58">
        <f>SUMIFS(Consolidado!$H:$H,Consolidado!$A:$A,$B12,Consolidado!$E:$E,HU$4,Consolidado!$C:$C,"REG",Consolidado!$B:$B,"SERVICIO")</f>
        <v>0</v>
      </c>
      <c r="HV12" s="58">
        <f>SUMIFS(Consolidado!$H:$H,Consolidado!$A:$A,$B12,Consolidado!$E:$E,HV$4,Consolidado!$C:$C,"REG",Consolidado!$B:$B,"SERVICIO")</f>
        <v>0</v>
      </c>
      <c r="HW12" s="58">
        <f>SUMIFS(Consolidado!$H:$H,Consolidado!$A:$A,$B12,Consolidado!$E:$E,HW$4,Consolidado!$C:$C,"REG",Consolidado!$B:$B,"SERVICIO")</f>
        <v>0</v>
      </c>
      <c r="HX12" s="58">
        <f>SUMIFS(Consolidado!$H:$H,Consolidado!$A:$A,$B12,Consolidado!$E:$E,HX$4,Consolidado!$C:$C,"REG",Consolidado!$B:$B,"SERVICIO")</f>
        <v>0</v>
      </c>
      <c r="HY12" s="58">
        <f>SUMIFS(Consolidado!$H:$H,Consolidado!$A:$A,$B12,Consolidado!$E:$E,HY$4,Consolidado!$C:$C,"REG",Consolidado!$B:$B,"SERVICIO")</f>
        <v>0</v>
      </c>
      <c r="HZ12" s="58">
        <f>SUMIFS(Consolidado!$H:$H,Consolidado!$A:$A,$B12,Consolidado!$E:$E,HZ$4,Consolidado!$C:$C,"REG",Consolidado!$B:$B,"SERVICIO")</f>
        <v>0</v>
      </c>
      <c r="IA12" s="58">
        <f>SUMIFS(Consolidado!$H:$H,Consolidado!$A:$A,$B12,Consolidado!$E:$E,IA$4,Consolidado!$C:$C,"REG",Consolidado!$B:$B,"SERVICIO")</f>
        <v>0</v>
      </c>
      <c r="IB12" s="58">
        <f>SUMIFS(Consolidado!$H:$H,Consolidado!$A:$A,$B12,Consolidado!$E:$E,IB$4,Consolidado!$C:$C,"REG",Consolidado!$B:$B,"SERVICIO")</f>
        <v>0</v>
      </c>
      <c r="IC12" s="58">
        <f>SUMIFS(Consolidado!$H:$H,Consolidado!$A:$A,$B12,Consolidado!$E:$E,IC$4,Consolidado!$C:$C,"REG",Consolidado!$B:$B,"SERVICIO")</f>
        <v>0</v>
      </c>
      <c r="ID12" s="58">
        <f>SUMIFS(Consolidado!$H:$H,Consolidado!$A:$A,$B12,Consolidado!$E:$E,ID$4,Consolidado!$C:$C,"REG",Consolidado!$B:$B,"SERVICIO")</f>
        <v>0</v>
      </c>
      <c r="IE12" s="58">
        <f>SUMIFS(Consolidado!$H:$H,Consolidado!$A:$A,$B12,Consolidado!$E:$E,IE$4,Consolidado!$C:$C,"REG",Consolidado!$B:$B,"SERVICIO")</f>
        <v>0</v>
      </c>
      <c r="IF12" s="58">
        <f>SUMIFS(Consolidado!$H:$H,Consolidado!$A:$A,$B12,Consolidado!$E:$E,IF$4,Consolidado!$C:$C,"REG",Consolidado!$B:$B,"SERVICIO")</f>
        <v>0</v>
      </c>
      <c r="IG12" s="58">
        <f>SUMIFS(Consolidado!$H:$H,Consolidado!$A:$A,$B12,Consolidado!$E:$E,IG$4,Consolidado!$C:$C,"REG",Consolidado!$B:$B,"SERVICIO")</f>
        <v>0</v>
      </c>
      <c r="IH12" s="58">
        <f>SUMIFS(Consolidado!$H:$H,Consolidado!$A:$A,$B12,Consolidado!$E:$E,IH$4,Consolidado!$C:$C,"REG",Consolidado!$B:$B,"SERVICIO")</f>
        <v>0</v>
      </c>
      <c r="II12" s="58">
        <f>SUMIFS(Consolidado!$H:$H,Consolidado!$A:$A,$B12,Consolidado!$E:$E,II$4,Consolidado!$C:$C,"REG",Consolidado!$B:$B,"SERVICIO")</f>
        <v>0</v>
      </c>
      <c r="IJ12" s="58">
        <f>SUMIFS(Consolidado!$H:$H,Consolidado!$A:$A,$B12,Consolidado!$E:$E,IJ$4,Consolidado!$C:$C,"REG",Consolidado!$B:$B,"SERVICIO")</f>
        <v>0</v>
      </c>
      <c r="IK12" s="58">
        <f>SUMIFS(Consolidado!$H:$H,Consolidado!$A:$A,$B12,Consolidado!$E:$E,IK$4,Consolidado!$C:$C,"REG",Consolidado!$B:$B,"SERVICIO")</f>
        <v>0</v>
      </c>
      <c r="IL12" s="58">
        <f>SUMIFS(Consolidado!$H:$H,Consolidado!$A:$A,$B12,Consolidado!$E:$E,IL$4,Consolidado!$C:$C,"REG",Consolidado!$B:$B,"SERVICIO")</f>
        <v>0</v>
      </c>
      <c r="IM12" s="58">
        <f>SUMIFS(Consolidado!$H:$H,Consolidado!$A:$A,$B12,Consolidado!$E:$E,IM$4,Consolidado!$C:$C,"REG",Consolidado!$B:$B,"SERVICIO")</f>
        <v>0</v>
      </c>
      <c r="IN12" s="58">
        <f>SUMIFS(Consolidado!$H:$H,Consolidado!$A:$A,$B12,Consolidado!$E:$E,IN$4,Consolidado!$C:$C,"REG",Consolidado!$B:$B,"SERVICIO")</f>
        <v>0</v>
      </c>
      <c r="IO12" s="58">
        <f>SUMIFS(Consolidado!$H:$H,Consolidado!$A:$A,$B12,Consolidado!$E:$E,IO$4,Consolidado!$C:$C,"REG",Consolidado!$B:$B,"SERVICIO")</f>
        <v>0</v>
      </c>
      <c r="IP12" s="58">
        <f>SUMIFS(Consolidado!$H:$H,Consolidado!$A:$A,$B12,Consolidado!$E:$E,IP$4,Consolidado!$C:$C,"REG",Consolidado!$B:$B,"SERVICIO")</f>
        <v>0</v>
      </c>
      <c r="IQ12" s="58">
        <f>SUMIFS(Consolidado!$H:$H,Consolidado!$A:$A,$B12,Consolidado!$E:$E,IQ$4,Consolidado!$C:$C,"REG",Consolidado!$B:$B,"SERVICIO")</f>
        <v>0</v>
      </c>
      <c r="IR12" s="58">
        <f>SUMIFS(Consolidado!$H:$H,Consolidado!$A:$A,$B12,Consolidado!$E:$E,IR$4,Consolidado!$C:$C,"REG",Consolidado!$B:$B,"SERVICIO")</f>
        <v>0</v>
      </c>
      <c r="IS12" s="58">
        <f>SUMIFS(Consolidado!$H:$H,Consolidado!$A:$A,$B12,Consolidado!$E:$E,IS$4,Consolidado!$C:$C,"REG",Consolidado!$B:$B,"SERVICIO")</f>
        <v>0</v>
      </c>
      <c r="IT12" s="58">
        <f>SUMIFS(Consolidado!$H:$H,Consolidado!$A:$A,$B12,Consolidado!$E:$E,IT$4,Consolidado!$C:$C,"REG",Consolidado!$B:$B,"SERVICIO")</f>
        <v>0</v>
      </c>
      <c r="IU12" s="58">
        <f>SUMIFS(Consolidado!$H:$H,Consolidado!$A:$A,$B12,Consolidado!$E:$E,IU$4,Consolidado!$C:$C,"REG",Consolidado!$B:$B,"SERVICIO")</f>
        <v>0</v>
      </c>
      <c r="IV12" s="58">
        <f>SUMIFS(Consolidado!$H:$H,Consolidado!$A:$A,$B12,Consolidado!$E:$E,IV$4,Consolidado!$C:$C,"REG",Consolidado!$B:$B,"SERVICIO")</f>
        <v>0</v>
      </c>
      <c r="IW12" s="58">
        <f>SUMIFS(Consolidado!$H:$H,Consolidado!$A:$A,$B12,Consolidado!$E:$E,IW$4,Consolidado!$C:$C,"REG",Consolidado!$B:$B,"SERVICIO")</f>
        <v>0</v>
      </c>
      <c r="IX12" s="58">
        <f>SUMIFS(Consolidado!$H:$H,Consolidado!$A:$A,$B12,Consolidado!$E:$E,IX$4,Consolidado!$C:$C,"REG",Consolidado!$B:$B,"SERVICIO")</f>
        <v>0</v>
      </c>
      <c r="IY12" s="58">
        <f>SUMIFS(Consolidado!$H:$H,Consolidado!$A:$A,$B12,Consolidado!$E:$E,IY$4,Consolidado!$C:$C,"REG",Consolidado!$B:$B,"SERVICIO")</f>
        <v>0</v>
      </c>
      <c r="IZ12" s="58">
        <f>SUMIFS(Consolidado!$H:$H,Consolidado!$A:$A,$B12,Consolidado!$E:$E,IZ$4,Consolidado!$C:$C,"REG",Consolidado!$B:$B,"SERVICIO")</f>
        <v>0</v>
      </c>
      <c r="JA12" s="58">
        <f>SUMIFS(Consolidado!$H:$H,Consolidado!$A:$A,$B12,Consolidado!$E:$E,JA$4,Consolidado!$C:$C,"REG",Consolidado!$B:$B,"SERVICIO")</f>
        <v>0</v>
      </c>
      <c r="JB12" s="58">
        <f>SUMIFS(Consolidado!$H:$H,Consolidado!$A:$A,$B12,Consolidado!$E:$E,JB$4,Consolidado!$C:$C,"REG",Consolidado!$B:$B,"SERVICIO")</f>
        <v>0</v>
      </c>
      <c r="JC12" s="58">
        <f>SUMIFS(Consolidado!$H:$H,Consolidado!$A:$A,$B12,Consolidado!$E:$E,JC$4,Consolidado!$C:$C,"REG",Consolidado!$B:$B,"SERVICIO")</f>
        <v>0</v>
      </c>
      <c r="JD12" s="58">
        <f>SUMIFS(Consolidado!$H:$H,Consolidado!$A:$A,$B12,Consolidado!$E:$E,JD$4,Consolidado!$C:$C,"REG",Consolidado!$B:$B,"SERVICIO")</f>
        <v>0</v>
      </c>
      <c r="JE12" s="58">
        <f>SUMIFS(Consolidado!$H:$H,Consolidado!$A:$A,$B12,Consolidado!$E:$E,JE$4,Consolidado!$C:$C,"REG",Consolidado!$B:$B,"SERVICIO")</f>
        <v>0</v>
      </c>
      <c r="JF12" s="58">
        <f>SUMIFS(Consolidado!$H:$H,Consolidado!$A:$A,$B12,Consolidado!$E:$E,JF$4,Consolidado!$C:$C,"REG",Consolidado!$B:$B,"SERVICIO")</f>
        <v>0</v>
      </c>
      <c r="JG12" s="58">
        <f>SUMIFS(Consolidado!$H:$H,Consolidado!$A:$A,$B12,Consolidado!$E:$E,JG$4,Consolidado!$C:$C,"REG",Consolidado!$B:$B,"SERVICIO")</f>
        <v>0</v>
      </c>
      <c r="JH12" s="58">
        <f>SUMIFS(Consolidado!$H:$H,Consolidado!$A:$A,$B12,Consolidado!$E:$E,JH$4,Consolidado!$C:$C,"REG",Consolidado!$B:$B,"SERVICIO")</f>
        <v>0</v>
      </c>
      <c r="JI12" s="58">
        <f>SUMIFS(Consolidado!$H:$H,Consolidado!$A:$A,$B12,Consolidado!$E:$E,JI$4,Consolidado!$C:$C,"REG",Consolidado!$B:$B,"SERVICIO")</f>
        <v>0</v>
      </c>
      <c r="JJ12" s="58">
        <f>SUMIFS(Consolidado!$H:$H,Consolidado!$A:$A,$B12,Consolidado!$E:$E,JJ$4,Consolidado!$C:$C,"REG",Consolidado!$B:$B,"SERVICIO")</f>
        <v>0</v>
      </c>
      <c r="JK12" s="58">
        <f>SUMIFS(Consolidado!$H:$H,Consolidado!$A:$A,$B12,Consolidado!$E:$E,JK$4,Consolidado!$C:$C,"REG",Consolidado!$B:$B,"SERVICIO")</f>
        <v>0</v>
      </c>
      <c r="JL12" s="58">
        <f>SUMIFS(Consolidado!$H:$H,Consolidado!$A:$A,$B12,Consolidado!$E:$E,JL$4,Consolidado!$C:$C,"REG",Consolidado!$B:$B,"SERVICIO")</f>
        <v>0</v>
      </c>
      <c r="JM12" s="58">
        <f>SUMIFS(Consolidado!$H:$H,Consolidado!$A:$A,$B12,Consolidado!$E:$E,JM$4,Consolidado!$C:$C,"REG",Consolidado!$B:$B,"SERVICIO")</f>
        <v>0</v>
      </c>
      <c r="JN12" s="58">
        <f>SUMIFS(Consolidado!$H:$H,Consolidado!$A:$A,$B12,Consolidado!$E:$E,JN$4,Consolidado!$C:$C,"REG",Consolidado!$B:$B,"SERVICIO")</f>
        <v>0</v>
      </c>
      <c r="JO12" s="58">
        <f>SUMIFS(Consolidado!$H:$H,Consolidado!$A:$A,$B12,Consolidado!$E:$E,JO$4,Consolidado!$C:$C,"REG",Consolidado!$B:$B,"SERVICIO")</f>
        <v>0</v>
      </c>
      <c r="JP12" s="58">
        <f>SUMIFS(Consolidado!$H:$H,Consolidado!$A:$A,$B12,Consolidado!$E:$E,JP$4,Consolidado!$C:$C,"REG",Consolidado!$B:$B,"SERVICIO")</f>
        <v>0</v>
      </c>
      <c r="JQ12" s="58">
        <f>SUMIFS(Consolidado!$H:$H,Consolidado!$A:$A,$B12,Consolidado!$E:$E,JQ$4,Consolidado!$C:$C,"REG",Consolidado!$B:$B,"SERVICIO")</f>
        <v>0</v>
      </c>
      <c r="JR12" s="58">
        <f>SUMIFS(Consolidado!$H:$H,Consolidado!$A:$A,$B12,Consolidado!$E:$E,JR$4,Consolidado!$C:$C,"REG",Consolidado!$B:$B,"SERVICIO")</f>
        <v>0</v>
      </c>
      <c r="JS12" s="58">
        <f>SUMIFS(Consolidado!$H:$H,Consolidado!$A:$A,$B12,Consolidado!$E:$E,JS$4,Consolidado!$C:$C,"REG",Consolidado!$B:$B,"SERVICIO")</f>
        <v>0</v>
      </c>
      <c r="JT12" s="58">
        <f>SUMIFS(Consolidado!$H:$H,Consolidado!$A:$A,$B12,Consolidado!$E:$E,JT$4,Consolidado!$C:$C,"REG",Consolidado!$B:$B,"SERVICIO")</f>
        <v>0</v>
      </c>
      <c r="JU12" s="58">
        <f>SUMIFS(Consolidado!$H:$H,Consolidado!$A:$A,$B12,Consolidado!$E:$E,JU$4,Consolidado!$C:$C,"REG",Consolidado!$B:$B,"SERVICIO")</f>
        <v>0</v>
      </c>
      <c r="JV12" s="58">
        <f>SUMIFS(Consolidado!$H:$H,Consolidado!$A:$A,$B12,Consolidado!$E:$E,JV$4,Consolidado!$C:$C,"REG",Consolidado!$B:$B,"SERVICIO")</f>
        <v>0</v>
      </c>
      <c r="JW12" s="58">
        <f>SUMIFS(Consolidado!$H:$H,Consolidado!$A:$A,$B12,Consolidado!$E:$E,JW$4,Consolidado!$C:$C,"REG",Consolidado!$B:$B,"SERVICIO")</f>
        <v>0</v>
      </c>
      <c r="JX12" s="58">
        <f>SUMIFS(Consolidado!$H:$H,Consolidado!$A:$A,$B12,Consolidado!$E:$E,JX$4,Consolidado!$C:$C,"REG",Consolidado!$B:$B,"SERVICIO")</f>
        <v>0</v>
      </c>
      <c r="JY12" s="58">
        <f>SUMIFS(Consolidado!$H:$H,Consolidado!$A:$A,$B12,Consolidado!$E:$E,JY$4,Consolidado!$C:$C,"REG",Consolidado!$B:$B,"SERVICIO")</f>
        <v>0</v>
      </c>
      <c r="JZ12" s="58">
        <f>SUMIFS(Consolidado!$H:$H,Consolidado!$A:$A,$B12,Consolidado!$E:$E,JZ$4,Consolidado!$C:$C,"REG",Consolidado!$B:$B,"SERVICIO")</f>
        <v>0</v>
      </c>
      <c r="KA12" s="58">
        <f>SUMIFS(Consolidado!$H:$H,Consolidado!$A:$A,$B12,Consolidado!$E:$E,KA$4,Consolidado!$C:$C,"REG",Consolidado!$B:$B,"SERVICIO")</f>
        <v>0</v>
      </c>
      <c r="KB12" s="58">
        <f>SUMIFS(Consolidado!$H:$H,Consolidado!$A:$A,$B12,Consolidado!$E:$E,KB$4,Consolidado!$C:$C,"REG",Consolidado!$B:$B,"SERVICIO")</f>
        <v>0</v>
      </c>
      <c r="KC12" s="58">
        <f>SUMIFS(Consolidado!$H:$H,Consolidado!$A:$A,$B12,Consolidado!$E:$E,KC$4,Consolidado!$C:$C,"REG",Consolidado!$B:$B,"SERVICIO")</f>
        <v>0</v>
      </c>
      <c r="KD12" s="58">
        <f>SUMIFS(Consolidado!$H:$H,Consolidado!$A:$A,$B12,Consolidado!$E:$E,KD$4,Consolidado!$C:$C,"REG",Consolidado!$B:$B,"SERVICIO")</f>
        <v>0</v>
      </c>
      <c r="KE12" s="58">
        <f>SUMIFS(Consolidado!$H:$H,Consolidado!$A:$A,$B12,Consolidado!$E:$E,KE$4,Consolidado!$C:$C,"REG",Consolidado!$B:$B,"SERVICIO")</f>
        <v>19.96</v>
      </c>
      <c r="KF12" s="58">
        <f>SUMIFS(Consolidado!$H:$H,Consolidado!$A:$A,$B12,Consolidado!$E:$E,KF$4,Consolidado!$C:$C,"REG",Consolidado!$B:$B,"SERVICIO")</f>
        <v>18.670000000000002</v>
      </c>
      <c r="KG12" s="58">
        <f>SUMIFS(Consolidado!$H:$H,Consolidado!$A:$A,$B12,Consolidado!$E:$E,KG$4,Consolidado!$C:$C,"REG",Consolidado!$B:$B,"SERVICIO")</f>
        <v>17.37</v>
      </c>
      <c r="KH12" s="58">
        <f>SUMIFS(Consolidado!$H:$H,Consolidado!$A:$A,$B12,Consolidado!$E:$E,KH$4,Consolidado!$C:$C,"REG",Consolidado!$B:$B,"SERVICIO")</f>
        <v>16.059999999999999</v>
      </c>
      <c r="KI12" s="58">
        <f>SUMIFS(Consolidado!$H:$H,Consolidado!$A:$A,$B12,Consolidado!$E:$E,KI$4,Consolidado!$C:$C,"REG",Consolidado!$B:$B,"SERVICIO")</f>
        <v>14.76</v>
      </c>
      <c r="KJ12" s="58">
        <f>SUMIFS(Consolidado!$H:$H,Consolidado!$A:$A,$B12,Consolidado!$E:$E,KJ$4,Consolidado!$C:$C,"REG",Consolidado!$B:$B,"SERVICIO")</f>
        <v>13.44</v>
      </c>
      <c r="KK12" s="58">
        <f>SUMIFS(Consolidado!$H:$H,Consolidado!$A:$A,$B12,Consolidado!$E:$E,KK$4,Consolidado!$C:$C,"REG",Consolidado!$B:$B,"SERVICIO")</f>
        <v>12.12</v>
      </c>
      <c r="KL12" s="58">
        <f>SUMIFS(Consolidado!$H:$H,Consolidado!$A:$A,$B12,Consolidado!$E:$E,KL$4,Consolidado!$C:$C,"REG",Consolidado!$B:$B,"SERVICIO")</f>
        <v>10.8</v>
      </c>
      <c r="KM12" s="58">
        <f>SUMIFS(Consolidado!$H:$H,Consolidado!$A:$A,$B12,Consolidado!$E:$E,KM$4,Consolidado!$C:$C,"REG",Consolidado!$B:$B,"SERVICIO")</f>
        <v>9.4700000000000006</v>
      </c>
      <c r="KN12" s="58">
        <f>SUMIFS(Consolidado!$H:$H,Consolidado!$A:$A,$B12,Consolidado!$E:$E,KN$4,Consolidado!$C:$C,"REG",Consolidado!$B:$B,"SERVICIO")</f>
        <v>8.1300000000000008</v>
      </c>
      <c r="KO12" s="58">
        <f>SUMIFS(Consolidado!$H:$H,Consolidado!$A:$A,$B12,Consolidado!$E:$E,KO$4,Consolidado!$C:$C,"REG",Consolidado!$B:$B,"SERVICIO")</f>
        <v>6.79</v>
      </c>
      <c r="KP12" s="58">
        <f>SUMIFS(Consolidado!$H:$H,Consolidado!$A:$A,$B12,Consolidado!$E:$E,KP$4,Consolidado!$C:$C,"REG",Consolidado!$B:$B,"SERVICIO")</f>
        <v>5.44</v>
      </c>
      <c r="KQ12" s="58">
        <f>SUMIFS(Consolidado!$H:$H,Consolidado!$A:$A,$B12,Consolidado!$E:$E,KQ$4,Consolidado!$C:$C,"REG",Consolidado!$B:$B,"SERVICIO")</f>
        <v>4.09</v>
      </c>
      <c r="KR12" s="58">
        <f>SUMIFS(Consolidado!$H:$H,Consolidado!$A:$A,$B12,Consolidado!$E:$E,KR$4,Consolidado!$C:$C,"REG",Consolidado!$B:$B,"SERVICIO")</f>
        <v>2.73</v>
      </c>
      <c r="KS12" s="58">
        <f>SUMIFS(Consolidado!$H:$H,Consolidado!$A:$A,$B12,Consolidado!$E:$E,KS$4,Consolidado!$C:$C,"REG",Consolidado!$B:$B,"SERVICIO")</f>
        <v>1.37</v>
      </c>
      <c r="KT12" s="58">
        <f>SUMIFS(Consolidado!$H:$H,Consolidado!$A:$A,$B12,Consolidado!$E:$E,KT$4,Consolidado!$C:$C,"REG",Consolidado!$B:$B,"SERVICIO")</f>
        <v>0</v>
      </c>
      <c r="KU12" s="58">
        <f>SUMIFS(Consolidado!$H:$H,Consolidado!$A:$A,$B12,Consolidado!$E:$E,KU$4,Consolidado!$C:$C,"REG",Consolidado!$B:$B,"SERVICIO")</f>
        <v>0</v>
      </c>
      <c r="KV12" s="58">
        <f>SUMIFS(Consolidado!$H:$H,Consolidado!$A:$A,$B12,Consolidado!$E:$E,KV$4,Consolidado!$C:$C,"REG",Consolidado!$B:$B,"SERVICIO")</f>
        <v>0</v>
      </c>
      <c r="KW12" s="58">
        <f>SUMIFS(Consolidado!$H:$H,Consolidado!$A:$A,$B12,Consolidado!$E:$E,KW$4,Consolidado!$C:$C,"REG",Consolidado!$B:$B,"SERVICIO")</f>
        <v>0</v>
      </c>
      <c r="KX12" s="58">
        <f>SUMIFS(Consolidado!$H:$H,Consolidado!$A:$A,$B12,Consolidado!$E:$E,KX$4,Consolidado!$C:$C,"REG",Consolidado!$B:$B,"SERVICIO")</f>
        <v>0</v>
      </c>
      <c r="KY12" s="58">
        <f>SUMIFS(Consolidado!$H:$H,Consolidado!$A:$A,$B12,Consolidado!$E:$E,KY$4,Consolidado!$C:$C,"REG",Consolidado!$B:$B,"SERVICIO")</f>
        <v>0</v>
      </c>
      <c r="KZ12" s="58">
        <f>SUMIFS(Consolidado!$H:$H,Consolidado!$A:$A,$B12,Consolidado!$E:$E,KZ$4,Consolidado!$C:$C,"REG",Consolidado!$B:$B,"SERVICIO")</f>
        <v>0</v>
      </c>
      <c r="LA12" s="58">
        <f>SUMIFS(Consolidado!$H:$H,Consolidado!$A:$A,$B12,Consolidado!$E:$E,LA$4,Consolidado!$C:$C,"REG",Consolidado!$B:$B,"SERVICIO")</f>
        <v>0</v>
      </c>
      <c r="LB12" s="58">
        <f>SUMIFS(Consolidado!$H:$H,Consolidado!$A:$A,$B12,Consolidado!$E:$E,LB$4,Consolidado!$C:$C,"REG",Consolidado!$B:$B,"SERVICIO")</f>
        <v>0</v>
      </c>
      <c r="LC12" s="58">
        <f>SUMIFS(Consolidado!$H:$H,Consolidado!$A:$A,$B12,Consolidado!$E:$E,LC$4,Consolidado!$C:$C,"REG",Consolidado!$B:$B,"SERVICIO")</f>
        <v>0</v>
      </c>
      <c r="LD12" s="58">
        <f>SUMIFS(Consolidado!$H:$H,Consolidado!$A:$A,$B12,Consolidado!$E:$E,LD$4,Consolidado!$C:$C,"REG",Consolidado!$B:$B,"SERVICIO")</f>
        <v>0</v>
      </c>
      <c r="LE12" s="58">
        <f>SUMIFS(Consolidado!$H:$H,Consolidado!$A:$A,$B12,Consolidado!$E:$E,LE$4,Consolidado!$C:$C,"REG",Consolidado!$B:$B,"SERVICIO")</f>
        <v>0</v>
      </c>
      <c r="LF12" s="58">
        <f>SUMIFS(Consolidado!$H:$H,Consolidado!$A:$A,$B12,Consolidado!$E:$E,LF$4,Consolidado!$C:$C,"REG",Consolidado!$B:$B,"SERVICIO")</f>
        <v>0</v>
      </c>
      <c r="LG12" s="58">
        <f>SUMIFS(Consolidado!$H:$H,Consolidado!$A:$A,$B12,Consolidado!$E:$E,LG$4,Consolidado!$C:$C,"REG",Consolidado!$B:$B,"SERVICIO")</f>
        <v>0</v>
      </c>
      <c r="LH12" s="58">
        <f>SUMIFS(Consolidado!$H:$H,Consolidado!$A:$A,$B12,Consolidado!$E:$E,LH$4,Consolidado!$C:$C,"REG",Consolidado!$B:$B,"SERVICIO")</f>
        <v>0</v>
      </c>
      <c r="LI12" s="58">
        <f>SUMIFS(Consolidado!$H:$H,Consolidado!$A:$A,$B12,Consolidado!$E:$E,LI$4,Consolidado!$C:$C,"REG",Consolidado!$B:$B,"SERVICIO")</f>
        <v>0</v>
      </c>
      <c r="LJ12" s="58">
        <f>SUMIFS(Consolidado!$H:$H,Consolidado!$A:$A,$B12,Consolidado!$E:$E,LJ$4,Consolidado!$C:$C,"REG",Consolidado!$B:$B,"SERVICIO")</f>
        <v>0</v>
      </c>
      <c r="LK12" s="58">
        <f>SUMIFS(Consolidado!$H:$H,Consolidado!$A:$A,$B12,Consolidado!$E:$E,LK$4,Consolidado!$C:$C,"REG",Consolidado!$B:$B,"SERVICIO")</f>
        <v>0</v>
      </c>
      <c r="LL12" s="58">
        <f>SUMIFS(Consolidado!$H:$H,Consolidado!$A:$A,$B12,Consolidado!$E:$E,LL$4,Consolidado!$C:$C,"REG",Consolidado!$B:$B,"SERVICIO")</f>
        <v>0</v>
      </c>
      <c r="LM12" s="58">
        <f>SUMIFS(Consolidado!$H:$H,Consolidado!$A:$A,$B12,Consolidado!$E:$E,LM$4,Consolidado!$C:$C,"REG",Consolidado!$B:$B,"SERVICIO")</f>
        <v>0</v>
      </c>
      <c r="LN12" s="58">
        <f>SUMIFS(Consolidado!$H:$H,Consolidado!$A:$A,$B12,Consolidado!$E:$E,LN$4,Consolidado!$C:$C,"REG",Consolidado!$B:$B,"SERVICIO")</f>
        <v>0</v>
      </c>
      <c r="LO12" s="58">
        <f>SUMIFS(Consolidado!$H:$H,Consolidado!$A:$A,$B12,Consolidado!$E:$E,LO$4,Consolidado!$C:$C,"REG",Consolidado!$B:$B,"SERVICIO")</f>
        <v>0</v>
      </c>
      <c r="LP12" s="58">
        <f>SUMIFS(Consolidado!$H:$H,Consolidado!$A:$A,$B12,Consolidado!$E:$E,LP$4,Consolidado!$C:$C,"REG",Consolidado!$B:$B,"SERVICIO")</f>
        <v>0</v>
      </c>
      <c r="LQ12" s="58">
        <f>SUMIFS(Consolidado!$H:$H,Consolidado!$A:$A,$B12,Consolidado!$E:$E,LQ$4,Consolidado!$C:$C,"REG",Consolidado!$B:$B,"SERVICIO")</f>
        <v>0</v>
      </c>
      <c r="LR12" s="58">
        <f>SUMIFS(Consolidado!$H:$H,Consolidado!$A:$A,$B12,Consolidado!$E:$E,LR$4,Consolidado!$C:$C,"REG",Consolidado!$B:$B,"SERVICIO")</f>
        <v>0</v>
      </c>
      <c r="LS12" s="58">
        <f>SUMIFS(Consolidado!$H:$H,Consolidado!$A:$A,$B12,Consolidado!$E:$E,LS$4,Consolidado!$C:$C,"REG",Consolidado!$B:$B,"SERVICIO")</f>
        <v>0</v>
      </c>
      <c r="LT12" s="58">
        <f>SUMIFS(Consolidado!$H:$H,Consolidado!$A:$A,$B12,Consolidado!$E:$E,LT$4,Consolidado!$C:$C,"REG",Consolidado!$B:$B,"SERVICIO")</f>
        <v>0</v>
      </c>
      <c r="LU12" s="58">
        <f>SUMIFS(Consolidado!$H:$H,Consolidado!$A:$A,$B12,Consolidado!$E:$E,LU$4,Consolidado!$C:$C,"REG",Consolidado!$B:$B,"SERVICIO")</f>
        <v>0</v>
      </c>
      <c r="LV12" s="58">
        <f>SUMIFS(Consolidado!$H:$H,Consolidado!$A:$A,$B12,Consolidado!$E:$E,LV$4,Consolidado!$C:$C,"REG",Consolidado!$B:$B,"SERVICIO")</f>
        <v>0</v>
      </c>
      <c r="LW12" s="58">
        <f>SUMIFS(Consolidado!$H:$H,Consolidado!$A:$A,$B12,Consolidado!$E:$E,LW$4,Consolidado!$C:$C,"REG",Consolidado!$B:$B,"SERVICIO")</f>
        <v>0</v>
      </c>
      <c r="LX12" s="58">
        <f>SUMIFS(Consolidado!$H:$H,Consolidado!$A:$A,$B12,Consolidado!$E:$E,LX$4,Consolidado!$C:$C,"REG",Consolidado!$B:$B,"SERVICIO")</f>
        <v>0</v>
      </c>
      <c r="LY12" s="58">
        <f>SUMIFS(Consolidado!$H:$H,Consolidado!$A:$A,$B12,Consolidado!$E:$E,LY$4,Consolidado!$C:$C,"REG",Consolidado!$B:$B,"SERVICIO")</f>
        <v>0</v>
      </c>
      <c r="LZ12" s="58">
        <f>SUMIFS(Consolidado!$H:$H,Consolidado!$A:$A,$B12,Consolidado!$E:$E,LZ$4,Consolidado!$C:$C,"REG",Consolidado!$B:$B,"SERVICIO")</f>
        <v>0</v>
      </c>
      <c r="MA12" s="58">
        <f>SUMIFS(Consolidado!$H:$H,Consolidado!$A:$A,$B12,Consolidado!$E:$E,MA$4,Consolidado!$C:$C,"REG",Consolidado!$B:$B,"SERVICIO")</f>
        <v>0</v>
      </c>
      <c r="MB12" s="58">
        <f>SUMIFS(Consolidado!$H:$H,Consolidado!$A:$A,$B12,Consolidado!$E:$E,MB$4,Consolidado!$C:$C,"REG",Consolidado!$B:$B,"SERVICIO")</f>
        <v>0</v>
      </c>
      <c r="MC12" s="58">
        <f>SUMIFS(Consolidado!$H:$H,Consolidado!$A:$A,$B12,Consolidado!$E:$E,MC$4,Consolidado!$C:$C,"REG",Consolidado!$B:$B,"SERVICIO")</f>
        <v>0</v>
      </c>
      <c r="MD12" s="58">
        <f>SUMIFS(Consolidado!$H:$H,Consolidado!$A:$A,$B12,Consolidado!$E:$E,MD$4,Consolidado!$C:$C,"REG",Consolidado!$B:$B,"SERVICIO")</f>
        <v>0</v>
      </c>
      <c r="ME12" s="58">
        <f>SUMIFS(Consolidado!$H:$H,Consolidado!$A:$A,$B12,Consolidado!$E:$E,ME$4,Consolidado!$C:$C,"REG",Consolidado!$B:$B,"SERVICIO")</f>
        <v>0</v>
      </c>
      <c r="MF12" s="58">
        <f>SUMIFS(Consolidado!$H:$H,Consolidado!$A:$A,$B12,Consolidado!$E:$E,MF$4,Consolidado!$C:$C,"REG",Consolidado!$B:$B,"SERVICIO")</f>
        <v>0</v>
      </c>
      <c r="MG12" s="58">
        <f>SUMIFS(Consolidado!$H:$H,Consolidado!$A:$A,$B12,Consolidado!$E:$E,MG$4,Consolidado!$C:$C,"REG",Consolidado!$B:$B,"SERVICIO")</f>
        <v>0</v>
      </c>
      <c r="MH12" s="58">
        <f>SUMIFS(Consolidado!$H:$H,Consolidado!$A:$A,$B12,Consolidado!$E:$E,MH$4,Consolidado!$C:$C,"REG",Consolidado!$B:$B,"SERVICIO")</f>
        <v>0</v>
      </c>
      <c r="MI12" s="58">
        <f>SUMIFS(Consolidado!$H:$H,Consolidado!$A:$A,$B12,Consolidado!$E:$E,MI$4,Consolidado!$C:$C,"REG",Consolidado!$B:$B,"SERVICIO")</f>
        <v>0</v>
      </c>
      <c r="MJ12" s="58">
        <f>SUMIFS(Consolidado!$H:$H,Consolidado!$A:$A,$B12,Consolidado!$E:$E,MJ$4,Consolidado!$C:$C,"REG",Consolidado!$B:$B,"SERVICIO")</f>
        <v>0</v>
      </c>
      <c r="MK12" s="58">
        <f>SUMIFS(Consolidado!$H:$H,Consolidado!$A:$A,$B12,Consolidado!$E:$E,MK$4,Consolidado!$C:$C,"REG",Consolidado!$B:$B,"SERVICIO")</f>
        <v>0</v>
      </c>
      <c r="ML12" s="58">
        <f>SUMIFS(Consolidado!$H:$H,Consolidado!$A:$A,$B12,Consolidado!$E:$E,ML$4,Consolidado!$C:$C,"REG",Consolidado!$B:$B,"SERVICIO")</f>
        <v>0</v>
      </c>
      <c r="MM12" s="58">
        <f>SUMIFS(Consolidado!$H:$H,Consolidado!$A:$A,$B12,Consolidado!$E:$E,MM$4,Consolidado!$C:$C,"REG",Consolidado!$B:$B,"SERVICIO")</f>
        <v>0</v>
      </c>
      <c r="MN12" s="58">
        <f>SUMIFS(Consolidado!$H:$H,Consolidado!$A:$A,$B12,Consolidado!$E:$E,MN$4,Consolidado!$C:$C,"REG",Consolidado!$B:$B,"SERVICIO")</f>
        <v>0</v>
      </c>
      <c r="MO12" s="58">
        <f>SUMIFS(Consolidado!$H:$H,Consolidado!$A:$A,$B12,Consolidado!$E:$E,MO$4,Consolidado!$C:$C,"REG",Consolidado!$B:$B,"SERVICIO")</f>
        <v>0</v>
      </c>
      <c r="MP12" s="58">
        <f>SUMIFS(Consolidado!$H:$H,Consolidado!$A:$A,$B12,Consolidado!$E:$E,MP$4,Consolidado!$C:$C,"REG",Consolidado!$B:$B,"SERVICIO")</f>
        <v>0</v>
      </c>
      <c r="MQ12" s="58">
        <f>SUMIFS(Consolidado!$H:$H,Consolidado!$A:$A,$B12,Consolidado!$E:$E,MQ$4,Consolidado!$C:$C,"REG",Consolidado!$B:$B,"SERVICIO")</f>
        <v>0</v>
      </c>
      <c r="MR12" s="58">
        <f>SUMIFS(Consolidado!$H:$H,Consolidado!$A:$A,$B12,Consolidado!$E:$E,MR$4,Consolidado!$C:$C,"REG",Consolidado!$B:$B,"SERVICIO")</f>
        <v>0</v>
      </c>
      <c r="MS12" s="58">
        <f>SUMIFS(Consolidado!$H:$H,Consolidado!$A:$A,$B12,Consolidado!$E:$E,MS$4,Consolidado!$C:$C,"REG",Consolidado!$B:$B,"SERVICIO")</f>
        <v>0</v>
      </c>
      <c r="MT12" s="58">
        <f>SUMIFS(Consolidado!$H:$H,Consolidado!$A:$A,$B12,Consolidado!$E:$E,MT$4,Consolidado!$C:$C,"REG",Consolidado!$B:$B,"SERVICIO")</f>
        <v>0</v>
      </c>
      <c r="MU12" s="58">
        <f>SUMIFS(Consolidado!$H:$H,Consolidado!$A:$A,$B12,Consolidado!$E:$E,MU$4,Consolidado!$C:$C,"REG",Consolidado!$B:$B,"SERVICIO")</f>
        <v>0</v>
      </c>
      <c r="MV12" s="58">
        <f>SUMIFS(Consolidado!$H:$H,Consolidado!$A:$A,$B12,Consolidado!$E:$E,MV$4,Consolidado!$C:$C,"REG",Consolidado!$B:$B,"SERVICIO")</f>
        <v>0</v>
      </c>
      <c r="MW12" s="58">
        <f>SUMIFS(Consolidado!$H:$H,Consolidado!$A:$A,$B12,Consolidado!$E:$E,MW$4,Consolidado!$C:$C,"REG",Consolidado!$B:$B,"SERVICIO")</f>
        <v>0</v>
      </c>
      <c r="MX12" s="58">
        <f>SUMIFS(Consolidado!$H:$H,Consolidado!$A:$A,$B12,Consolidado!$E:$E,MX$4,Consolidado!$C:$C,"REG",Consolidado!$B:$B,"SERVICIO")</f>
        <v>0</v>
      </c>
      <c r="MY12" s="58">
        <f>SUMIFS(Consolidado!$H:$H,Consolidado!$A:$A,$B12,Consolidado!$E:$E,MY$4,Consolidado!$C:$C,"REG",Consolidado!$B:$B,"SERVICIO")</f>
        <v>0</v>
      </c>
      <c r="MZ12" s="58">
        <f>SUMIFS(Consolidado!$H:$H,Consolidado!$A:$A,$B12,Consolidado!$E:$E,MZ$4,Consolidado!$C:$C,"REG",Consolidado!$B:$B,"SERVICIO")</f>
        <v>0</v>
      </c>
      <c r="NA12" s="58">
        <f>SUMIFS(Consolidado!$H:$H,Consolidado!$A:$A,$B12,Consolidado!$E:$E,NA$4,Consolidado!$C:$C,"REG",Consolidado!$B:$B,"SERVICIO")</f>
        <v>0</v>
      </c>
      <c r="NB12" s="58">
        <f>SUMIFS(Consolidado!$H:$H,Consolidado!$A:$A,$B12,Consolidado!$E:$E,NB$4,Consolidado!$C:$C,"REG",Consolidado!$B:$B,"SERVICIO")</f>
        <v>0</v>
      </c>
      <c r="NC12" s="58">
        <f>SUMIFS(Consolidado!$H:$H,Consolidado!$A:$A,$B12,Consolidado!$E:$E,NC$4,Consolidado!$C:$C,"REG",Consolidado!$B:$B,"SERVICIO")</f>
        <v>0</v>
      </c>
      <c r="ND12" s="58">
        <f>SUMIFS(Consolidado!$H:$H,Consolidado!$A:$A,$B12,Consolidado!$E:$E,ND$4,Consolidado!$C:$C,"REG",Consolidado!$B:$B,"SERVICIO")</f>
        <v>0</v>
      </c>
      <c r="NE12" s="58">
        <f>SUMIFS(Consolidado!$H:$H,Consolidado!$A:$A,$B12,Consolidado!$E:$E,NE$4,Consolidado!$C:$C,"REG",Consolidado!$B:$B,"SERVICIO")</f>
        <v>0</v>
      </c>
      <c r="NF12" s="58">
        <f>SUMIFS(Consolidado!$H:$H,Consolidado!$A:$A,$B12,Consolidado!$E:$E,NF$4,Consolidado!$C:$C,"REG",Consolidado!$B:$B,"SERVICIO")</f>
        <v>0</v>
      </c>
      <c r="NG12" s="58">
        <f>SUMIFS(Consolidado!$H:$H,Consolidado!$A:$A,$B12,Consolidado!$E:$E,NG$4,Consolidado!$C:$C,"REG",Consolidado!$B:$B,"SERVICIO")</f>
        <v>0</v>
      </c>
      <c r="NH12" s="58">
        <f>SUMIFS(Consolidado!$H:$H,Consolidado!$A:$A,$B12,Consolidado!$E:$E,NH$4,Consolidado!$C:$C,"REG",Consolidado!$B:$B,"SERVICIO")</f>
        <v>0</v>
      </c>
      <c r="NI12" s="58">
        <f>SUMIFS(Consolidado!$H:$H,Consolidado!$A:$A,$B12,Consolidado!$E:$E,NI$4,Consolidado!$C:$C,"REG",Consolidado!$B:$B,"SERVICIO")</f>
        <v>0</v>
      </c>
      <c r="NJ12" s="58">
        <f>SUMIFS(Consolidado!$H:$H,Consolidado!$A:$A,$B12,Consolidado!$E:$E,NJ$4,Consolidado!$C:$C,"REG",Consolidado!$B:$B,"SERVICIO")</f>
        <v>0</v>
      </c>
      <c r="NK12" s="58">
        <f>SUMIFS(Consolidado!$H:$H,Consolidado!$A:$A,$B12,Consolidado!$E:$E,NK$4,Consolidado!$C:$C,"REG",Consolidado!$B:$B,"SERVICIO")</f>
        <v>0</v>
      </c>
      <c r="NL12" s="58">
        <f>SUMIFS(Consolidado!$H:$H,Consolidado!$A:$A,$B12,Consolidado!$E:$E,NL$4,Consolidado!$C:$C,"REG",Consolidado!$B:$B,"SERVICIO")</f>
        <v>0</v>
      </c>
      <c r="NM12" s="58">
        <f>SUMIFS(Consolidado!$H:$H,Consolidado!$A:$A,$B12,Consolidado!$E:$E,NM$4,Consolidado!$C:$C,"REG",Consolidado!$B:$B,"SERVICIO")</f>
        <v>0</v>
      </c>
      <c r="NN12" s="58">
        <f>SUMIFS(Consolidado!$H:$H,Consolidado!$A:$A,$B12,Consolidado!$E:$E,NN$4,Consolidado!$C:$C,"REG",Consolidado!$B:$B,"SERVICIO")</f>
        <v>0</v>
      </c>
      <c r="NO12" s="58">
        <f>SUMIFS(Consolidado!$H:$H,Consolidado!$A:$A,$B12,Consolidado!$E:$E,NO$4,Consolidado!$C:$C,"REG",Consolidado!$B:$B,"SERVICIO")</f>
        <v>0</v>
      </c>
      <c r="NP12" s="58">
        <f>SUMIFS(Consolidado!$H:$H,Consolidado!$A:$A,$B12,Consolidado!$E:$E,NP$4,Consolidado!$C:$C,"REG",Consolidado!$B:$B,"SERVICIO")</f>
        <v>0</v>
      </c>
      <c r="NQ12" s="58">
        <f>SUMIFS(Consolidado!$H:$H,Consolidado!$A:$A,$B12,Consolidado!$E:$E,NQ$4,Consolidado!$C:$C,"REG",Consolidado!$B:$B,"SERVICIO")</f>
        <v>0</v>
      </c>
      <c r="NR12" s="58">
        <f>SUMIFS(Consolidado!$H:$H,Consolidado!$A:$A,$B12,Consolidado!$E:$E,NR$4,Consolidado!$C:$C,"REG",Consolidado!$B:$B,"SERVICIO")</f>
        <v>0</v>
      </c>
      <c r="NS12" s="58">
        <f>SUMIFS(Consolidado!$H:$H,Consolidado!$A:$A,$B12,Consolidado!$E:$E,NS$4,Consolidado!$C:$C,"REG",Consolidado!$B:$B,"SERVICIO")</f>
        <v>0</v>
      </c>
      <c r="NT12" s="58">
        <f>SUMIFS(Consolidado!$H:$H,Consolidado!$A:$A,$B12,Consolidado!$E:$E,NT$4,Consolidado!$C:$C,"REG",Consolidado!$B:$B,"SERVICIO")</f>
        <v>0</v>
      </c>
      <c r="NU12" s="58">
        <f>SUMIFS(Consolidado!$H:$H,Consolidado!$A:$A,$B12,Consolidado!$E:$E,NU$4,Consolidado!$C:$C,"REG",Consolidado!$B:$B,"SERVICIO")</f>
        <v>0</v>
      </c>
      <c r="NV12" s="58">
        <f>SUMIFS(Consolidado!$H:$H,Consolidado!$A:$A,$B12,Consolidado!$E:$E,NV$4,Consolidado!$C:$C,"REG",Consolidado!$B:$B,"SERVICIO")</f>
        <v>0</v>
      </c>
      <c r="NW12" s="58">
        <f>SUMIFS(Consolidado!$H:$H,Consolidado!$A:$A,$B12,Consolidado!$E:$E,NW$4,Consolidado!$C:$C,"REG",Consolidado!$B:$B,"SERVICIO")</f>
        <v>0</v>
      </c>
      <c r="NX12" s="58">
        <f>SUMIFS(Consolidado!$H:$H,Consolidado!$A:$A,$B12,Consolidado!$E:$E,NX$4,Consolidado!$C:$C,"REG",Consolidado!$B:$B,"SERVICIO")</f>
        <v>0</v>
      </c>
      <c r="NY12" s="58">
        <f>SUMIFS(Consolidado!$H:$H,Consolidado!$A:$A,$B12,Consolidado!$E:$E,NY$4,Consolidado!$C:$C,"REG",Consolidado!$B:$B,"SERVICIO")</f>
        <v>0</v>
      </c>
      <c r="NZ12" s="213">
        <f t="shared" si="0"/>
        <v>161.19999999999999</v>
      </c>
      <c r="OA12" s="35">
        <f t="shared" si="1"/>
        <v>708.78000000000009</v>
      </c>
      <c r="OB12" s="44">
        <f t="shared" si="2"/>
        <v>0.81472711389029384</v>
      </c>
      <c r="OC12" s="35">
        <f t="shared" si="8"/>
        <v>708.78000000000009</v>
      </c>
      <c r="OD12" s="44">
        <f t="shared" si="3"/>
        <v>0.81472711389029384</v>
      </c>
      <c r="OE12" s="35" t="s">
        <v>836</v>
      </c>
      <c r="OF12" s="234" cm="1">
        <f t="array" ref="OF12">_xlfn.IFS(OB12&gt;=60%,U12*100%,OB12&gt;=60%,U12*60%,OB12&gt;=35%,U12*35%,OB12&lt;35%,0)</f>
        <v>869.96</v>
      </c>
      <c r="OG12" s="234" cm="1">
        <f t="array" ref="OG12">_xlfn.IFS(OD12&gt;=60%,U12*100%,OD12&gt;=60%,U12*60%,OD12&gt;=35%,U12*35%,OD12&lt;35%,0)</f>
        <v>869.96</v>
      </c>
      <c r="OH12" s="237">
        <f t="shared" si="9"/>
        <v>0</v>
      </c>
      <c r="OI12" s="236">
        <f t="shared" si="4"/>
        <v>708.78000000000009</v>
      </c>
      <c r="OJ12" s="35">
        <f t="shared" si="5"/>
        <v>161.17999999999995</v>
      </c>
      <c r="OK12" s="35">
        <f>_xlfn.XLOOKUP(B12,Alianza!$A:$A,Alianza!$C:$C,"",0,1)</f>
        <v>3000</v>
      </c>
      <c r="OL12" s="235" cm="1">
        <f t="array" ref="OL12">_xlfn.IFS(OB12&gt;=60%,OK12*100%,OB12&gt;=60%,OK12*60%,OB12&gt;=35%,OK12*35%,OB12&lt;35%,0)</f>
        <v>3000</v>
      </c>
      <c r="OM12" s="235" cm="1">
        <f t="array" ref="OM12">_xlfn.IFS(OD12&gt;=60%,OK12*100%,OD12&gt;=60%,OK12*60%,OD12&gt;=35%,OK12*35%,OD12&lt;35%,0)</f>
        <v>3000</v>
      </c>
      <c r="ON12" s="243">
        <f t="shared" si="10"/>
        <v>0</v>
      </c>
      <c r="OO12" s="35">
        <f>_xlfn.XLOOKUP(B12,Comisiones!$A:$A,Comisiones!$B:$B,"",0,1)</f>
        <v>300</v>
      </c>
      <c r="OP12" s="35">
        <f>_xlfn.XLOOKUP(B12,Comisiones!$A:$A,Comisiones!$C:$C,"",0,1)</f>
        <v>135</v>
      </c>
      <c r="OQ12" s="236">
        <f t="shared" si="11"/>
        <v>165</v>
      </c>
      <c r="OR12" s="235" cm="1">
        <f t="array" ref="OR12">_xlfn.IFS(OB12&gt;=60%,OO12*100%,OB12&gt;=60%,OO12*60%,OB12&gt;=35%,OO12*35%,OB12&lt;35%,0)</f>
        <v>300</v>
      </c>
      <c r="OS12" s="235" cm="1">
        <f t="array" ref="OS12">_xlfn.IFS(OD12&gt;=60%,OQ12*100%,OD12&gt;=60%,OQ12*60%,OD12&gt;=35%,OQ12*35%,OD12&lt;35%,0)</f>
        <v>165</v>
      </c>
      <c r="OT12" s="243">
        <f t="shared" si="12"/>
        <v>135</v>
      </c>
      <c r="OU12" s="35"/>
      <c r="OV12"/>
      <c r="OW12" s="35">
        <f t="shared" si="6"/>
        <v>-2.0000000000038654E-2</v>
      </c>
      <c r="OY12" s="201"/>
      <c r="OZ12" s="201"/>
    </row>
    <row r="13" spans="2:416" s="3" customFormat="1" x14ac:dyDescent="0.25">
      <c r="B13" s="103" t="s">
        <v>443</v>
      </c>
      <c r="C13" s="152">
        <v>1</v>
      </c>
      <c r="D13" s="42" t="s">
        <v>444</v>
      </c>
      <c r="E13" s="43" t="str">
        <f>_xlfn.XLOOKUP(D13,'Datos Maestros'!$N$3:$N$19,'Datos Maestros'!$G$3:$G$19,"",0,1)</f>
        <v>04.07</v>
      </c>
      <c r="F13" s="43"/>
      <c r="G13" s="43"/>
      <c r="H13" s="111" t="s">
        <v>845</v>
      </c>
      <c r="I13" s="42" t="s">
        <v>445</v>
      </c>
      <c r="J13" s="42"/>
      <c r="K13" s="42" t="s">
        <v>292</v>
      </c>
      <c r="L13" s="42"/>
      <c r="M13" s="42"/>
      <c r="N13" s="42"/>
      <c r="O13" s="41">
        <v>43925</v>
      </c>
      <c r="P13" s="42"/>
      <c r="Q13" s="10">
        <v>44957</v>
      </c>
      <c r="R13" s="94"/>
      <c r="S13" s="42"/>
      <c r="T13" s="42"/>
      <c r="U13" s="55">
        <v>775</v>
      </c>
      <c r="V13" s="50">
        <v>0</v>
      </c>
      <c r="W13" s="40">
        <v>0</v>
      </c>
      <c r="X13" s="40" t="s">
        <v>835</v>
      </c>
      <c r="Y13" s="40" t="s">
        <v>46</v>
      </c>
      <c r="Z13" s="43">
        <v>0</v>
      </c>
      <c r="AA13" s="43"/>
      <c r="AB13" s="43">
        <v>258.33</v>
      </c>
      <c r="AC13" s="92">
        <f>SUMIFS(Consolidado!$J:$J,Consolidado!$A:$A,$B13,Consolidado!$E:$E,AC$4,Consolidado!$C:$C,$C$3,Consolidado!$B:$B,"FOMA")</f>
        <v>0</v>
      </c>
      <c r="AD13" s="92">
        <f>SUMIFS(Consolidado!$J:$J,Consolidado!$A:$A,$B13,Consolidado!$E:$E,AD$4,Consolidado!$C:$C,$C$3,Consolidado!$B:$B,"FOMA")</f>
        <v>0</v>
      </c>
      <c r="AE13" s="92">
        <f>SUMIFS(Consolidado!$J:$J,Consolidado!$A:$A,$B13,Consolidado!$E:$E,AE$4,Consolidado!$C:$C,$C$3,Consolidado!$B:$B,"FOMA")</f>
        <v>0</v>
      </c>
      <c r="AF13" s="92">
        <f>SUMIFS(Consolidado!$J:$J,Consolidado!$A:$A,$B13,Consolidado!$E:$E,AF$4,Consolidado!$C:$C,$C$3,Consolidado!$B:$B,"FOMA")</f>
        <v>0</v>
      </c>
      <c r="AG13" s="92">
        <f>SUMIFS(Consolidado!$J:$J,Consolidado!$A:$A,$B13,Consolidado!$E:$E,AG$4,Consolidado!$C:$C,$C$3,Consolidado!$B:$B,"FOMA")</f>
        <v>0</v>
      </c>
      <c r="AH13" s="92">
        <f>SUMIFS(Consolidado!$J:$J,Consolidado!$A:$A,$B13,Consolidado!$E:$E,AH$4,Consolidado!$C:$C,$C$3,Consolidado!$B:$B,"FOMA")</f>
        <v>0</v>
      </c>
      <c r="AI13" s="92">
        <f>SUMIFS(Consolidado!$J:$J,Consolidado!$A:$A,$B13,Consolidado!$E:$E,AI$4,Consolidado!$C:$C,$C$3,Consolidado!$B:$B,"FOMA")</f>
        <v>0</v>
      </c>
      <c r="AJ13" s="92">
        <f>SUMIFS(Consolidado!$J:$J,Consolidado!$A:$A,$B13,Consolidado!$E:$E,AJ$4,Consolidado!$C:$C,$C$3,Consolidado!$B:$B,"FOMA")</f>
        <v>0</v>
      </c>
      <c r="AK13" s="92">
        <f>SUMIFS(Consolidado!$J:$J,Consolidado!$A:$A,$B13,Consolidado!$E:$E,AK$4,Consolidado!$C:$C,$C$3,Consolidado!$B:$B,"FOMA")</f>
        <v>0</v>
      </c>
      <c r="AL13" s="92">
        <f>SUMIFS(Consolidado!$J:$J,Consolidado!$A:$A,$B13,Consolidado!$E:$E,AL$4,Consolidado!$C:$C,$C$3,Consolidado!$B:$B,"FOMA")</f>
        <v>0</v>
      </c>
      <c r="AM13" s="92">
        <f>SUMIFS(Consolidado!$J:$J,Consolidado!$A:$A,$B13,Consolidado!$E:$E,AM$4,Consolidado!$C:$C,$C$3,Consolidado!$B:$B,"FOMA")</f>
        <v>0</v>
      </c>
      <c r="AN13" s="92">
        <f>SUMIFS(Consolidado!$J:$J,Consolidado!$A:$A,$B13,Consolidado!$E:$E,AN$4,Consolidado!$C:$C,$C$3,Consolidado!$B:$B,"FOMA")</f>
        <v>0</v>
      </c>
      <c r="AO13" s="92">
        <f>SUMIFS(Consolidado!$J:$J,Consolidado!$A:$A,$B13,Consolidado!$E:$E,AO$4,Consolidado!$C:$C,$C$3,Consolidado!$B:$B,"FOMA")</f>
        <v>0</v>
      </c>
      <c r="AP13" s="92">
        <f>SUMIFS(Consolidado!$J:$J,Consolidado!$A:$A,$B13,Consolidado!$E:$E,AP$4,Consolidado!$C:$C,$C$3,Consolidado!$B:$B,"FOMA")</f>
        <v>0</v>
      </c>
      <c r="AQ13" s="92">
        <f>SUMIFS(Consolidado!$J:$J,Consolidado!$A:$A,$B13,Consolidado!$E:$E,AQ$4,Consolidado!$C:$C,$C$3,Consolidado!$B:$B,"FOMA")</f>
        <v>0</v>
      </c>
      <c r="AR13" s="92">
        <f>SUMIFS(Consolidado!$J:$J,Consolidado!$A:$A,$B13,Consolidado!$E:$E,AR$4,Consolidado!$C:$C,$C$3,Consolidado!$B:$B,"FOMA")</f>
        <v>0</v>
      </c>
      <c r="AS13" s="92">
        <f>SUMIFS(Consolidado!$J:$J,Consolidado!$A:$A,$B13,Consolidado!$E:$E,AS$4,Consolidado!$C:$C,$C$3,Consolidado!$B:$B,"FOMA")</f>
        <v>0</v>
      </c>
      <c r="AT13" s="92">
        <f>SUMIFS(Consolidado!$J:$J,Consolidado!$A:$A,$B13,Consolidado!$E:$E,AT$4,Consolidado!$C:$C,$C$3,Consolidado!$B:$B,"FOMA")</f>
        <v>0</v>
      </c>
      <c r="AU13" s="92">
        <f>SUMIFS(Consolidado!$J:$J,Consolidado!$A:$A,$B13,Consolidado!$E:$E,AU$4,Consolidado!$C:$C,$C$3,Consolidado!$B:$B,"FOMA")</f>
        <v>0</v>
      </c>
      <c r="AV13" s="92">
        <f>SUMIFS(Consolidado!$J:$J,Consolidado!$A:$A,$B13,Consolidado!$E:$E,AV$4,Consolidado!$C:$C,$C$3,Consolidado!$B:$B,"FOMA")</f>
        <v>0</v>
      </c>
      <c r="AW13" s="92">
        <f>SUMIFS(Consolidado!$J:$J,Consolidado!$A:$A,$B13,Consolidado!$E:$E,AW$4,Consolidado!$C:$C,$C$3,Consolidado!$B:$B,"FOMA")</f>
        <v>0</v>
      </c>
      <c r="AX13" s="92">
        <f>SUMIFS(Consolidado!$J:$J,Consolidado!$A:$A,$B13,Consolidado!$E:$E,AX$4,Consolidado!$C:$C,$C$3,Consolidado!$B:$B,"FOMA")</f>
        <v>0</v>
      </c>
      <c r="AY13" s="92">
        <f>SUMIFS(Consolidado!$J:$J,Consolidado!$A:$A,$B13,Consolidado!$E:$E,AY$4,Consolidado!$C:$C,$C$3,Consolidado!$B:$B,"FOMA")</f>
        <v>0</v>
      </c>
      <c r="AZ13" s="92">
        <f>SUMIFS(Consolidado!$J:$J,Consolidado!$A:$A,$B13,Consolidado!$E:$E,AZ$4,Consolidado!$C:$C,$C$3,Consolidado!$B:$B,"FOMA")</f>
        <v>0</v>
      </c>
      <c r="BA13" s="92">
        <f>SUMIFS(Consolidado!$J:$J,Consolidado!$A:$A,$B13,Consolidado!$E:$E,BA$4,Consolidado!$C:$C,$C$3,Consolidado!$B:$B,"FOMA")</f>
        <v>0</v>
      </c>
      <c r="BB13" s="92">
        <f>SUMIFS(Consolidado!$J:$J,Consolidado!$A:$A,$B13,Consolidado!$E:$E,BB$4,Consolidado!$C:$C,$C$3,Consolidado!$B:$B,"FOMA")</f>
        <v>0</v>
      </c>
      <c r="BC13" s="92">
        <f>SUMIFS(Consolidado!$J:$J,Consolidado!$A:$A,$B13,Consolidado!$E:$E,BC$4,Consolidado!$C:$C,$C$3,Consolidado!$B:$B,"FOMA")</f>
        <v>0</v>
      </c>
      <c r="BD13" s="92">
        <f>SUMIFS(Consolidado!$J:$J,Consolidado!$A:$A,$B13,Consolidado!$E:$E,BD$4,Consolidado!$C:$C,$C$3,Consolidado!$B:$B,"FOMA")</f>
        <v>0</v>
      </c>
      <c r="BE13" s="92">
        <f>SUMIFS(Consolidado!$J:$J,Consolidado!$A:$A,$B13,Consolidado!$E:$E,BE$4,Consolidado!$C:$C,$C$3,Consolidado!$B:$B,"FOMA")</f>
        <v>0</v>
      </c>
      <c r="BF13" s="92">
        <f>SUMIFS(Consolidado!$J:$J,Consolidado!$A:$A,$B13,Consolidado!$E:$E,BF$4,Consolidado!$C:$C,$C$3,Consolidado!$B:$B,"FOMA")</f>
        <v>0</v>
      </c>
      <c r="BG13" s="92">
        <f>SUMIFS(Consolidado!$J:$J,Consolidado!$A:$A,$B13,Consolidado!$E:$E,BG$4,Consolidado!$C:$C,$C$3,Consolidado!$B:$B,"FOMA")</f>
        <v>0</v>
      </c>
      <c r="BH13" s="92">
        <f>SUMIFS(Consolidado!$J:$J,Consolidado!$A:$A,$B13,Consolidado!$E:$E,BH$4,Consolidado!$C:$C,$C$3,Consolidado!$B:$B,"FOMA")</f>
        <v>0</v>
      </c>
      <c r="BI13" s="92">
        <f>SUMIFS(Consolidado!$J:$J,Consolidado!$A:$A,$B13,Consolidado!$E:$E,BI$4,Consolidado!$C:$C,$C$3,Consolidado!$B:$B,"FOMA")</f>
        <v>0</v>
      </c>
      <c r="BJ13" s="92">
        <f>SUMIFS(Consolidado!$J:$J,Consolidado!$A:$A,$B13,Consolidado!$E:$E,BJ$4,Consolidado!$C:$C,$C$3,Consolidado!$B:$B,"FOMA")</f>
        <v>0</v>
      </c>
      <c r="BK13" s="92">
        <f>SUMIFS(Consolidado!$J:$J,Consolidado!$A:$A,$B13,Consolidado!$E:$E,BK$4,Consolidado!$C:$C,$C$3,Consolidado!$B:$B,"FOMA")</f>
        <v>0</v>
      </c>
      <c r="BL13" s="92">
        <f>SUMIFS(Consolidado!$J:$J,Consolidado!$A:$A,$B13,Consolidado!$E:$E,BL$4,Consolidado!$C:$C,$C$3,Consolidado!$B:$B,"FOMA")</f>
        <v>0</v>
      </c>
      <c r="BM13" s="92">
        <f>SUMIFS(Consolidado!$J:$J,Consolidado!$A:$A,$B13,Consolidado!$E:$E,BM$4,Consolidado!$C:$C,$C$3,Consolidado!$B:$B,"FOMA")</f>
        <v>0</v>
      </c>
      <c r="BN13" s="92">
        <f>SUMIFS(Consolidado!$J:$J,Consolidado!$A:$A,$B13,Consolidado!$E:$E,BN$4,Consolidado!$C:$C,$C$3,Consolidado!$B:$B,"FOMA")</f>
        <v>0</v>
      </c>
      <c r="BO13" s="92">
        <f>SUMIFS(Consolidado!$J:$J,Consolidado!$A:$A,$B13,Consolidado!$E:$E,BO$4,Consolidado!$C:$C,$C$3,Consolidado!$B:$B,"FOMA")</f>
        <v>0</v>
      </c>
      <c r="BP13" s="92">
        <f>SUMIFS(Consolidado!$J:$J,Consolidado!$A:$A,$B13,Consolidado!$E:$E,BP$4,Consolidado!$C:$C,$C$3,Consolidado!$B:$B,"FOMA")</f>
        <v>0</v>
      </c>
      <c r="BQ13" s="92">
        <f>SUMIFS(Consolidado!$J:$J,Consolidado!$A:$A,$B13,Consolidado!$E:$E,BQ$4,Consolidado!$C:$C,$C$3,Consolidado!$B:$B,"FOMA")</f>
        <v>0</v>
      </c>
      <c r="BR13" s="92">
        <f>SUMIFS(Consolidado!$J:$J,Consolidado!$A:$A,$B13,Consolidado!$E:$E,BR$4,Consolidado!$C:$C,$C$3,Consolidado!$B:$B,"FOMA")</f>
        <v>0</v>
      </c>
      <c r="BS13" s="92">
        <f>SUMIFS(Consolidado!$J:$J,Consolidado!$A:$A,$B13,Consolidado!$E:$E,BS$4,Consolidado!$C:$C,$C$3,Consolidado!$B:$B,"FOMA")</f>
        <v>0</v>
      </c>
      <c r="BT13" s="92">
        <f>SUMIFS(Consolidado!$J:$J,Consolidado!$A:$A,$B13,Consolidado!$E:$E,BT$4,Consolidado!$C:$C,$C$3,Consolidado!$B:$B,"FOMA")</f>
        <v>0</v>
      </c>
      <c r="BU13" s="92">
        <f>SUMIFS(Consolidado!$J:$J,Consolidado!$A:$A,$B13,Consolidado!$E:$E,BU$4,Consolidado!$C:$C,$C$3,Consolidado!$B:$B,"FOMA")</f>
        <v>0</v>
      </c>
      <c r="BV13" s="92">
        <f>SUMIFS(Consolidado!$J:$J,Consolidado!$A:$A,$B13,Consolidado!$E:$E,BV$4,Consolidado!$C:$C,$C$3,Consolidado!$B:$B,"FOMA")</f>
        <v>0</v>
      </c>
      <c r="BW13" s="92">
        <f>SUMIFS(Consolidado!$J:$J,Consolidado!$A:$A,$B13,Consolidado!$E:$E,BW$4,Consolidado!$C:$C,$C$3,Consolidado!$B:$B,"FOMA")</f>
        <v>0</v>
      </c>
      <c r="BX13" s="92">
        <f>SUMIFS(Consolidado!$J:$J,Consolidado!$A:$A,$B13,Consolidado!$E:$E,BX$4,Consolidado!$C:$C,$C$3,Consolidado!$B:$B,"FOMA")</f>
        <v>0</v>
      </c>
      <c r="BY13" s="92">
        <f>SUMIFS(Consolidado!$J:$J,Consolidado!$A:$A,$B13,Consolidado!$E:$E,BY$4,Consolidado!$C:$C,$C$3,Consolidado!$B:$B,"FOMA")</f>
        <v>0</v>
      </c>
      <c r="BZ13" s="92">
        <f>SUMIFS(Consolidado!$J:$J,Consolidado!$A:$A,$B13,Consolidado!$E:$E,BZ$4,Consolidado!$C:$C,$C$3,Consolidado!$B:$B,"FOMA")</f>
        <v>0</v>
      </c>
      <c r="CA13" s="92">
        <f>SUMIFS(Consolidado!$J:$J,Consolidado!$A:$A,$B13,Consolidado!$E:$E,CA$4,Consolidado!$C:$C,$C$3,Consolidado!$B:$B,"FOMA")</f>
        <v>0</v>
      </c>
      <c r="CB13" s="92">
        <f>SUMIFS(Consolidado!$J:$J,Consolidado!$A:$A,$B13,Consolidado!$E:$E,CB$4,Consolidado!$C:$C,$C$3,Consolidado!$B:$B,"FOMA")</f>
        <v>0</v>
      </c>
      <c r="CC13" s="92">
        <f>SUMIFS(Consolidado!$J:$J,Consolidado!$A:$A,$B13,Consolidado!$E:$E,CC$4,Consolidado!$C:$C,$C$3,Consolidado!$B:$B,"FOMA")</f>
        <v>0</v>
      </c>
      <c r="CD13" s="92">
        <f>SUMIFS(Consolidado!$J:$J,Consolidado!$A:$A,$B13,Consolidado!$E:$E,CD$4,Consolidado!$C:$C,$C$3,Consolidado!$B:$B,"FOMA")</f>
        <v>0</v>
      </c>
      <c r="CE13" s="92">
        <f>SUMIFS(Consolidado!$J:$J,Consolidado!$A:$A,$B13,Consolidado!$E:$E,CE$4,Consolidado!$C:$C,$C$3,Consolidado!$B:$B,"FOMA")</f>
        <v>0</v>
      </c>
      <c r="CF13" s="92">
        <f>SUMIFS(Consolidado!$J:$J,Consolidado!$A:$A,$B13,Consolidado!$E:$E,CF$4,Consolidado!$C:$C,$C$3,Consolidado!$B:$B,"FOMA")</f>
        <v>0</v>
      </c>
      <c r="CG13" s="92">
        <f>SUMIFS(Consolidado!$J:$J,Consolidado!$A:$A,$B13,Consolidado!$E:$E,CG$4,Consolidado!$C:$C,$C$3,Consolidado!$B:$B,"FOMA")</f>
        <v>0</v>
      </c>
      <c r="CH13" s="92">
        <f>SUMIFS(Consolidado!$J:$J,Consolidado!$A:$A,$B13,Consolidado!$E:$E,CH$4,Consolidado!$C:$C,$C$3,Consolidado!$B:$B,"FOMA")</f>
        <v>0</v>
      </c>
      <c r="CI13" s="92">
        <f>SUMIFS(Consolidado!$J:$J,Consolidado!$A:$A,$B13,Consolidado!$E:$E,CI$4,Consolidado!$C:$C,$C$3,Consolidado!$B:$B,"FOMA")</f>
        <v>0</v>
      </c>
      <c r="CJ13" s="92">
        <f>SUMIFS(Consolidado!$J:$J,Consolidado!$A:$A,$B13,Consolidado!$E:$E,CJ$4,Consolidado!$C:$C,$C$3,Consolidado!$B:$B,"FOMA")</f>
        <v>0</v>
      </c>
      <c r="CK13" s="92">
        <f>SUMIFS(Consolidado!$J:$J,Consolidado!$A:$A,$B13,Consolidado!$E:$E,CK$4,Consolidado!$C:$C,$C$3,Consolidado!$B:$B,"FOMA")</f>
        <v>0</v>
      </c>
      <c r="CL13" s="92">
        <f>SUMIFS(Consolidado!$J:$J,Consolidado!$A:$A,$B13,Consolidado!$E:$E,CL$4,Consolidado!$C:$C,$C$3,Consolidado!$B:$B,"FOMA")</f>
        <v>0</v>
      </c>
      <c r="CM13" s="92">
        <f>SUMIFS(Consolidado!$J:$J,Consolidado!$A:$A,$B13,Consolidado!$E:$E,CM$4,Consolidado!$C:$C,$C$3,Consolidado!$B:$B,"FOMA")</f>
        <v>0</v>
      </c>
      <c r="CN13" s="92">
        <f>SUMIFS(Consolidado!$J:$J,Consolidado!$A:$A,$B13,Consolidado!$E:$E,CN$4,Consolidado!$C:$C,$C$3,Consolidado!$B:$B,"FOMA")</f>
        <v>0</v>
      </c>
      <c r="CO13" s="92">
        <f>SUMIFS(Consolidado!$J:$J,Consolidado!$A:$A,$B13,Consolidado!$E:$E,CO$4,Consolidado!$C:$C,$C$3,Consolidado!$B:$B,"FOMA")</f>
        <v>0</v>
      </c>
      <c r="CP13" s="92">
        <f>SUMIFS(Consolidado!$J:$J,Consolidado!$A:$A,$B13,Consolidado!$E:$E,CP$4,Consolidado!$C:$C,$C$3,Consolidado!$B:$B,"FOMA")</f>
        <v>0</v>
      </c>
      <c r="CQ13" s="92">
        <f>SUMIFS(Consolidado!$J:$J,Consolidado!$A:$A,$B13,Consolidado!$E:$E,CQ$4,Consolidado!$C:$C,$C$3,Consolidado!$B:$B,"FOMA")</f>
        <v>0</v>
      </c>
      <c r="CR13" s="92">
        <f>SUMIFS(Consolidado!$J:$J,Consolidado!$A:$A,$B13,Consolidado!$E:$E,CR$4,Consolidado!$C:$C,$C$3,Consolidado!$B:$B,"FOMA")</f>
        <v>0</v>
      </c>
      <c r="CS13" s="92">
        <f>SUMIFS(Consolidado!$J:$J,Consolidado!$A:$A,$B13,Consolidado!$E:$E,CS$4,Consolidado!$C:$C,$C$3,Consolidado!$B:$B,"FOMA")</f>
        <v>0</v>
      </c>
      <c r="CT13" s="92">
        <f>SUMIFS(Consolidado!$J:$J,Consolidado!$A:$A,$B13,Consolidado!$E:$E,CT$4,Consolidado!$C:$C,$C$3,Consolidado!$B:$B,"FOMA")</f>
        <v>0</v>
      </c>
      <c r="CU13" s="92">
        <f>SUMIFS(Consolidado!$J:$J,Consolidado!$A:$A,$B13,Consolidado!$E:$E,CU$4,Consolidado!$C:$C,$C$3,Consolidado!$B:$B,"FOMA")</f>
        <v>0</v>
      </c>
      <c r="CV13" s="92">
        <f>SUMIFS(Consolidado!$J:$J,Consolidado!$A:$A,$B13,Consolidado!$E:$E,CV$4,Consolidado!$C:$C,$C$3,Consolidado!$B:$B,"FOMA")</f>
        <v>0</v>
      </c>
      <c r="CW13" s="92">
        <f>SUMIFS(Consolidado!$J:$J,Consolidado!$A:$A,$B13,Consolidado!$E:$E,CW$4,Consolidado!$C:$C,$C$3,Consolidado!$B:$B,"FOMA")</f>
        <v>0</v>
      </c>
      <c r="CX13" s="92">
        <f>SUMIFS(Consolidado!$J:$J,Consolidado!$A:$A,$B13,Consolidado!$E:$E,CX$4,Consolidado!$C:$C,$C$3,Consolidado!$B:$B,"FOMA")</f>
        <v>0</v>
      </c>
      <c r="CY13" s="92">
        <f>SUMIFS(Consolidado!$J:$J,Consolidado!$A:$A,$B13,Consolidado!$E:$E,CY$4,Consolidado!$C:$C,$C$3,Consolidado!$B:$B,"FOMA")</f>
        <v>0</v>
      </c>
      <c r="CZ13" s="92">
        <f>SUMIFS(Consolidado!$J:$J,Consolidado!$A:$A,$B13,Consolidado!$E:$E,CZ$4,Consolidado!$C:$C,$C$3,Consolidado!$B:$B,"FOMA")</f>
        <v>0</v>
      </c>
      <c r="DA13" s="92">
        <f>SUMIFS(Consolidado!$J:$J,Consolidado!$A:$A,$B13,Consolidado!$E:$E,DA$4,Consolidado!$C:$C,$C$3,Consolidado!$B:$B,"FOMA")</f>
        <v>0</v>
      </c>
      <c r="DB13" s="92">
        <f>SUMIFS(Consolidado!$J:$J,Consolidado!$A:$A,$B13,Consolidado!$E:$E,DB$4,Consolidado!$C:$C,$C$3,Consolidado!$B:$B,"FOMA")</f>
        <v>0</v>
      </c>
      <c r="DC13" s="92">
        <f>SUMIFS(Consolidado!$J:$J,Consolidado!$A:$A,$B13,Consolidado!$E:$E,DC$4,Consolidado!$C:$C,$C$3,Consolidado!$B:$B,"FOMA")</f>
        <v>0</v>
      </c>
      <c r="DD13" s="92">
        <f>SUMIFS(Consolidado!$J:$J,Consolidado!$A:$A,$B13,Consolidado!$E:$E,DD$4,Consolidado!$C:$C,$C$3,Consolidado!$B:$B,"FOMA")</f>
        <v>0</v>
      </c>
      <c r="DE13" s="92">
        <f>SUMIFS(Consolidado!$J:$J,Consolidado!$A:$A,$B13,Consolidado!$E:$E,DE$4,Consolidado!$C:$C,$C$3,Consolidado!$B:$B,"FOMA")</f>
        <v>0</v>
      </c>
      <c r="DF13" s="92">
        <f>SUMIFS(Consolidado!$J:$J,Consolidado!$A:$A,$B13,Consolidado!$E:$E,DF$4,Consolidado!$C:$C,$C$3,Consolidado!$B:$B,"FOMA")</f>
        <v>0</v>
      </c>
      <c r="DG13" s="92">
        <f>SUMIFS(Consolidado!$J:$J,Consolidado!$A:$A,$B13,Consolidado!$E:$E,DG$4,Consolidado!$C:$C,$C$3,Consolidado!$B:$B,"FOMA")</f>
        <v>0</v>
      </c>
      <c r="DH13" s="92">
        <f>SUMIFS(Consolidado!$J:$J,Consolidado!$A:$A,$B13,Consolidado!$E:$E,DH$4,Consolidado!$C:$C,$C$3,Consolidado!$B:$B,"FOMA")</f>
        <v>0</v>
      </c>
      <c r="DI13" s="92">
        <f>SUMIFS(Consolidado!$J:$J,Consolidado!$A:$A,$B13,Consolidado!$E:$E,DI$4,Consolidado!$C:$C,$C$3,Consolidado!$B:$B,"FOMA")</f>
        <v>0</v>
      </c>
      <c r="DJ13" s="92">
        <f>SUMIFS(Consolidado!$J:$J,Consolidado!$A:$A,$B13,Consolidado!$E:$E,DJ$4,Consolidado!$C:$C,$C$3,Consolidado!$B:$B,"FOMA")</f>
        <v>0</v>
      </c>
      <c r="DK13" s="92">
        <f>SUMIFS(Consolidado!$J:$J,Consolidado!$A:$A,$B13,Consolidado!$E:$E,DK$4,Consolidado!$C:$C,$C$3,Consolidado!$B:$B,"FOMA")</f>
        <v>0</v>
      </c>
      <c r="DL13" s="92">
        <f>SUMIFS(Consolidado!$J:$J,Consolidado!$A:$A,$B13,Consolidado!$E:$E,DL$4,Consolidado!$C:$C,$C$3,Consolidado!$B:$B,"FOMA")</f>
        <v>0</v>
      </c>
      <c r="DM13" s="92">
        <f>SUMIFS(Consolidado!$J:$J,Consolidado!$A:$A,$B13,Consolidado!$E:$E,DM$4,Consolidado!$C:$C,$C$3,Consolidado!$B:$B,"FOMA")</f>
        <v>0</v>
      </c>
      <c r="DN13" s="92">
        <f>SUMIFS(Consolidado!$J:$J,Consolidado!$A:$A,$B13,Consolidado!$E:$E,DN$4,Consolidado!$C:$C,$C$3,Consolidado!$B:$B,"FOMA")</f>
        <v>0</v>
      </c>
      <c r="DO13" s="92">
        <f>SUMIFS(Consolidado!$J:$J,Consolidado!$A:$A,$B13,Consolidado!$E:$E,DO$4,Consolidado!$C:$C,$C$3,Consolidado!$B:$B,"FOMA")</f>
        <v>0</v>
      </c>
      <c r="DP13" s="92">
        <f>SUMIFS(Consolidado!$J:$J,Consolidado!$A:$A,$B13,Consolidado!$E:$E,DP$4,Consolidado!$C:$C,$C$3,Consolidado!$B:$B,"FOMA")</f>
        <v>0</v>
      </c>
      <c r="DQ13" s="92">
        <f>SUMIFS(Consolidado!$J:$J,Consolidado!$A:$A,$B13,Consolidado!$E:$E,DQ$4,Consolidado!$C:$C,$C$3,Consolidado!$B:$B,"FOMA")</f>
        <v>0</v>
      </c>
      <c r="DR13" s="92">
        <f>SUMIFS(Consolidado!$J:$J,Consolidado!$A:$A,$B13,Consolidado!$E:$E,DR$4,Consolidado!$C:$C,$C$3,Consolidado!$B:$B,"FOMA")</f>
        <v>0</v>
      </c>
      <c r="DS13" s="92">
        <f>SUMIFS(Consolidado!$J:$J,Consolidado!$A:$A,$B13,Consolidado!$E:$E,DS$4,Consolidado!$C:$C,$C$3,Consolidado!$B:$B,"FOMA")</f>
        <v>0</v>
      </c>
      <c r="DT13" s="92">
        <f>SUMIFS(Consolidado!$J:$J,Consolidado!$A:$A,$B13,Consolidado!$E:$E,DT$4,Consolidado!$C:$C,$C$3,Consolidado!$B:$B,"FOMA")</f>
        <v>0</v>
      </c>
      <c r="DU13" s="92">
        <f>SUMIFS(Consolidado!$J:$J,Consolidado!$A:$A,$B13,Consolidado!$E:$E,DU$4,Consolidado!$C:$C,$C$3,Consolidado!$B:$B,"FOMA")</f>
        <v>0</v>
      </c>
      <c r="DV13" s="92">
        <f>SUMIFS(Consolidado!$J:$J,Consolidado!$A:$A,$B13,Consolidado!$E:$E,DV$4,Consolidado!$C:$C,$C$3,Consolidado!$B:$B,"FOMA")</f>
        <v>0</v>
      </c>
      <c r="DW13" s="92">
        <f>SUMIFS(Consolidado!$J:$J,Consolidado!$A:$A,$B13,Consolidado!$E:$E,DW$4,Consolidado!$C:$C,$C$3,Consolidado!$B:$B,"FOMA")</f>
        <v>0</v>
      </c>
      <c r="DX13" s="92">
        <f>SUMIFS(Consolidado!$J:$J,Consolidado!$A:$A,$B13,Consolidado!$E:$E,DX$4,Consolidado!$C:$C,$C$3,Consolidado!$B:$B,"FOMA")</f>
        <v>0</v>
      </c>
      <c r="DY13" s="92">
        <f>SUMIFS(Consolidado!$J:$J,Consolidado!$A:$A,$B13,Consolidado!$E:$E,DY$4,Consolidado!$C:$C,$C$3,Consolidado!$B:$B,"FOMA")</f>
        <v>0</v>
      </c>
      <c r="DZ13" s="92">
        <f>SUMIFS(Consolidado!$J:$J,Consolidado!$A:$A,$B13,Consolidado!$E:$E,DZ$4,Consolidado!$C:$C,$C$3,Consolidado!$B:$B,"FOMA")</f>
        <v>0</v>
      </c>
      <c r="EA13" s="92">
        <f>SUMIFS(Consolidado!$J:$J,Consolidado!$A:$A,$B13,Consolidado!$E:$E,EA$4,Consolidado!$C:$C,$C$3,Consolidado!$B:$B,"FOMA")</f>
        <v>0</v>
      </c>
      <c r="EB13" s="92">
        <f>SUMIFS(Consolidado!$J:$J,Consolidado!$A:$A,$B13,Consolidado!$E:$E,EB$4,Consolidado!$C:$C,$C$3,Consolidado!$B:$B,"FOMA")</f>
        <v>0</v>
      </c>
      <c r="EC13" s="92">
        <f>SUMIFS(Consolidado!$J:$J,Consolidado!$A:$A,$B13,Consolidado!$E:$E,EC$4,Consolidado!$C:$C,$C$3,Consolidado!$B:$B,"FOMA")</f>
        <v>0</v>
      </c>
      <c r="ED13" s="92">
        <f>SUMIFS(Consolidado!$J:$J,Consolidado!$A:$A,$B13,Consolidado!$E:$E,ED$4,Consolidado!$C:$C,$C$3,Consolidado!$B:$B,"FOMA")</f>
        <v>0</v>
      </c>
      <c r="EE13" s="92">
        <f>SUMIFS(Consolidado!$J:$J,Consolidado!$A:$A,$B13,Consolidado!$E:$E,EE$4,Consolidado!$C:$C,$C$3,Consolidado!$B:$B,"FOMA")</f>
        <v>0</v>
      </c>
      <c r="EF13" s="92">
        <f>SUMIFS(Consolidado!$J:$J,Consolidado!$A:$A,$B13,Consolidado!$E:$E,EF$4,Consolidado!$C:$C,$C$3,Consolidado!$B:$B,"FOMA")</f>
        <v>0</v>
      </c>
      <c r="EG13" s="92">
        <f>SUMIFS(Consolidado!$J:$J,Consolidado!$A:$A,$B13,Consolidado!$E:$E,EG$4,Consolidado!$C:$C,$C$3,Consolidado!$B:$B,"FOMA")</f>
        <v>0</v>
      </c>
      <c r="EH13" s="92">
        <f>SUMIFS(Consolidado!$J:$J,Consolidado!$A:$A,$B13,Consolidado!$E:$E,EH$4,Consolidado!$C:$C,$C$3,Consolidado!$B:$B,"FOMA")</f>
        <v>0</v>
      </c>
      <c r="EI13" s="92">
        <f>SUMIFS(Consolidado!$J:$J,Consolidado!$A:$A,$B13,Consolidado!$E:$E,EI$4,Consolidado!$C:$C,$C$3,Consolidado!$B:$B,"FOMA")</f>
        <v>0</v>
      </c>
      <c r="EJ13" s="92">
        <f>SUMIFS(Consolidado!$J:$J,Consolidado!$A:$A,$B13,Consolidado!$E:$E,EJ$4,Consolidado!$C:$C,$C$3,Consolidado!$B:$B,"FOMA")</f>
        <v>0</v>
      </c>
      <c r="EK13" s="92">
        <f>SUMIFS(Consolidado!$J:$J,Consolidado!$A:$A,$B13,Consolidado!$E:$E,EK$4,Consolidado!$C:$C,$C$3,Consolidado!$B:$B,"FOMA")</f>
        <v>0</v>
      </c>
      <c r="EL13" s="92">
        <f>SUMIFS(Consolidado!$J:$J,Consolidado!$A:$A,$B13,Consolidado!$E:$E,EL$4,Consolidado!$C:$C,$C$3,Consolidado!$B:$B,"FOMA")</f>
        <v>0</v>
      </c>
      <c r="EM13" s="92">
        <f>SUMIFS(Consolidado!$J:$J,Consolidado!$A:$A,$B13,Consolidado!$E:$E,EM$4,Consolidado!$C:$C,$C$3,Consolidado!$B:$B,"FOMA")</f>
        <v>0</v>
      </c>
      <c r="EN13" s="92">
        <f>SUMIFS(Consolidado!$J:$J,Consolidado!$A:$A,$B13,Consolidado!$E:$E,EN$4,Consolidado!$C:$C,$C$3,Consolidado!$B:$B,"FOMA")</f>
        <v>0</v>
      </c>
      <c r="EO13" s="92">
        <f>SUMIFS(Consolidado!$J:$J,Consolidado!$A:$A,$B13,Consolidado!$E:$E,EO$4,Consolidado!$C:$C,$C$3,Consolidado!$B:$B,"FOMA")</f>
        <v>0</v>
      </c>
      <c r="EP13" s="92">
        <f>SUMIFS(Consolidado!$J:$J,Consolidado!$A:$A,$B13,Consolidado!$E:$E,EP$4,Consolidado!$C:$C,$C$3,Consolidado!$B:$B,"FOMA")</f>
        <v>0</v>
      </c>
      <c r="EQ13" s="92">
        <f>SUMIFS(Consolidado!$J:$J,Consolidado!$A:$A,$B13,Consolidado!$E:$E,EQ$4,Consolidado!$C:$C,$C$3,Consolidado!$B:$B,"FOMA")</f>
        <v>0</v>
      </c>
      <c r="ER13" s="92">
        <f>SUMIFS(Consolidado!$J:$J,Consolidado!$A:$A,$B13,Consolidado!$E:$E,ER$4,Consolidado!$C:$C,$C$3,Consolidado!$B:$B,"FOMA")</f>
        <v>0</v>
      </c>
      <c r="ES13" s="92">
        <f>SUMIFS(Consolidado!$J:$J,Consolidado!$A:$A,$B13,Consolidado!$E:$E,ES$4,Consolidado!$C:$C,$C$3,Consolidado!$B:$B,"FOMA")</f>
        <v>0</v>
      </c>
      <c r="ET13" s="92">
        <f>SUMIFS(Consolidado!$J:$J,Consolidado!$A:$A,$B13,Consolidado!$E:$E,ET$4,Consolidado!$C:$C,$C$3,Consolidado!$B:$B,"FOMA")</f>
        <v>0</v>
      </c>
      <c r="EU13" s="92">
        <f>SUMIFS(Consolidado!$J:$J,Consolidado!$A:$A,$B13,Consolidado!$E:$E,EU$4,Consolidado!$C:$C,$C$3,Consolidado!$B:$B,"FOMA")</f>
        <v>0</v>
      </c>
      <c r="EV13" s="92">
        <f>SUMIFS(Consolidado!$J:$J,Consolidado!$A:$A,$B13,Consolidado!$E:$E,EV$4,Consolidado!$C:$C,$C$3,Consolidado!$B:$B,"FOMA")</f>
        <v>0</v>
      </c>
      <c r="EW13" s="92">
        <f>SUMIFS(Consolidado!$J:$J,Consolidado!$A:$A,$B13,Consolidado!$E:$E,EW$4,Consolidado!$C:$C,$C$3,Consolidado!$B:$B,"FOMA")</f>
        <v>0</v>
      </c>
      <c r="EX13" s="92">
        <f>SUMIFS(Consolidado!$J:$J,Consolidado!$A:$A,$B13,Consolidado!$E:$E,EX$4,Consolidado!$C:$C,$C$3,Consolidado!$B:$B,"FOMA")</f>
        <v>0</v>
      </c>
      <c r="EY13" s="92">
        <f>SUMIFS(Consolidado!$J:$J,Consolidado!$A:$A,$B13,Consolidado!$E:$E,EY$4,Consolidado!$C:$C,$C$3,Consolidado!$B:$B,"FOMA")</f>
        <v>0</v>
      </c>
      <c r="EZ13" s="92">
        <f>SUMIFS(Consolidado!$J:$J,Consolidado!$A:$A,$B13,Consolidado!$E:$E,EZ$4,Consolidado!$C:$C,$C$3,Consolidado!$B:$B,"FOMA")</f>
        <v>0</v>
      </c>
      <c r="FA13" s="92">
        <f>SUMIFS(Consolidado!$J:$J,Consolidado!$A:$A,$B13,Consolidado!$E:$E,FA$4,Consolidado!$C:$C,$C$3,Consolidado!$B:$B,"FOMA")</f>
        <v>0</v>
      </c>
      <c r="FB13" s="92">
        <f>SUMIFS(Consolidado!$J:$J,Consolidado!$A:$A,$B13,Consolidado!$E:$E,FB$4,Consolidado!$C:$C,$C$3,Consolidado!$B:$B,"FOMA")</f>
        <v>0</v>
      </c>
      <c r="FC13" s="92">
        <f>SUMIFS(Consolidado!$J:$J,Consolidado!$A:$A,$B13,Consolidado!$E:$E,FC$4,Consolidado!$C:$C,$C$3,Consolidado!$B:$B,"FOMA")</f>
        <v>0</v>
      </c>
      <c r="FD13" s="92">
        <f>SUMIFS(Consolidado!$J:$J,Consolidado!$A:$A,$B13,Consolidado!$E:$E,FD$4,Consolidado!$C:$C,$C$3,Consolidado!$B:$B,"FOMA")</f>
        <v>0</v>
      </c>
      <c r="FE13" s="92">
        <f>SUMIFS(Consolidado!$J:$J,Consolidado!$A:$A,$B13,Consolidado!$E:$E,FE$4,Consolidado!$C:$C,$C$3,Consolidado!$B:$B,"FOMA")</f>
        <v>0</v>
      </c>
      <c r="FF13" s="92">
        <f>SUMIFS(Consolidado!$J:$J,Consolidado!$A:$A,$B13,Consolidado!$E:$E,FF$4,Consolidado!$C:$C,$C$3,Consolidado!$B:$B,"FOMA")</f>
        <v>0</v>
      </c>
      <c r="FG13" s="92">
        <f>SUMIFS(Consolidado!$J:$J,Consolidado!$A:$A,$B13,Consolidado!$E:$E,FG$4,Consolidado!$C:$C,$C$3,Consolidado!$B:$B,"FOMA")</f>
        <v>0</v>
      </c>
      <c r="FH13" s="92">
        <f>SUMIFS(Consolidado!$J:$J,Consolidado!$A:$A,$B13,Consolidado!$E:$E,FH$4,Consolidado!$C:$C,$C$3,Consolidado!$B:$B,"FOMA")</f>
        <v>0</v>
      </c>
      <c r="FI13" s="92">
        <f>SUMIFS(Consolidado!$J:$J,Consolidado!$A:$A,$B13,Consolidado!$E:$E,FI$4,Consolidado!$C:$C,$C$3,Consolidado!$B:$B,"FOMA")</f>
        <v>0</v>
      </c>
      <c r="FJ13" s="92">
        <f>SUMIFS(Consolidado!$J:$J,Consolidado!$A:$A,$B13,Consolidado!$E:$E,FJ$4,Consolidado!$C:$C,$C$3,Consolidado!$B:$B,"FOMA")</f>
        <v>0</v>
      </c>
      <c r="FK13" s="92">
        <f>SUMIFS(Consolidado!$J:$J,Consolidado!$A:$A,$B13,Consolidado!$E:$E,FK$4,Consolidado!$C:$C,$C$3,Consolidado!$B:$B,"FOMA")</f>
        <v>0</v>
      </c>
      <c r="FL13" s="92">
        <f>SUMIFS(Consolidado!$J:$J,Consolidado!$A:$A,$B13,Consolidado!$E:$E,FL$4,Consolidado!$C:$C,$C$3,Consolidado!$B:$B,"FOMA")</f>
        <v>0</v>
      </c>
      <c r="FM13" s="92">
        <f>SUMIFS(Consolidado!$J:$J,Consolidado!$A:$A,$B13,Consolidado!$E:$E,FM$4,Consolidado!$C:$C,$C$3,Consolidado!$B:$B,"FOMA")</f>
        <v>0</v>
      </c>
      <c r="FN13" s="92">
        <f>SUMIFS(Consolidado!$J:$J,Consolidado!$A:$A,$B13,Consolidado!$E:$E,FN$4,Consolidado!$C:$C,$C$3,Consolidado!$B:$B,"FOMA")</f>
        <v>0</v>
      </c>
      <c r="FO13" s="92">
        <f>SUMIFS(Consolidado!$J:$J,Consolidado!$A:$A,$B13,Consolidado!$E:$E,FO$4,Consolidado!$C:$C,$C$3,Consolidado!$B:$B,"FOMA")</f>
        <v>0</v>
      </c>
      <c r="FP13" s="92">
        <f>SUMIFS(Consolidado!$J:$J,Consolidado!$A:$A,$B13,Consolidado!$E:$E,FP$4,Consolidado!$C:$C,$C$3,Consolidado!$B:$B,"FOMA")</f>
        <v>0</v>
      </c>
      <c r="FQ13" s="92">
        <f>SUMIFS(Consolidado!$J:$J,Consolidado!$A:$A,$B13,Consolidado!$E:$E,FQ$4,Consolidado!$C:$C,$C$3,Consolidado!$B:$B,"FOMA")</f>
        <v>0</v>
      </c>
      <c r="FR13" s="92">
        <f>SUMIFS(Consolidado!$J:$J,Consolidado!$A:$A,$B13,Consolidado!$E:$E,FR$4,Consolidado!$C:$C,$C$3,Consolidado!$B:$B,"FOMA")</f>
        <v>0</v>
      </c>
      <c r="FS13" s="92">
        <f>SUMIFS(Consolidado!$J:$J,Consolidado!$A:$A,$B13,Consolidado!$E:$E,FS$4,Consolidado!$C:$C,$C$3,Consolidado!$B:$B,"FOMA")</f>
        <v>0</v>
      </c>
      <c r="FT13" s="92">
        <f>SUMIFS(Consolidado!$J:$J,Consolidado!$A:$A,$B13,Consolidado!$E:$E,FT$4,Consolidado!$C:$C,$C$3,Consolidado!$B:$B,"FOMA")</f>
        <v>0</v>
      </c>
      <c r="FU13" s="92">
        <f>SUMIFS(Consolidado!$J:$J,Consolidado!$A:$A,$B13,Consolidado!$E:$E,FU$4,Consolidado!$C:$C,$C$3,Consolidado!$B:$B,"FOMA")</f>
        <v>0</v>
      </c>
      <c r="FV13" s="92">
        <f>SUMIFS(Consolidado!$J:$J,Consolidado!$A:$A,$B13,Consolidado!$E:$E,FV$4,Consolidado!$C:$C,$C$3,Consolidado!$B:$B,"FOMA")</f>
        <v>0</v>
      </c>
      <c r="FW13" s="92">
        <f>SUMIFS(Consolidado!$J:$J,Consolidado!$A:$A,$B13,Consolidado!$E:$E,FW$4,Consolidado!$C:$C,$C$3,Consolidado!$B:$B,"FOMA")</f>
        <v>0</v>
      </c>
      <c r="FX13" s="92">
        <f>SUMIFS(Consolidado!$J:$J,Consolidado!$A:$A,$B13,Consolidado!$E:$E,FX$4,Consolidado!$C:$C,$C$3,Consolidado!$B:$B,"FOMA")</f>
        <v>0</v>
      </c>
      <c r="FY13" s="92">
        <f>SUMIFS(Consolidado!$J:$J,Consolidado!$A:$A,$B13,Consolidado!$E:$E,FY$4,Consolidado!$C:$C,$C$3,Consolidado!$B:$B,"FOMA")</f>
        <v>0</v>
      </c>
      <c r="FZ13" s="92">
        <f>SUMIFS(Consolidado!$J:$J,Consolidado!$A:$A,$B13,Consolidado!$E:$E,FZ$4,Consolidado!$C:$C,$C$3,Consolidado!$B:$B,"FOMA")</f>
        <v>0</v>
      </c>
      <c r="GA13" s="92">
        <f>SUMIFS(Consolidado!$J:$J,Consolidado!$A:$A,$B13,Consolidado!$E:$E,GA$4,Consolidado!$C:$C,$C$3,Consolidado!$B:$B,"FOMA")</f>
        <v>0</v>
      </c>
      <c r="GB13" s="92">
        <f>SUMIFS(Consolidado!$J:$J,Consolidado!$A:$A,$B13,Consolidado!$E:$E,GB$4,Consolidado!$C:$C,$C$3,Consolidado!$B:$B,"FOMA")</f>
        <v>0</v>
      </c>
      <c r="GC13" s="92">
        <f>SUMIFS(Consolidado!$J:$J,Consolidado!$A:$A,$B13,Consolidado!$E:$E,GC$4,Consolidado!$C:$C,$C$3,Consolidado!$B:$B,"FOMA")</f>
        <v>0</v>
      </c>
      <c r="GD13" s="92">
        <f>SUMIFS(Consolidado!$J:$J,Consolidado!$A:$A,$B13,Consolidado!$E:$E,GD$4,Consolidado!$C:$C,$C$3,Consolidado!$B:$B,"FOMA")</f>
        <v>0</v>
      </c>
      <c r="GE13" s="92">
        <f>SUMIFS(Consolidado!$J:$J,Consolidado!$A:$A,$B13,Consolidado!$E:$E,GE$4,Consolidado!$C:$C,$C$3,Consolidado!$B:$B,"FOMA")</f>
        <v>0</v>
      </c>
      <c r="GF13" s="92">
        <f>SUMIFS(Consolidado!$J:$J,Consolidado!$A:$A,$B13,Consolidado!$E:$E,GF$4,Consolidado!$C:$C,$C$3,Consolidado!$B:$B,"FOMA")</f>
        <v>0</v>
      </c>
      <c r="GG13" s="92">
        <f>SUMIFS(Consolidado!$J:$J,Consolidado!$A:$A,$B13,Consolidado!$E:$E,GG$4,Consolidado!$C:$C,$C$3,Consolidado!$B:$B,"FOMA")</f>
        <v>0</v>
      </c>
      <c r="GH13" s="92">
        <f>SUMIFS(Consolidado!$J:$J,Consolidado!$A:$A,$B13,Consolidado!$E:$E,GH$4,Consolidado!$C:$C,$C$3,Consolidado!$B:$B,"FOMA")</f>
        <v>0</v>
      </c>
      <c r="GI13" s="92">
        <f>SUMIFS(Consolidado!$J:$J,Consolidado!$A:$A,$B13,Consolidado!$E:$E,GI$4,Consolidado!$C:$C,$C$3,Consolidado!$B:$B,"FOMA")</f>
        <v>0</v>
      </c>
      <c r="GJ13" s="92">
        <f>SUMIFS(Consolidado!$J:$J,Consolidado!$A:$A,$B13,Consolidado!$E:$E,GJ$4,Consolidado!$C:$C,$C$3,Consolidado!$B:$B,"FOMA")</f>
        <v>0</v>
      </c>
      <c r="GK13" s="92">
        <f>SUMIFS(Consolidado!$J:$J,Consolidado!$A:$A,$B13,Consolidado!$E:$E,GK$4,Consolidado!$C:$C,$C$3,Consolidado!$B:$B,"FOMA")</f>
        <v>0</v>
      </c>
      <c r="GL13" s="92">
        <f>SUMIFS(Consolidado!$J:$J,Consolidado!$A:$A,$B13,Consolidado!$E:$E,GL$4,Consolidado!$C:$C,$C$3,Consolidado!$B:$B,"FOMA")</f>
        <v>0</v>
      </c>
      <c r="GM13" s="92">
        <f>SUMIFS(Consolidado!$J:$J,Consolidado!$A:$A,$B13,Consolidado!$E:$E,GM$4,Consolidado!$C:$C,$C$3,Consolidado!$B:$B,"FOMA")</f>
        <v>0</v>
      </c>
      <c r="GN13" s="92">
        <f>SUMIFS(Consolidado!$J:$J,Consolidado!$A:$A,$B13,Consolidado!$E:$E,GN$4,Consolidado!$C:$C,$C$3,Consolidado!$B:$B,"FOMA")</f>
        <v>0</v>
      </c>
      <c r="GO13" s="92">
        <f>SUMIFS(Consolidado!$J:$J,Consolidado!$A:$A,$B13,Consolidado!$E:$E,GO$4,Consolidado!$C:$C,$C$3,Consolidado!$B:$B,"FOMA")</f>
        <v>0</v>
      </c>
      <c r="GP13" s="92">
        <f>SUMIFS(Consolidado!$J:$J,Consolidado!$A:$A,$B13,Consolidado!$E:$E,GP$4,Consolidado!$C:$C,$C$3,Consolidado!$B:$B,"FOMA")</f>
        <v>0</v>
      </c>
      <c r="GQ13" s="92">
        <f>SUMIFS(Consolidado!$J:$J,Consolidado!$A:$A,$B13,Consolidado!$E:$E,GQ$4,Consolidado!$C:$C,$C$3,Consolidado!$B:$B,"FOMA")</f>
        <v>0</v>
      </c>
      <c r="GR13" s="92">
        <f>SUMIFS(Consolidado!$J:$J,Consolidado!$A:$A,$B13,Consolidado!$E:$E,GR$4,Consolidado!$C:$C,$C$3,Consolidado!$B:$B,"FOMA")</f>
        <v>0</v>
      </c>
      <c r="GS13" s="92">
        <f>SUMIFS(Consolidado!$J:$J,Consolidado!$A:$A,$B13,Consolidado!$E:$E,GS$4,Consolidado!$C:$C,$C$3,Consolidado!$B:$B,"FOMA")</f>
        <v>0</v>
      </c>
      <c r="GT13" s="92">
        <f>SUMIFS(Consolidado!$J:$J,Consolidado!$A:$A,$B13,Consolidado!$E:$E,GT$4,Consolidado!$C:$C,$C$3,Consolidado!$B:$B,"FOMA")</f>
        <v>0</v>
      </c>
      <c r="GU13" s="92">
        <f>SUMIFS(Consolidado!$J:$J,Consolidado!$A:$A,$B13,Consolidado!$E:$E,GU$4,Consolidado!$C:$C,$C$3,Consolidado!$B:$B,"FOMA")</f>
        <v>0</v>
      </c>
      <c r="GV13" s="92">
        <f>SUMIFS(Consolidado!$J:$J,Consolidado!$A:$A,$B13,Consolidado!$E:$E,GV$4,Consolidado!$C:$C,$C$3,Consolidado!$B:$B,"FOMA")</f>
        <v>0</v>
      </c>
      <c r="GW13" s="92">
        <f>SUMIFS(Consolidado!$J:$J,Consolidado!$A:$A,$B13,Consolidado!$E:$E,GW$4,Consolidado!$C:$C,$C$3,Consolidado!$B:$B,"FOMA")</f>
        <v>0</v>
      </c>
      <c r="GX13" s="92">
        <f>SUMIFS(Consolidado!$J:$J,Consolidado!$A:$A,$B13,Consolidado!$E:$E,GX$4,Consolidado!$C:$C,$C$3,Consolidado!$B:$B,"FOMA")</f>
        <v>0</v>
      </c>
      <c r="GY13" s="92">
        <f>SUMIFS(Consolidado!$J:$J,Consolidado!$A:$A,$B13,Consolidado!$E:$E,GY$4,Consolidado!$C:$C,$C$3,Consolidado!$B:$B,"FOMA")</f>
        <v>0</v>
      </c>
      <c r="GZ13" s="92">
        <f>SUMIFS(Consolidado!$J:$J,Consolidado!$A:$A,$B13,Consolidado!$E:$E,GZ$4,Consolidado!$C:$C,$C$3,Consolidado!$B:$B,"FOMA")</f>
        <v>0</v>
      </c>
      <c r="HA13" s="216">
        <f t="shared" si="7"/>
        <v>0</v>
      </c>
      <c r="HB13" s="92">
        <f>SUMIFS(Consolidado!$J:$J,Consolidado!$A:$A,$B13,Consolidado!$E:$E,HB$4,Consolidado!$C:$C,"REG",Consolidado!$B:$B,"FOMA")</f>
        <v>0</v>
      </c>
      <c r="HC13" s="92">
        <f>SUMIFS(Consolidado!$J:$J,Consolidado!$A:$A,$B13,Consolidado!$E:$E,HC$4,Consolidado!$C:$C,"REG",Consolidado!$B:$B,"FOMA")</f>
        <v>0</v>
      </c>
      <c r="HD13" s="92">
        <f>SUMIFS(Consolidado!$J:$J,Consolidado!$A:$A,$B13,Consolidado!$E:$E,HD$4,Consolidado!$C:$C,"REG",Consolidado!$B:$B,"FOMA")</f>
        <v>0</v>
      </c>
      <c r="HE13" s="92">
        <f>SUMIFS(Consolidado!$J:$J,Consolidado!$A:$A,$B13,Consolidado!$E:$E,HE$4,Consolidado!$C:$C,"REG",Consolidado!$B:$B,"FOMA")</f>
        <v>0</v>
      </c>
      <c r="HF13" s="92">
        <f>SUMIFS(Consolidado!$J:$J,Consolidado!$A:$A,$B13,Consolidado!$E:$E,HF$4,Consolidado!$C:$C,"REG",Consolidado!$B:$B,"FOMA")</f>
        <v>0</v>
      </c>
      <c r="HG13" s="92">
        <f>SUMIFS(Consolidado!$J:$J,Consolidado!$A:$A,$B13,Consolidado!$E:$E,HG$4,Consolidado!$C:$C,"REG",Consolidado!$B:$B,"FOMA")</f>
        <v>0</v>
      </c>
      <c r="HH13" s="92">
        <f>SUMIFS(Consolidado!$J:$J,Consolidado!$A:$A,$B13,Consolidado!$E:$E,HH$4,Consolidado!$C:$C,"REG",Consolidado!$B:$B,"FOMA")</f>
        <v>0</v>
      </c>
      <c r="HI13" s="92">
        <f>SUMIFS(Consolidado!$J:$J,Consolidado!$A:$A,$B13,Consolidado!$E:$E,HI$4,Consolidado!$C:$C,"REG",Consolidado!$B:$B,"FOMA")</f>
        <v>0</v>
      </c>
      <c r="HJ13" s="92">
        <f>SUMIFS(Consolidado!$J:$J,Consolidado!$A:$A,$B13,Consolidado!$E:$E,HJ$4,Consolidado!$C:$C,"REG",Consolidado!$B:$B,"FOMA")</f>
        <v>0</v>
      </c>
      <c r="HK13" s="92">
        <f>SUMIFS(Consolidado!$J:$J,Consolidado!$A:$A,$B13,Consolidado!$E:$E,HK$4,Consolidado!$C:$C,"REG",Consolidado!$B:$B,"FOMA")</f>
        <v>0</v>
      </c>
      <c r="HL13" s="92">
        <f>SUMIFS(Consolidado!$J:$J,Consolidado!$A:$A,$B13,Consolidado!$E:$E,HL$4,Consolidado!$C:$C,"REG",Consolidado!$B:$B,"FOMA")</f>
        <v>0</v>
      </c>
      <c r="HM13" s="92">
        <f>SUMIFS(Consolidado!$J:$J,Consolidado!$A:$A,$B13,Consolidado!$E:$E,HM$4,Consolidado!$C:$C,"REG",Consolidado!$B:$B,"FOMA")</f>
        <v>0</v>
      </c>
      <c r="HN13" s="92">
        <f>SUMIFS(Consolidado!$J:$J,Consolidado!$A:$A,$B13,Consolidado!$E:$E,HN$4,Consolidado!$C:$C,"REG",Consolidado!$B:$B,"FOMA")</f>
        <v>0</v>
      </c>
      <c r="HO13" s="92">
        <f>SUMIFS(Consolidado!$J:$J,Consolidado!$A:$A,$B13,Consolidado!$E:$E,HO$4,Consolidado!$C:$C,"REG",Consolidado!$B:$B,"FOMA")</f>
        <v>0</v>
      </c>
      <c r="HP13" s="92">
        <f>SUMIFS(Consolidado!$J:$J,Consolidado!$A:$A,$B13,Consolidado!$E:$E,HP$4,Consolidado!$C:$C,"REG",Consolidado!$B:$B,"FOMA")</f>
        <v>0</v>
      </c>
      <c r="HQ13" s="92">
        <f>SUMIFS(Consolidado!$J:$J,Consolidado!$A:$A,$B13,Consolidado!$E:$E,HQ$4,Consolidado!$C:$C,"REG",Consolidado!$B:$B,"FOMA")</f>
        <v>0</v>
      </c>
      <c r="HR13" s="92">
        <f>SUMIFS(Consolidado!$J:$J,Consolidado!$A:$A,$B13,Consolidado!$E:$E,HR$4,Consolidado!$C:$C,"REG",Consolidado!$B:$B,"FOMA")</f>
        <v>0</v>
      </c>
      <c r="HS13" s="92">
        <f>SUMIFS(Consolidado!$J:$J,Consolidado!$A:$A,$B13,Consolidado!$E:$E,HS$4,Consolidado!$C:$C,"REG",Consolidado!$B:$B,"FOMA")</f>
        <v>0</v>
      </c>
      <c r="HT13" s="92">
        <f>SUMIFS(Consolidado!$J:$J,Consolidado!$A:$A,$B13,Consolidado!$E:$E,HT$4,Consolidado!$C:$C,"REG",Consolidado!$B:$B,"FOMA")</f>
        <v>0</v>
      </c>
      <c r="HU13" s="92">
        <f>SUMIFS(Consolidado!$J:$J,Consolidado!$A:$A,$B13,Consolidado!$E:$E,HU$4,Consolidado!$C:$C,"REG",Consolidado!$B:$B,"FOMA")</f>
        <v>0</v>
      </c>
      <c r="HV13" s="92">
        <f>SUMIFS(Consolidado!$J:$J,Consolidado!$A:$A,$B13,Consolidado!$E:$E,HV$4,Consolidado!$C:$C,"REG",Consolidado!$B:$B,"FOMA")</f>
        <v>0</v>
      </c>
      <c r="HW13" s="92">
        <f>SUMIFS(Consolidado!$J:$J,Consolidado!$A:$A,$B13,Consolidado!$E:$E,HW$4,Consolidado!$C:$C,"REG",Consolidado!$B:$B,"FOMA")</f>
        <v>0</v>
      </c>
      <c r="HX13" s="92">
        <f>SUMIFS(Consolidado!$J:$J,Consolidado!$A:$A,$B13,Consolidado!$E:$E,HX$4,Consolidado!$C:$C,"REG",Consolidado!$B:$B,"FOMA")</f>
        <v>0</v>
      </c>
      <c r="HY13" s="92">
        <f>SUMIFS(Consolidado!$J:$J,Consolidado!$A:$A,$B13,Consolidado!$E:$E,HY$4,Consolidado!$C:$C,"REG",Consolidado!$B:$B,"FOMA")</f>
        <v>0</v>
      </c>
      <c r="HZ13" s="92">
        <f>SUMIFS(Consolidado!$J:$J,Consolidado!$A:$A,$B13,Consolidado!$E:$E,HZ$4,Consolidado!$C:$C,"REG",Consolidado!$B:$B,"FOMA")</f>
        <v>0</v>
      </c>
      <c r="IA13" s="92">
        <f>SUMIFS(Consolidado!$J:$J,Consolidado!$A:$A,$B13,Consolidado!$E:$E,IA$4,Consolidado!$C:$C,"REG",Consolidado!$B:$B,"FOMA")</f>
        <v>0</v>
      </c>
      <c r="IB13" s="92">
        <f>SUMIFS(Consolidado!$J:$J,Consolidado!$A:$A,$B13,Consolidado!$E:$E,IB$4,Consolidado!$C:$C,"REG",Consolidado!$B:$B,"FOMA")</f>
        <v>0</v>
      </c>
      <c r="IC13" s="92">
        <f>SUMIFS(Consolidado!$J:$J,Consolidado!$A:$A,$B13,Consolidado!$E:$E,IC$4,Consolidado!$C:$C,"REG",Consolidado!$B:$B,"FOMA")</f>
        <v>0</v>
      </c>
      <c r="ID13" s="92">
        <f>SUMIFS(Consolidado!$J:$J,Consolidado!$A:$A,$B13,Consolidado!$E:$E,ID$4,Consolidado!$C:$C,"REG",Consolidado!$B:$B,"FOMA")</f>
        <v>0</v>
      </c>
      <c r="IE13" s="92">
        <f>SUMIFS(Consolidado!$J:$J,Consolidado!$A:$A,$B13,Consolidado!$E:$E,IE$4,Consolidado!$C:$C,"REG",Consolidado!$B:$B,"FOMA")</f>
        <v>0</v>
      </c>
      <c r="IF13" s="92">
        <f>SUMIFS(Consolidado!$J:$J,Consolidado!$A:$A,$B13,Consolidado!$E:$E,IF$4,Consolidado!$C:$C,"REG",Consolidado!$B:$B,"FOMA")</f>
        <v>0</v>
      </c>
      <c r="IG13" s="92">
        <f>SUMIFS(Consolidado!$J:$J,Consolidado!$A:$A,$B13,Consolidado!$E:$E,IG$4,Consolidado!$C:$C,"REG",Consolidado!$B:$B,"FOMA")</f>
        <v>0</v>
      </c>
      <c r="IH13" s="92">
        <f>SUMIFS(Consolidado!$J:$J,Consolidado!$A:$A,$B13,Consolidado!$E:$E,IH$4,Consolidado!$C:$C,"REG",Consolidado!$B:$B,"FOMA")</f>
        <v>0</v>
      </c>
      <c r="II13" s="92">
        <f>SUMIFS(Consolidado!$J:$J,Consolidado!$A:$A,$B13,Consolidado!$E:$E,II$4,Consolidado!$C:$C,"REG",Consolidado!$B:$B,"FOMA")</f>
        <v>0</v>
      </c>
      <c r="IJ13" s="92">
        <f>SUMIFS(Consolidado!$J:$J,Consolidado!$A:$A,$B13,Consolidado!$E:$E,IJ$4,Consolidado!$C:$C,"REG",Consolidado!$B:$B,"FOMA")</f>
        <v>0</v>
      </c>
      <c r="IK13" s="92">
        <f>SUMIFS(Consolidado!$J:$J,Consolidado!$A:$A,$B13,Consolidado!$E:$E,IK$4,Consolidado!$C:$C,"REG",Consolidado!$B:$B,"FOMA")</f>
        <v>0</v>
      </c>
      <c r="IL13" s="92">
        <f>SUMIFS(Consolidado!$J:$J,Consolidado!$A:$A,$B13,Consolidado!$E:$E,IL$4,Consolidado!$C:$C,"REG",Consolidado!$B:$B,"FOMA")</f>
        <v>0</v>
      </c>
      <c r="IM13" s="92">
        <f>SUMIFS(Consolidado!$J:$J,Consolidado!$A:$A,$B13,Consolidado!$E:$E,IM$4,Consolidado!$C:$C,"REG",Consolidado!$B:$B,"FOMA")</f>
        <v>0</v>
      </c>
      <c r="IN13" s="92">
        <f>SUMIFS(Consolidado!$J:$J,Consolidado!$A:$A,$B13,Consolidado!$E:$E,IN$4,Consolidado!$C:$C,"REG",Consolidado!$B:$B,"FOMA")</f>
        <v>0</v>
      </c>
      <c r="IO13" s="92">
        <f>SUMIFS(Consolidado!$J:$J,Consolidado!$A:$A,$B13,Consolidado!$E:$E,IO$4,Consolidado!$C:$C,"REG",Consolidado!$B:$B,"FOMA")</f>
        <v>0</v>
      </c>
      <c r="IP13" s="92">
        <f>SUMIFS(Consolidado!$J:$J,Consolidado!$A:$A,$B13,Consolidado!$E:$E,IP$4,Consolidado!$C:$C,"REG",Consolidado!$B:$B,"FOMA")</f>
        <v>0</v>
      </c>
      <c r="IQ13" s="92">
        <f>SUMIFS(Consolidado!$J:$J,Consolidado!$A:$A,$B13,Consolidado!$E:$E,IQ$4,Consolidado!$C:$C,"REG",Consolidado!$B:$B,"FOMA")</f>
        <v>0</v>
      </c>
      <c r="IR13" s="92">
        <f>SUMIFS(Consolidado!$J:$J,Consolidado!$A:$A,$B13,Consolidado!$E:$E,IR$4,Consolidado!$C:$C,"REG",Consolidado!$B:$B,"FOMA")</f>
        <v>0</v>
      </c>
      <c r="IS13" s="92">
        <f>SUMIFS(Consolidado!$J:$J,Consolidado!$A:$A,$B13,Consolidado!$E:$E,IS$4,Consolidado!$C:$C,"REG",Consolidado!$B:$B,"FOMA")</f>
        <v>0</v>
      </c>
      <c r="IT13" s="92">
        <f>SUMIFS(Consolidado!$J:$J,Consolidado!$A:$A,$B13,Consolidado!$E:$E,IT$4,Consolidado!$C:$C,"REG",Consolidado!$B:$B,"FOMA")</f>
        <v>0</v>
      </c>
      <c r="IU13" s="92">
        <f>SUMIFS(Consolidado!$J:$J,Consolidado!$A:$A,$B13,Consolidado!$E:$E,IU$4,Consolidado!$C:$C,"REG",Consolidado!$B:$B,"FOMA")</f>
        <v>0</v>
      </c>
      <c r="IV13" s="92">
        <f>SUMIFS(Consolidado!$J:$J,Consolidado!$A:$A,$B13,Consolidado!$E:$E,IV$4,Consolidado!$C:$C,"REG",Consolidado!$B:$B,"FOMA")</f>
        <v>0</v>
      </c>
      <c r="IW13" s="92">
        <f>SUMIFS(Consolidado!$J:$J,Consolidado!$A:$A,$B13,Consolidado!$E:$E,IW$4,Consolidado!$C:$C,"REG",Consolidado!$B:$B,"FOMA")</f>
        <v>0</v>
      </c>
      <c r="IX13" s="92">
        <f>SUMIFS(Consolidado!$J:$J,Consolidado!$A:$A,$B13,Consolidado!$E:$E,IX$4,Consolidado!$C:$C,"REG",Consolidado!$B:$B,"FOMA")</f>
        <v>0</v>
      </c>
      <c r="IY13" s="92">
        <f>SUMIFS(Consolidado!$J:$J,Consolidado!$A:$A,$B13,Consolidado!$E:$E,IY$4,Consolidado!$C:$C,"REG",Consolidado!$B:$B,"FOMA")</f>
        <v>0</v>
      </c>
      <c r="IZ13" s="92">
        <f>SUMIFS(Consolidado!$J:$J,Consolidado!$A:$A,$B13,Consolidado!$E:$E,IZ$4,Consolidado!$C:$C,"REG",Consolidado!$B:$B,"FOMA")</f>
        <v>0</v>
      </c>
      <c r="JA13" s="92">
        <f>SUMIFS(Consolidado!$J:$J,Consolidado!$A:$A,$B13,Consolidado!$E:$E,JA$4,Consolidado!$C:$C,"REG",Consolidado!$B:$B,"FOMA")</f>
        <v>0</v>
      </c>
      <c r="JB13" s="92">
        <f>SUMIFS(Consolidado!$J:$J,Consolidado!$A:$A,$B13,Consolidado!$E:$E,JB$4,Consolidado!$C:$C,"REG",Consolidado!$B:$B,"FOMA")</f>
        <v>0</v>
      </c>
      <c r="JC13" s="92">
        <f>SUMIFS(Consolidado!$J:$J,Consolidado!$A:$A,$B13,Consolidado!$E:$E,JC$4,Consolidado!$C:$C,"REG",Consolidado!$B:$B,"FOMA")</f>
        <v>0</v>
      </c>
      <c r="JD13" s="92">
        <f>SUMIFS(Consolidado!$J:$J,Consolidado!$A:$A,$B13,Consolidado!$E:$E,JD$4,Consolidado!$C:$C,"REG",Consolidado!$B:$B,"FOMA")</f>
        <v>0</v>
      </c>
      <c r="JE13" s="92">
        <f>SUMIFS(Consolidado!$J:$J,Consolidado!$A:$A,$B13,Consolidado!$E:$E,JE$4,Consolidado!$C:$C,"REG",Consolidado!$B:$B,"FOMA")</f>
        <v>0</v>
      </c>
      <c r="JF13" s="92">
        <f>SUMIFS(Consolidado!$J:$J,Consolidado!$A:$A,$B13,Consolidado!$E:$E,JF$4,Consolidado!$C:$C,"REG",Consolidado!$B:$B,"FOMA")</f>
        <v>0</v>
      </c>
      <c r="JG13" s="92">
        <f>SUMIFS(Consolidado!$J:$J,Consolidado!$A:$A,$B13,Consolidado!$E:$E,JG$4,Consolidado!$C:$C,"REG",Consolidado!$B:$B,"FOMA")</f>
        <v>0</v>
      </c>
      <c r="JH13" s="92">
        <f>SUMIFS(Consolidado!$J:$J,Consolidado!$A:$A,$B13,Consolidado!$E:$E,JH$4,Consolidado!$C:$C,"REG",Consolidado!$B:$B,"FOMA")</f>
        <v>0</v>
      </c>
      <c r="JI13" s="92">
        <f>SUMIFS(Consolidado!$J:$J,Consolidado!$A:$A,$B13,Consolidado!$E:$E,JI$4,Consolidado!$C:$C,"REG",Consolidado!$B:$B,"FOMA")</f>
        <v>0</v>
      </c>
      <c r="JJ13" s="92">
        <f>SUMIFS(Consolidado!$J:$J,Consolidado!$A:$A,$B13,Consolidado!$E:$E,JJ$4,Consolidado!$C:$C,"REG",Consolidado!$B:$B,"FOMA")</f>
        <v>0</v>
      </c>
      <c r="JK13" s="92">
        <f>SUMIFS(Consolidado!$J:$J,Consolidado!$A:$A,$B13,Consolidado!$E:$E,JK$4,Consolidado!$C:$C,"REG",Consolidado!$B:$B,"FOMA")</f>
        <v>0</v>
      </c>
      <c r="JL13" s="92">
        <f>SUMIFS(Consolidado!$J:$J,Consolidado!$A:$A,$B13,Consolidado!$E:$E,JL$4,Consolidado!$C:$C,"REG",Consolidado!$B:$B,"FOMA")</f>
        <v>0</v>
      </c>
      <c r="JM13" s="92">
        <f>SUMIFS(Consolidado!$J:$J,Consolidado!$A:$A,$B13,Consolidado!$E:$E,JM$4,Consolidado!$C:$C,"REG",Consolidado!$B:$B,"FOMA")</f>
        <v>0</v>
      </c>
      <c r="JN13" s="92">
        <f>SUMIFS(Consolidado!$J:$J,Consolidado!$A:$A,$B13,Consolidado!$E:$E,JN$4,Consolidado!$C:$C,"REG",Consolidado!$B:$B,"FOMA")</f>
        <v>0</v>
      </c>
      <c r="JO13" s="92">
        <f>SUMIFS(Consolidado!$J:$J,Consolidado!$A:$A,$B13,Consolidado!$E:$E,JO$4,Consolidado!$C:$C,"REG",Consolidado!$B:$B,"FOMA")</f>
        <v>0</v>
      </c>
      <c r="JP13" s="92">
        <f>SUMIFS(Consolidado!$J:$J,Consolidado!$A:$A,$B13,Consolidado!$E:$E,JP$4,Consolidado!$C:$C,"REG",Consolidado!$B:$B,"FOMA")</f>
        <v>0</v>
      </c>
      <c r="JQ13" s="92">
        <f>SUMIFS(Consolidado!$J:$J,Consolidado!$A:$A,$B13,Consolidado!$E:$E,JQ$4,Consolidado!$C:$C,"REG",Consolidado!$B:$B,"FOMA")</f>
        <v>0</v>
      </c>
      <c r="JR13" s="92">
        <f>SUMIFS(Consolidado!$J:$J,Consolidado!$A:$A,$B13,Consolidado!$E:$E,JR$4,Consolidado!$C:$C,"REG",Consolidado!$B:$B,"FOMA")</f>
        <v>0</v>
      </c>
      <c r="JS13" s="92">
        <f>SUMIFS(Consolidado!$J:$J,Consolidado!$A:$A,$B13,Consolidado!$E:$E,JS$4,Consolidado!$C:$C,"REG",Consolidado!$B:$B,"FOMA")</f>
        <v>0</v>
      </c>
      <c r="JT13" s="92">
        <f>SUMIFS(Consolidado!$J:$J,Consolidado!$A:$A,$B13,Consolidado!$E:$E,JT$4,Consolidado!$C:$C,"REG",Consolidado!$B:$B,"FOMA")</f>
        <v>0</v>
      </c>
      <c r="JU13" s="92">
        <f>SUMIFS(Consolidado!$J:$J,Consolidado!$A:$A,$B13,Consolidado!$E:$E,JU$4,Consolidado!$C:$C,"REG",Consolidado!$B:$B,"FOMA")</f>
        <v>0</v>
      </c>
      <c r="JV13" s="92">
        <f>SUMIFS(Consolidado!$J:$J,Consolidado!$A:$A,$B13,Consolidado!$E:$E,JV$4,Consolidado!$C:$C,"REG",Consolidado!$B:$B,"FOMA")</f>
        <v>0</v>
      </c>
      <c r="JW13" s="92">
        <f>SUMIFS(Consolidado!$J:$J,Consolidado!$A:$A,$B13,Consolidado!$E:$E,JW$4,Consolidado!$C:$C,"REG",Consolidado!$B:$B,"FOMA")</f>
        <v>0</v>
      </c>
      <c r="JX13" s="92">
        <f>SUMIFS(Consolidado!$J:$J,Consolidado!$A:$A,$B13,Consolidado!$E:$E,JX$4,Consolidado!$C:$C,"REG",Consolidado!$B:$B,"FOMA")</f>
        <v>0</v>
      </c>
      <c r="JY13" s="92">
        <f>SUMIFS(Consolidado!$J:$J,Consolidado!$A:$A,$B13,Consolidado!$E:$E,JY$4,Consolidado!$C:$C,"REG",Consolidado!$B:$B,"FOMA")</f>
        <v>0</v>
      </c>
      <c r="JZ13" s="92">
        <f>SUMIFS(Consolidado!$J:$J,Consolidado!$A:$A,$B13,Consolidado!$E:$E,JZ$4,Consolidado!$C:$C,"REG",Consolidado!$B:$B,"FOMA")</f>
        <v>0</v>
      </c>
      <c r="KA13" s="92">
        <f>SUMIFS(Consolidado!$J:$J,Consolidado!$A:$A,$B13,Consolidado!$E:$E,KA$4,Consolidado!$C:$C,"REG",Consolidado!$B:$B,"FOMA")</f>
        <v>0</v>
      </c>
      <c r="KB13" s="92">
        <f>SUMIFS(Consolidado!$J:$J,Consolidado!$A:$A,$B13,Consolidado!$E:$E,KB$4,Consolidado!$C:$C,"REG",Consolidado!$B:$B,"FOMA")</f>
        <v>0</v>
      </c>
      <c r="KC13" s="92">
        <f>SUMIFS(Consolidado!$J:$J,Consolidado!$A:$A,$B13,Consolidado!$E:$E,KC$4,Consolidado!$C:$C,"REG",Consolidado!$B:$B,"FOMA")</f>
        <v>0</v>
      </c>
      <c r="KD13" s="92">
        <f>SUMIFS(Consolidado!$J:$J,Consolidado!$A:$A,$B13,Consolidado!$E:$E,KD$4,Consolidado!$C:$C,"REG",Consolidado!$B:$B,"FOMA")</f>
        <v>0</v>
      </c>
      <c r="KE13" s="92">
        <f>SUMIFS(Consolidado!$J:$J,Consolidado!$A:$A,$B13,Consolidado!$E:$E,KE$4,Consolidado!$C:$C,"REG",Consolidado!$B:$B,"FOMA")</f>
        <v>0</v>
      </c>
      <c r="KF13" s="92">
        <f>SUMIFS(Consolidado!$J:$J,Consolidado!$A:$A,$B13,Consolidado!$E:$E,KF$4,Consolidado!$C:$C,"REG",Consolidado!$B:$B,"FOMA")</f>
        <v>0</v>
      </c>
      <c r="KG13" s="92">
        <f>SUMIFS(Consolidado!$J:$J,Consolidado!$A:$A,$B13,Consolidado!$E:$E,KG$4,Consolidado!$C:$C,"REG",Consolidado!$B:$B,"FOMA")</f>
        <v>0</v>
      </c>
      <c r="KH13" s="92">
        <f>SUMIFS(Consolidado!$J:$J,Consolidado!$A:$A,$B13,Consolidado!$E:$E,KH$4,Consolidado!$C:$C,"REG",Consolidado!$B:$B,"FOMA")</f>
        <v>0</v>
      </c>
      <c r="KI13" s="92">
        <f>SUMIFS(Consolidado!$J:$J,Consolidado!$A:$A,$B13,Consolidado!$E:$E,KI$4,Consolidado!$C:$C,"REG",Consolidado!$B:$B,"FOMA")</f>
        <v>0</v>
      </c>
      <c r="KJ13" s="92">
        <f>SUMIFS(Consolidado!$J:$J,Consolidado!$A:$A,$B13,Consolidado!$E:$E,KJ$4,Consolidado!$C:$C,"REG",Consolidado!$B:$B,"FOMA")</f>
        <v>0</v>
      </c>
      <c r="KK13" s="92">
        <f>SUMIFS(Consolidado!$J:$J,Consolidado!$A:$A,$B13,Consolidado!$E:$E,KK$4,Consolidado!$C:$C,"REG",Consolidado!$B:$B,"FOMA")</f>
        <v>0</v>
      </c>
      <c r="KL13" s="92">
        <f>SUMIFS(Consolidado!$J:$J,Consolidado!$A:$A,$B13,Consolidado!$E:$E,KL$4,Consolidado!$C:$C,"REG",Consolidado!$B:$B,"FOMA")</f>
        <v>0</v>
      </c>
      <c r="KM13" s="92">
        <f>SUMIFS(Consolidado!$J:$J,Consolidado!$A:$A,$B13,Consolidado!$E:$E,KM$4,Consolidado!$C:$C,"REG",Consolidado!$B:$B,"FOMA")</f>
        <v>0</v>
      </c>
      <c r="KN13" s="92">
        <f>SUMIFS(Consolidado!$J:$J,Consolidado!$A:$A,$B13,Consolidado!$E:$E,KN$4,Consolidado!$C:$C,"REG",Consolidado!$B:$B,"FOMA")</f>
        <v>0</v>
      </c>
      <c r="KO13" s="92">
        <f>SUMIFS(Consolidado!$J:$J,Consolidado!$A:$A,$B13,Consolidado!$E:$E,KO$4,Consolidado!$C:$C,"REG",Consolidado!$B:$B,"FOMA")</f>
        <v>0</v>
      </c>
      <c r="KP13" s="92">
        <f>SUMIFS(Consolidado!$J:$J,Consolidado!$A:$A,$B13,Consolidado!$E:$E,KP$4,Consolidado!$C:$C,"REG",Consolidado!$B:$B,"FOMA")</f>
        <v>0</v>
      </c>
      <c r="KQ13" s="92">
        <f>SUMIFS(Consolidado!$J:$J,Consolidado!$A:$A,$B13,Consolidado!$E:$E,KQ$4,Consolidado!$C:$C,"REG",Consolidado!$B:$B,"FOMA")</f>
        <v>0</v>
      </c>
      <c r="KR13" s="92">
        <f>SUMIFS(Consolidado!$J:$J,Consolidado!$A:$A,$B13,Consolidado!$E:$E,KR$4,Consolidado!$C:$C,"REG",Consolidado!$B:$B,"FOMA")</f>
        <v>0</v>
      </c>
      <c r="KS13" s="92">
        <f>SUMIFS(Consolidado!$J:$J,Consolidado!$A:$A,$B13,Consolidado!$E:$E,KS$4,Consolidado!$C:$C,"REG",Consolidado!$B:$B,"FOMA")</f>
        <v>0</v>
      </c>
      <c r="KT13" s="92">
        <f>SUMIFS(Consolidado!$J:$J,Consolidado!$A:$A,$B13,Consolidado!$E:$E,KT$4,Consolidado!$C:$C,"REG",Consolidado!$B:$B,"FOMA")</f>
        <v>258.33</v>
      </c>
      <c r="KU13" s="92">
        <f>SUMIFS(Consolidado!$J:$J,Consolidado!$A:$A,$B13,Consolidado!$E:$E,KU$4,Consolidado!$C:$C,"REG",Consolidado!$B:$B,"FOMA")</f>
        <v>258.33</v>
      </c>
      <c r="KV13" s="92">
        <f>SUMIFS(Consolidado!$J:$J,Consolidado!$A:$A,$B13,Consolidado!$E:$E,KV$4,Consolidado!$C:$C,"REG",Consolidado!$B:$B,"FOMA")</f>
        <v>0</v>
      </c>
      <c r="KW13" s="92">
        <f>SUMIFS(Consolidado!$J:$J,Consolidado!$A:$A,$B13,Consolidado!$E:$E,KW$4,Consolidado!$C:$C,"REG",Consolidado!$B:$B,"FOMA")</f>
        <v>258.33999999999997</v>
      </c>
      <c r="KX13" s="92">
        <f>SUMIFS(Consolidado!$J:$J,Consolidado!$A:$A,$B13,Consolidado!$E:$E,KX$4,Consolidado!$C:$C,"REG",Consolidado!$B:$B,"FOMA")</f>
        <v>0</v>
      </c>
      <c r="KY13" s="92">
        <f>SUMIFS(Consolidado!$J:$J,Consolidado!$A:$A,$B13,Consolidado!$E:$E,KY$4,Consolidado!$C:$C,"REG",Consolidado!$B:$B,"FOMA")</f>
        <v>0</v>
      </c>
      <c r="KZ13" s="92">
        <f>SUMIFS(Consolidado!$J:$J,Consolidado!$A:$A,$B13,Consolidado!$E:$E,KZ$4,Consolidado!$C:$C,"REG",Consolidado!$B:$B,"FOMA")</f>
        <v>0</v>
      </c>
      <c r="LA13" s="92">
        <f>SUMIFS(Consolidado!$J:$J,Consolidado!$A:$A,$B13,Consolidado!$E:$E,LA$4,Consolidado!$C:$C,"REG",Consolidado!$B:$B,"FOMA")</f>
        <v>0</v>
      </c>
      <c r="LB13" s="92">
        <f>SUMIFS(Consolidado!$J:$J,Consolidado!$A:$A,$B13,Consolidado!$E:$E,LB$4,Consolidado!$C:$C,"REG",Consolidado!$B:$B,"FOMA")</f>
        <v>0</v>
      </c>
      <c r="LC13" s="92">
        <f>SUMIFS(Consolidado!$J:$J,Consolidado!$A:$A,$B13,Consolidado!$E:$E,LC$4,Consolidado!$C:$C,"REG",Consolidado!$B:$B,"FOMA")</f>
        <v>0</v>
      </c>
      <c r="LD13" s="92">
        <f>SUMIFS(Consolidado!$J:$J,Consolidado!$A:$A,$B13,Consolidado!$E:$E,LD$4,Consolidado!$C:$C,"REG",Consolidado!$B:$B,"FOMA")</f>
        <v>0</v>
      </c>
      <c r="LE13" s="92">
        <f>SUMIFS(Consolidado!$J:$J,Consolidado!$A:$A,$B13,Consolidado!$E:$E,LE$4,Consolidado!$C:$C,"REG",Consolidado!$B:$B,"FOMA")</f>
        <v>0</v>
      </c>
      <c r="LF13" s="92">
        <f>SUMIFS(Consolidado!$J:$J,Consolidado!$A:$A,$B13,Consolidado!$E:$E,LF$4,Consolidado!$C:$C,"REG",Consolidado!$B:$B,"FOMA")</f>
        <v>0</v>
      </c>
      <c r="LG13" s="92">
        <f>SUMIFS(Consolidado!$J:$J,Consolidado!$A:$A,$B13,Consolidado!$E:$E,LG$4,Consolidado!$C:$C,"REG",Consolidado!$B:$B,"FOMA")</f>
        <v>0</v>
      </c>
      <c r="LH13" s="92">
        <f>SUMIFS(Consolidado!$J:$J,Consolidado!$A:$A,$B13,Consolidado!$E:$E,LH$4,Consolidado!$C:$C,"REG",Consolidado!$B:$B,"FOMA")</f>
        <v>0</v>
      </c>
      <c r="LI13" s="92">
        <f>SUMIFS(Consolidado!$J:$J,Consolidado!$A:$A,$B13,Consolidado!$E:$E,LI$4,Consolidado!$C:$C,"REG",Consolidado!$B:$B,"FOMA")</f>
        <v>0</v>
      </c>
      <c r="LJ13" s="92">
        <f>SUMIFS(Consolidado!$J:$J,Consolidado!$A:$A,$B13,Consolidado!$E:$E,LJ$4,Consolidado!$C:$C,"REG",Consolidado!$B:$B,"FOMA")</f>
        <v>0</v>
      </c>
      <c r="LK13" s="92">
        <f>SUMIFS(Consolidado!$J:$J,Consolidado!$A:$A,$B13,Consolidado!$E:$E,LK$4,Consolidado!$C:$C,"REG",Consolidado!$B:$B,"FOMA")</f>
        <v>0</v>
      </c>
      <c r="LL13" s="92">
        <f>SUMIFS(Consolidado!$J:$J,Consolidado!$A:$A,$B13,Consolidado!$E:$E,LL$4,Consolidado!$C:$C,"REG",Consolidado!$B:$B,"FOMA")</f>
        <v>0</v>
      </c>
      <c r="LM13" s="92">
        <f>SUMIFS(Consolidado!$J:$J,Consolidado!$A:$A,$B13,Consolidado!$E:$E,LM$4,Consolidado!$C:$C,"REG",Consolidado!$B:$B,"FOMA")</f>
        <v>0</v>
      </c>
      <c r="LN13" s="92">
        <f>SUMIFS(Consolidado!$J:$J,Consolidado!$A:$A,$B13,Consolidado!$E:$E,LN$4,Consolidado!$C:$C,"REG",Consolidado!$B:$B,"FOMA")</f>
        <v>0</v>
      </c>
      <c r="LO13" s="92">
        <f>SUMIFS(Consolidado!$J:$J,Consolidado!$A:$A,$B13,Consolidado!$E:$E,LO$4,Consolidado!$C:$C,"REG",Consolidado!$B:$B,"FOMA")</f>
        <v>0</v>
      </c>
      <c r="LP13" s="92">
        <f>SUMIFS(Consolidado!$J:$J,Consolidado!$A:$A,$B13,Consolidado!$E:$E,LP$4,Consolidado!$C:$C,"REG",Consolidado!$B:$B,"FOMA")</f>
        <v>0</v>
      </c>
      <c r="LQ13" s="92">
        <f>SUMIFS(Consolidado!$J:$J,Consolidado!$A:$A,$B13,Consolidado!$E:$E,LQ$4,Consolidado!$C:$C,"REG",Consolidado!$B:$B,"FOMA")</f>
        <v>0</v>
      </c>
      <c r="LR13" s="92">
        <f>SUMIFS(Consolidado!$J:$J,Consolidado!$A:$A,$B13,Consolidado!$E:$E,LR$4,Consolidado!$C:$C,"REG",Consolidado!$B:$B,"FOMA")</f>
        <v>0</v>
      </c>
      <c r="LS13" s="92">
        <f>SUMIFS(Consolidado!$J:$J,Consolidado!$A:$A,$B13,Consolidado!$E:$E,LS$4,Consolidado!$C:$C,"REG",Consolidado!$B:$B,"FOMA")</f>
        <v>0</v>
      </c>
      <c r="LT13" s="92">
        <f>SUMIFS(Consolidado!$J:$J,Consolidado!$A:$A,$B13,Consolidado!$E:$E,LT$4,Consolidado!$C:$C,"REG",Consolidado!$B:$B,"FOMA")</f>
        <v>0</v>
      </c>
      <c r="LU13" s="92">
        <f>SUMIFS(Consolidado!$J:$J,Consolidado!$A:$A,$B13,Consolidado!$E:$E,LU$4,Consolidado!$C:$C,"REG",Consolidado!$B:$B,"FOMA")</f>
        <v>0</v>
      </c>
      <c r="LV13" s="92">
        <f>SUMIFS(Consolidado!$J:$J,Consolidado!$A:$A,$B13,Consolidado!$E:$E,LV$4,Consolidado!$C:$C,"REG",Consolidado!$B:$B,"FOMA")</f>
        <v>0</v>
      </c>
      <c r="LW13" s="92">
        <f>SUMIFS(Consolidado!$J:$J,Consolidado!$A:$A,$B13,Consolidado!$E:$E,LW$4,Consolidado!$C:$C,"REG",Consolidado!$B:$B,"FOMA")</f>
        <v>0</v>
      </c>
      <c r="LX13" s="92">
        <f>SUMIFS(Consolidado!$J:$J,Consolidado!$A:$A,$B13,Consolidado!$E:$E,LX$4,Consolidado!$C:$C,"REG",Consolidado!$B:$B,"FOMA")</f>
        <v>0</v>
      </c>
      <c r="LY13" s="92">
        <f>SUMIFS(Consolidado!$J:$J,Consolidado!$A:$A,$B13,Consolidado!$E:$E,LY$4,Consolidado!$C:$C,"REG",Consolidado!$B:$B,"FOMA")</f>
        <v>0</v>
      </c>
      <c r="LZ13" s="92">
        <f>SUMIFS(Consolidado!$J:$J,Consolidado!$A:$A,$B13,Consolidado!$E:$E,LZ$4,Consolidado!$C:$C,"REG",Consolidado!$B:$B,"FOMA")</f>
        <v>0</v>
      </c>
      <c r="MA13" s="92">
        <f>SUMIFS(Consolidado!$J:$J,Consolidado!$A:$A,$B13,Consolidado!$E:$E,MA$4,Consolidado!$C:$C,"REG",Consolidado!$B:$B,"FOMA")</f>
        <v>0</v>
      </c>
      <c r="MB13" s="92">
        <f>SUMIFS(Consolidado!$J:$J,Consolidado!$A:$A,$B13,Consolidado!$E:$E,MB$4,Consolidado!$C:$C,"REG",Consolidado!$B:$B,"FOMA")</f>
        <v>0</v>
      </c>
      <c r="MC13" s="92">
        <f>SUMIFS(Consolidado!$J:$J,Consolidado!$A:$A,$B13,Consolidado!$E:$E,MC$4,Consolidado!$C:$C,"REG",Consolidado!$B:$B,"FOMA")</f>
        <v>0</v>
      </c>
      <c r="MD13" s="92">
        <f>SUMIFS(Consolidado!$J:$J,Consolidado!$A:$A,$B13,Consolidado!$E:$E,MD$4,Consolidado!$C:$C,"REG",Consolidado!$B:$B,"FOMA")</f>
        <v>0</v>
      </c>
      <c r="ME13" s="92">
        <f>SUMIFS(Consolidado!$J:$J,Consolidado!$A:$A,$B13,Consolidado!$E:$E,ME$4,Consolidado!$C:$C,"REG",Consolidado!$B:$B,"FOMA")</f>
        <v>0</v>
      </c>
      <c r="MF13" s="92">
        <f>SUMIFS(Consolidado!$J:$J,Consolidado!$A:$A,$B13,Consolidado!$E:$E,MF$4,Consolidado!$C:$C,"REG",Consolidado!$B:$B,"FOMA")</f>
        <v>0</v>
      </c>
      <c r="MG13" s="92">
        <f>SUMIFS(Consolidado!$J:$J,Consolidado!$A:$A,$B13,Consolidado!$E:$E,MG$4,Consolidado!$C:$C,"REG",Consolidado!$B:$B,"FOMA")</f>
        <v>0</v>
      </c>
      <c r="MH13" s="92">
        <f>SUMIFS(Consolidado!$J:$J,Consolidado!$A:$A,$B13,Consolidado!$E:$E,MH$4,Consolidado!$C:$C,"REG",Consolidado!$B:$B,"FOMA")</f>
        <v>0</v>
      </c>
      <c r="MI13" s="92">
        <f>SUMIFS(Consolidado!$J:$J,Consolidado!$A:$A,$B13,Consolidado!$E:$E,MI$4,Consolidado!$C:$C,"REG",Consolidado!$B:$B,"FOMA")</f>
        <v>0</v>
      </c>
      <c r="MJ13" s="92">
        <f>SUMIFS(Consolidado!$J:$J,Consolidado!$A:$A,$B13,Consolidado!$E:$E,MJ$4,Consolidado!$C:$C,"REG",Consolidado!$B:$B,"FOMA")</f>
        <v>0</v>
      </c>
      <c r="MK13" s="92">
        <f>SUMIFS(Consolidado!$J:$J,Consolidado!$A:$A,$B13,Consolidado!$E:$E,MK$4,Consolidado!$C:$C,"REG",Consolidado!$B:$B,"FOMA")</f>
        <v>0</v>
      </c>
      <c r="ML13" s="92">
        <f>SUMIFS(Consolidado!$J:$J,Consolidado!$A:$A,$B13,Consolidado!$E:$E,ML$4,Consolidado!$C:$C,"REG",Consolidado!$B:$B,"FOMA")</f>
        <v>0</v>
      </c>
      <c r="MM13" s="92">
        <f>SUMIFS(Consolidado!$J:$J,Consolidado!$A:$A,$B13,Consolidado!$E:$E,MM$4,Consolidado!$C:$C,"REG",Consolidado!$B:$B,"FOMA")</f>
        <v>0</v>
      </c>
      <c r="MN13" s="92">
        <f>SUMIFS(Consolidado!$J:$J,Consolidado!$A:$A,$B13,Consolidado!$E:$E,MN$4,Consolidado!$C:$C,"REG",Consolidado!$B:$B,"FOMA")</f>
        <v>0</v>
      </c>
      <c r="MO13" s="92">
        <f>SUMIFS(Consolidado!$J:$J,Consolidado!$A:$A,$B13,Consolidado!$E:$E,MO$4,Consolidado!$C:$C,"REG",Consolidado!$B:$B,"FOMA")</f>
        <v>0</v>
      </c>
      <c r="MP13" s="92">
        <f>SUMIFS(Consolidado!$J:$J,Consolidado!$A:$A,$B13,Consolidado!$E:$E,MP$4,Consolidado!$C:$C,"REG",Consolidado!$B:$B,"FOMA")</f>
        <v>0</v>
      </c>
      <c r="MQ13" s="92">
        <f>SUMIFS(Consolidado!$J:$J,Consolidado!$A:$A,$B13,Consolidado!$E:$E,MQ$4,Consolidado!$C:$C,"REG",Consolidado!$B:$B,"FOMA")</f>
        <v>0</v>
      </c>
      <c r="MR13" s="92">
        <f>SUMIFS(Consolidado!$J:$J,Consolidado!$A:$A,$B13,Consolidado!$E:$E,MR$4,Consolidado!$C:$C,"REG",Consolidado!$B:$B,"FOMA")</f>
        <v>0</v>
      </c>
      <c r="MS13" s="92">
        <f>SUMIFS(Consolidado!$J:$J,Consolidado!$A:$A,$B13,Consolidado!$E:$E,MS$4,Consolidado!$C:$C,"REG",Consolidado!$B:$B,"FOMA")</f>
        <v>0</v>
      </c>
      <c r="MT13" s="92">
        <f>SUMIFS(Consolidado!$J:$J,Consolidado!$A:$A,$B13,Consolidado!$E:$E,MT$4,Consolidado!$C:$C,"REG",Consolidado!$B:$B,"FOMA")</f>
        <v>0</v>
      </c>
      <c r="MU13" s="92">
        <f>SUMIFS(Consolidado!$J:$J,Consolidado!$A:$A,$B13,Consolidado!$E:$E,MU$4,Consolidado!$C:$C,"REG",Consolidado!$B:$B,"FOMA")</f>
        <v>0</v>
      </c>
      <c r="MV13" s="92">
        <f>SUMIFS(Consolidado!$J:$J,Consolidado!$A:$A,$B13,Consolidado!$E:$E,MV$4,Consolidado!$C:$C,"REG",Consolidado!$B:$B,"FOMA")</f>
        <v>0</v>
      </c>
      <c r="MW13" s="92">
        <f>SUMIFS(Consolidado!$J:$J,Consolidado!$A:$A,$B13,Consolidado!$E:$E,MW$4,Consolidado!$C:$C,"REG",Consolidado!$B:$B,"FOMA")</f>
        <v>0</v>
      </c>
      <c r="MX13" s="92">
        <f>SUMIFS(Consolidado!$J:$J,Consolidado!$A:$A,$B13,Consolidado!$E:$E,MX$4,Consolidado!$C:$C,"REG",Consolidado!$B:$B,"FOMA")</f>
        <v>0</v>
      </c>
      <c r="MY13" s="92">
        <f>SUMIFS(Consolidado!$J:$J,Consolidado!$A:$A,$B13,Consolidado!$E:$E,MY$4,Consolidado!$C:$C,"REG",Consolidado!$B:$B,"FOMA")</f>
        <v>0</v>
      </c>
      <c r="MZ13" s="92">
        <f>SUMIFS(Consolidado!$J:$J,Consolidado!$A:$A,$B13,Consolidado!$E:$E,MZ$4,Consolidado!$C:$C,"REG",Consolidado!$B:$B,"FOMA")</f>
        <v>0</v>
      </c>
      <c r="NA13" s="92">
        <f>SUMIFS(Consolidado!$J:$J,Consolidado!$A:$A,$B13,Consolidado!$E:$E,NA$4,Consolidado!$C:$C,"REG",Consolidado!$B:$B,"FOMA")</f>
        <v>0</v>
      </c>
      <c r="NB13" s="92">
        <f>SUMIFS(Consolidado!$J:$J,Consolidado!$A:$A,$B13,Consolidado!$E:$E,NB$4,Consolidado!$C:$C,"REG",Consolidado!$B:$B,"FOMA")</f>
        <v>0</v>
      </c>
      <c r="NC13" s="92">
        <f>SUMIFS(Consolidado!$J:$J,Consolidado!$A:$A,$B13,Consolidado!$E:$E,NC$4,Consolidado!$C:$C,"REG",Consolidado!$B:$B,"FOMA")</f>
        <v>0</v>
      </c>
      <c r="ND13" s="92">
        <f>SUMIFS(Consolidado!$J:$J,Consolidado!$A:$A,$B13,Consolidado!$E:$E,ND$4,Consolidado!$C:$C,"REG",Consolidado!$B:$B,"FOMA")</f>
        <v>0</v>
      </c>
      <c r="NE13" s="92">
        <f>SUMIFS(Consolidado!$J:$J,Consolidado!$A:$A,$B13,Consolidado!$E:$E,NE$4,Consolidado!$C:$C,"REG",Consolidado!$B:$B,"FOMA")</f>
        <v>0</v>
      </c>
      <c r="NF13" s="92">
        <f>SUMIFS(Consolidado!$J:$J,Consolidado!$A:$A,$B13,Consolidado!$E:$E,NF$4,Consolidado!$C:$C,"REG",Consolidado!$B:$B,"FOMA")</f>
        <v>0</v>
      </c>
      <c r="NG13" s="92">
        <f>SUMIFS(Consolidado!$J:$J,Consolidado!$A:$A,$B13,Consolidado!$E:$E,NG$4,Consolidado!$C:$C,"REG",Consolidado!$B:$B,"FOMA")</f>
        <v>0</v>
      </c>
      <c r="NH13" s="92">
        <f>SUMIFS(Consolidado!$J:$J,Consolidado!$A:$A,$B13,Consolidado!$E:$E,NH$4,Consolidado!$C:$C,"REG",Consolidado!$B:$B,"FOMA")</f>
        <v>0</v>
      </c>
      <c r="NI13" s="92">
        <f>SUMIFS(Consolidado!$J:$J,Consolidado!$A:$A,$B13,Consolidado!$E:$E,NI$4,Consolidado!$C:$C,"REG",Consolidado!$B:$B,"FOMA")</f>
        <v>0</v>
      </c>
      <c r="NJ13" s="92">
        <f>SUMIFS(Consolidado!$J:$J,Consolidado!$A:$A,$B13,Consolidado!$E:$E,NJ$4,Consolidado!$C:$C,"REG",Consolidado!$B:$B,"FOMA")</f>
        <v>0</v>
      </c>
      <c r="NK13" s="92">
        <f>SUMIFS(Consolidado!$J:$J,Consolidado!$A:$A,$B13,Consolidado!$E:$E,NK$4,Consolidado!$C:$C,"REG",Consolidado!$B:$B,"FOMA")</f>
        <v>0</v>
      </c>
      <c r="NL13" s="92">
        <f>SUMIFS(Consolidado!$J:$J,Consolidado!$A:$A,$B13,Consolidado!$E:$E,NL$4,Consolidado!$C:$C,"REG",Consolidado!$B:$B,"FOMA")</f>
        <v>0</v>
      </c>
      <c r="NM13" s="92">
        <f>SUMIFS(Consolidado!$J:$J,Consolidado!$A:$A,$B13,Consolidado!$E:$E,NM$4,Consolidado!$C:$C,"REG",Consolidado!$B:$B,"FOMA")</f>
        <v>0</v>
      </c>
      <c r="NN13" s="92">
        <f>SUMIFS(Consolidado!$J:$J,Consolidado!$A:$A,$B13,Consolidado!$E:$E,NN$4,Consolidado!$C:$C,"REG",Consolidado!$B:$B,"FOMA")</f>
        <v>0</v>
      </c>
      <c r="NO13" s="92">
        <f>SUMIFS(Consolidado!$J:$J,Consolidado!$A:$A,$B13,Consolidado!$E:$E,NO$4,Consolidado!$C:$C,"REG",Consolidado!$B:$B,"FOMA")</f>
        <v>0</v>
      </c>
      <c r="NP13" s="92">
        <f>SUMIFS(Consolidado!$J:$J,Consolidado!$A:$A,$B13,Consolidado!$E:$E,NP$4,Consolidado!$C:$C,"REG",Consolidado!$B:$B,"FOMA")</f>
        <v>0</v>
      </c>
      <c r="NQ13" s="92">
        <f>SUMIFS(Consolidado!$J:$J,Consolidado!$A:$A,$B13,Consolidado!$E:$E,NQ$4,Consolidado!$C:$C,"REG",Consolidado!$B:$B,"FOMA")</f>
        <v>0</v>
      </c>
      <c r="NR13" s="92">
        <f>SUMIFS(Consolidado!$J:$J,Consolidado!$A:$A,$B13,Consolidado!$E:$E,NR$4,Consolidado!$C:$C,"REG",Consolidado!$B:$B,"FOMA")</f>
        <v>0</v>
      </c>
      <c r="NS13" s="92">
        <f>SUMIFS(Consolidado!$J:$J,Consolidado!$A:$A,$B13,Consolidado!$E:$E,NS$4,Consolidado!$C:$C,"REG",Consolidado!$B:$B,"FOMA")</f>
        <v>0</v>
      </c>
      <c r="NT13" s="92">
        <f>SUMIFS(Consolidado!$J:$J,Consolidado!$A:$A,$B13,Consolidado!$E:$E,NT$4,Consolidado!$C:$C,"REG",Consolidado!$B:$B,"FOMA")</f>
        <v>0</v>
      </c>
      <c r="NU13" s="92">
        <f>SUMIFS(Consolidado!$J:$J,Consolidado!$A:$A,$B13,Consolidado!$E:$E,NU$4,Consolidado!$C:$C,"REG",Consolidado!$B:$B,"FOMA")</f>
        <v>0</v>
      </c>
      <c r="NV13" s="92">
        <f>SUMIFS(Consolidado!$J:$J,Consolidado!$A:$A,$B13,Consolidado!$E:$E,NV$4,Consolidado!$C:$C,"REG",Consolidado!$B:$B,"FOMA")</f>
        <v>0</v>
      </c>
      <c r="NW13" s="92">
        <f>SUMIFS(Consolidado!$J:$J,Consolidado!$A:$A,$B13,Consolidado!$E:$E,NW$4,Consolidado!$C:$C,"REG",Consolidado!$B:$B,"FOMA")</f>
        <v>0</v>
      </c>
      <c r="NX13" s="92">
        <f>SUMIFS(Consolidado!$J:$J,Consolidado!$A:$A,$B13,Consolidado!$E:$E,NX$4,Consolidado!$C:$C,"REG",Consolidado!$B:$B,"FOMA")</f>
        <v>0</v>
      </c>
      <c r="NY13" s="92">
        <f>SUMIFS(Consolidado!$J:$J,Consolidado!$A:$A,$B13,Consolidado!$E:$E,NY$4,Consolidado!$C:$C,"REG",Consolidado!$B:$B,"FOMA")</f>
        <v>0</v>
      </c>
      <c r="NZ13" s="213">
        <f t="shared" si="0"/>
        <v>775</v>
      </c>
      <c r="OA13" s="35">
        <f t="shared" si="1"/>
        <v>0</v>
      </c>
      <c r="OB13" s="44">
        <f t="shared" si="2"/>
        <v>0</v>
      </c>
      <c r="OC13" s="35">
        <f t="shared" si="8"/>
        <v>0</v>
      </c>
      <c r="OD13" s="44">
        <f t="shared" si="3"/>
        <v>0</v>
      </c>
      <c r="OE13" s="35" t="s">
        <v>836</v>
      </c>
      <c r="OF13" s="234" cm="1">
        <f t="array" ref="OF13">_xlfn.IFS(OB13&gt;=60%,U13*100%,OB13&gt;=60%,U13*60%,OB13&gt;=35%,U13*35%,OB13&lt;35%,0)</f>
        <v>0</v>
      </c>
      <c r="OG13" s="234" cm="1">
        <f t="array" ref="OG13">_xlfn.IFS(OD13&gt;=60%,U13*100%,OD13&gt;=60%,U13*60%,OD13&gt;=35%,U13*35%,OD13&lt;35%,0)</f>
        <v>0</v>
      </c>
      <c r="OH13" s="237">
        <f t="shared" si="9"/>
        <v>0</v>
      </c>
      <c r="OI13" s="236">
        <f t="shared" si="4"/>
        <v>0</v>
      </c>
      <c r="OJ13" s="35">
        <f t="shared" si="5"/>
        <v>0</v>
      </c>
      <c r="OK13" s="35">
        <f>_xlfn.XLOOKUP(B13,Alianza!$A:$A,Alianza!$C:$C,"",0,1)</f>
        <v>3000</v>
      </c>
      <c r="OL13" s="235" cm="1">
        <f t="array" ref="OL13">_xlfn.IFS(OB13&gt;=60%,OK13*100%,OB13&gt;=60%,OK13*60%,OB13&gt;=35%,OK13*35%,OB13&lt;35%,0)</f>
        <v>0</v>
      </c>
      <c r="OM13" s="235" cm="1">
        <f t="array" ref="OM13">_xlfn.IFS(OD13&gt;=60%,OK13*100%,OD13&gt;=60%,OK13*60%,OD13&gt;=35%,OK13*35%,OD13&lt;35%,0)</f>
        <v>0</v>
      </c>
      <c r="ON13" s="243">
        <f t="shared" si="10"/>
        <v>0</v>
      </c>
      <c r="OO13" s="35">
        <f>_xlfn.XLOOKUP(B13,Comisiones!$A:$A,Comisiones!$B:$B,"",0,1)</f>
        <v>300</v>
      </c>
      <c r="OP13" s="35">
        <f>_xlfn.XLOOKUP(B13,Comisiones!$A:$A,Comisiones!$C:$C,"",0,1)</f>
        <v>135</v>
      </c>
      <c r="OQ13" s="236">
        <f t="shared" si="11"/>
        <v>165</v>
      </c>
      <c r="OR13" s="235" cm="1">
        <f t="array" ref="OR13">_xlfn.IFS(OB13&gt;=60%,OO13*100%,OB13&gt;=60%,OO13*60%,OB13&gt;=35%,OO13*35%,OB13&lt;35%,0)</f>
        <v>0</v>
      </c>
      <c r="OS13" s="235" cm="1">
        <f t="array" ref="OS13">_xlfn.IFS(OD13&gt;=60%,OQ13*100%,OD13&gt;=60%,OQ13*60%,OD13&gt;=35%,OQ13*35%,OD13&lt;35%,0)</f>
        <v>0</v>
      </c>
      <c r="OT13" s="243">
        <f t="shared" si="12"/>
        <v>0</v>
      </c>
      <c r="OU13" s="35"/>
      <c r="OV13"/>
      <c r="OW13" s="35">
        <f t="shared" si="6"/>
        <v>0</v>
      </c>
      <c r="OY13" s="201"/>
      <c r="OZ13" s="201"/>
    </row>
    <row r="14" spans="2:416" s="3" customFormat="1" ht="15.75" thickBot="1" x14ac:dyDescent="0.3">
      <c r="B14" s="80"/>
      <c r="C14" s="151"/>
      <c r="D14" s="82"/>
      <c r="E14" s="86">
        <f>_xlfn.XLOOKUP(D14,'Datos Maestros'!$N$3:$N$19,'Datos Maestros'!$G$3:$G$19,"",0,1)</f>
        <v>0</v>
      </c>
      <c r="F14" s="86"/>
      <c r="G14" s="86"/>
      <c r="H14" s="113"/>
      <c r="I14" s="82"/>
      <c r="J14" s="82"/>
      <c r="K14" s="82"/>
      <c r="L14" s="82"/>
      <c r="M14" s="82"/>
      <c r="N14" s="82"/>
      <c r="O14" s="81"/>
      <c r="P14" s="82"/>
      <c r="Q14" s="83"/>
      <c r="R14" s="83"/>
      <c r="S14" s="82"/>
      <c r="T14" s="82"/>
      <c r="U14" s="84"/>
      <c r="V14" s="85"/>
      <c r="W14" s="83"/>
      <c r="X14" s="83"/>
      <c r="Y14" s="83"/>
      <c r="Z14" s="86"/>
      <c r="AA14" s="86"/>
      <c r="AB14" s="86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216">
        <f t="shared" si="7"/>
        <v>0</v>
      </c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214">
        <f t="shared" si="0"/>
        <v>0</v>
      </c>
      <c r="OA14" s="88">
        <f t="shared" si="1"/>
        <v>0</v>
      </c>
      <c r="OB14" s="89" t="str">
        <f t="shared" si="2"/>
        <v>-</v>
      </c>
      <c r="OC14" s="88">
        <f t="shared" si="8"/>
        <v>0</v>
      </c>
      <c r="OD14" s="89" t="str">
        <f t="shared" si="3"/>
        <v>-</v>
      </c>
      <c r="OE14" s="83"/>
      <c r="OF14" s="35"/>
      <c r="OG14" s="35"/>
      <c r="OH14" s="237">
        <f t="shared" si="9"/>
        <v>0</v>
      </c>
      <c r="OI14" s="236">
        <f t="shared" si="4"/>
        <v>0</v>
      </c>
      <c r="OJ14" s="35">
        <f t="shared" si="5"/>
        <v>0</v>
      </c>
      <c r="OK14" s="35">
        <f>_xlfn.XLOOKUP(B14,Alianza!$A:$A,Alianza!$C:$C,"",0,1)</f>
        <v>0</v>
      </c>
      <c r="OL14" s="61"/>
      <c r="OM14" s="61"/>
      <c r="ON14" s="243">
        <f t="shared" si="10"/>
        <v>0</v>
      </c>
      <c r="OO14" s="35">
        <f>_xlfn.XLOOKUP(B14,Comisiones!$A:$A,Comisiones!$B:$B,"",0,1)</f>
        <v>0</v>
      </c>
      <c r="OP14" s="35">
        <f>_xlfn.XLOOKUP(B14,Comisiones!$A:$A,Comisiones!$C:$C,"",0,1)</f>
        <v>0</v>
      </c>
      <c r="OQ14" s="236">
        <f t="shared" si="11"/>
        <v>0</v>
      </c>
      <c r="OR14" s="88"/>
      <c r="OS14" s="88"/>
      <c r="OT14" s="243">
        <f t="shared" si="12"/>
        <v>0</v>
      </c>
      <c r="OU14" s="88"/>
      <c r="OV14"/>
      <c r="OW14" s="88">
        <f t="shared" si="6"/>
        <v>0</v>
      </c>
    </row>
    <row r="15" spans="2:416" s="3" customFormat="1" x14ac:dyDescent="0.25">
      <c r="B15" s="96" t="s">
        <v>446</v>
      </c>
      <c r="C15" s="149">
        <v>0</v>
      </c>
      <c r="D15" s="72" t="s">
        <v>447</v>
      </c>
      <c r="E15" s="75" t="str">
        <f>_xlfn.XLOOKUP(D15,'Datos Maestros'!$N$3:$N$19,'Datos Maestros'!$G$3:$G$19,"",0,1)</f>
        <v>01.02</v>
      </c>
      <c r="F15" s="75"/>
      <c r="G15" s="75"/>
      <c r="H15" s="112" t="s">
        <v>846</v>
      </c>
      <c r="I15" s="72" t="s">
        <v>448</v>
      </c>
      <c r="J15" s="72"/>
      <c r="K15" s="72" t="s">
        <v>45</v>
      </c>
      <c r="L15" s="72"/>
      <c r="M15" s="72"/>
      <c r="N15" s="72"/>
      <c r="O15" s="71">
        <v>44089</v>
      </c>
      <c r="P15" s="72"/>
      <c r="Q15" s="97"/>
      <c r="R15" s="97"/>
      <c r="S15" s="72"/>
      <c r="T15" s="72"/>
      <c r="U15" s="73">
        <v>9600</v>
      </c>
      <c r="V15" s="74">
        <v>5</v>
      </c>
      <c r="W15" s="70">
        <v>5</v>
      </c>
      <c r="X15" s="70" t="s">
        <v>835</v>
      </c>
      <c r="Y15" s="70" t="s">
        <v>46</v>
      </c>
      <c r="Z15" s="75">
        <v>3840</v>
      </c>
      <c r="AA15" s="75"/>
      <c r="AB15" s="75">
        <v>172.34</v>
      </c>
      <c r="AC15" s="76">
        <f>SUMIFS(Consolidado!$G:$G,Consolidado!$A:$A,$B15,Consolidado!$E:$E,AC$4,Consolidado!$C:$C,$C$3,Consolidado!$B:$B,"SERVICIO")</f>
        <v>0</v>
      </c>
      <c r="AD15" s="76">
        <f>SUMIFS(Consolidado!$G:$G,Consolidado!$A:$A,$B15,Consolidado!$E:$E,AD$4,Consolidado!$C:$C,$C$3,Consolidado!$B:$B,"SERVICIO")</f>
        <v>0</v>
      </c>
      <c r="AE15" s="76">
        <f>SUMIFS(Consolidado!$G:$G,Consolidado!$A:$A,$B15,Consolidado!$E:$E,AE$4,Consolidado!$C:$C,$C$3,Consolidado!$B:$B,"SERVICIO")</f>
        <v>0</v>
      </c>
      <c r="AF15" s="76">
        <f>SUMIFS(Consolidado!$G:$G,Consolidado!$A:$A,$B15,Consolidado!$E:$E,AF$4,Consolidado!$C:$C,$C$3,Consolidado!$B:$B,"SERVICIO")</f>
        <v>0</v>
      </c>
      <c r="AG15" s="76">
        <f>SUMIFS(Consolidado!$G:$G,Consolidado!$A:$A,$B15,Consolidado!$E:$E,AG$4,Consolidado!$C:$C,$C$3,Consolidado!$B:$B,"SERVICIO")</f>
        <v>0</v>
      </c>
      <c r="AH15" s="76">
        <f>SUMIFS(Consolidado!$G:$G,Consolidado!$A:$A,$B15,Consolidado!$E:$E,AH$4,Consolidado!$C:$C,$C$3,Consolidado!$B:$B,"SERVICIO")</f>
        <v>0</v>
      </c>
      <c r="AI15" s="76">
        <f>SUMIFS(Consolidado!$G:$G,Consolidado!$A:$A,$B15,Consolidado!$E:$E,AI$4,Consolidado!$C:$C,$C$3,Consolidado!$B:$B,"SERVICIO")</f>
        <v>0</v>
      </c>
      <c r="AJ15" s="76">
        <f>SUMIFS(Consolidado!$G:$G,Consolidado!$A:$A,$B15,Consolidado!$E:$E,AJ$4,Consolidado!$C:$C,$C$3,Consolidado!$B:$B,"SERVICIO")</f>
        <v>0</v>
      </c>
      <c r="AK15" s="76">
        <f>SUMIFS(Consolidado!$G:$G,Consolidado!$A:$A,$B15,Consolidado!$E:$E,AK$4,Consolidado!$C:$C,$C$3,Consolidado!$B:$B,"SERVICIO")</f>
        <v>0</v>
      </c>
      <c r="AL15" s="76">
        <f>SUMIFS(Consolidado!$G:$G,Consolidado!$A:$A,$B15,Consolidado!$E:$E,AL$4,Consolidado!$C:$C,$C$3,Consolidado!$B:$B,"SERVICIO")</f>
        <v>0</v>
      </c>
      <c r="AM15" s="76">
        <f>SUMIFS(Consolidado!$G:$G,Consolidado!$A:$A,$B15,Consolidado!$E:$E,AM$4,Consolidado!$C:$C,$C$3,Consolidado!$B:$B,"SERVICIO")</f>
        <v>0</v>
      </c>
      <c r="AN15" s="76">
        <f>SUMIFS(Consolidado!$G:$G,Consolidado!$A:$A,$B15,Consolidado!$E:$E,AN$4,Consolidado!$C:$C,$C$3,Consolidado!$B:$B,"SERVICIO")</f>
        <v>0</v>
      </c>
      <c r="AO15" s="76">
        <f>SUMIFS(Consolidado!$G:$G,Consolidado!$A:$A,$B15,Consolidado!$E:$E,AO$4,Consolidado!$C:$C,$C$3,Consolidado!$B:$B,"SERVICIO")</f>
        <v>0</v>
      </c>
      <c r="AP15" s="76">
        <f>SUMIFS(Consolidado!$G:$G,Consolidado!$A:$A,$B15,Consolidado!$E:$E,AP$4,Consolidado!$C:$C,$C$3,Consolidado!$B:$B,"SERVICIO")</f>
        <v>0</v>
      </c>
      <c r="AQ15" s="76">
        <f>SUMIFS(Consolidado!$G:$G,Consolidado!$A:$A,$B15,Consolidado!$E:$E,AQ$4,Consolidado!$C:$C,$C$3,Consolidado!$B:$B,"SERVICIO")</f>
        <v>0</v>
      </c>
      <c r="AR15" s="76">
        <f>SUMIFS(Consolidado!$G:$G,Consolidado!$A:$A,$B15,Consolidado!$E:$E,AR$4,Consolidado!$C:$C,$C$3,Consolidado!$B:$B,"SERVICIO")</f>
        <v>0</v>
      </c>
      <c r="AS15" s="76">
        <f>SUMIFS(Consolidado!$G:$G,Consolidado!$A:$A,$B15,Consolidado!$E:$E,AS$4,Consolidado!$C:$C,$C$3,Consolidado!$B:$B,"SERVICIO")</f>
        <v>0</v>
      </c>
      <c r="AT15" s="76">
        <f>SUMIFS(Consolidado!$G:$G,Consolidado!$A:$A,$B15,Consolidado!$E:$E,AT$4,Consolidado!$C:$C,$C$3,Consolidado!$B:$B,"SERVICIO")</f>
        <v>0</v>
      </c>
      <c r="AU15" s="76">
        <f>SUMIFS(Consolidado!$G:$G,Consolidado!$A:$A,$B15,Consolidado!$E:$E,AU$4,Consolidado!$C:$C,$C$3,Consolidado!$B:$B,"SERVICIO")</f>
        <v>0</v>
      </c>
      <c r="AV15" s="76">
        <f>SUMIFS(Consolidado!$G:$G,Consolidado!$A:$A,$B15,Consolidado!$E:$E,AV$4,Consolidado!$C:$C,$C$3,Consolidado!$B:$B,"SERVICIO")</f>
        <v>0</v>
      </c>
      <c r="AW15" s="76">
        <f>SUMIFS(Consolidado!$G:$G,Consolidado!$A:$A,$B15,Consolidado!$E:$E,AW$4,Consolidado!$C:$C,$C$3,Consolidado!$B:$B,"SERVICIO")</f>
        <v>0</v>
      </c>
      <c r="AX15" s="76">
        <f>SUMIFS(Consolidado!$G:$G,Consolidado!$A:$A,$B15,Consolidado!$E:$E,AX$4,Consolidado!$C:$C,$C$3,Consolidado!$B:$B,"SERVICIO")</f>
        <v>0</v>
      </c>
      <c r="AY15" s="76">
        <f>SUMIFS(Consolidado!$G:$G,Consolidado!$A:$A,$B15,Consolidado!$E:$E,AY$4,Consolidado!$C:$C,$C$3,Consolidado!$B:$B,"SERVICIO")</f>
        <v>0</v>
      </c>
      <c r="AZ15" s="76">
        <f>SUMIFS(Consolidado!$G:$G,Consolidado!$A:$A,$B15,Consolidado!$E:$E,AZ$4,Consolidado!$C:$C,$C$3,Consolidado!$B:$B,"SERVICIO")</f>
        <v>0</v>
      </c>
      <c r="BA15" s="76">
        <f>SUMIFS(Consolidado!$G:$G,Consolidado!$A:$A,$B15,Consolidado!$E:$E,BA$4,Consolidado!$C:$C,$C$3,Consolidado!$B:$B,"SERVICIO")</f>
        <v>0</v>
      </c>
      <c r="BB15" s="76">
        <f>SUMIFS(Consolidado!$G:$G,Consolidado!$A:$A,$B15,Consolidado!$E:$E,BB$4,Consolidado!$C:$C,$C$3,Consolidado!$B:$B,"SERVICIO")</f>
        <v>0</v>
      </c>
      <c r="BC15" s="76">
        <f>SUMIFS(Consolidado!$G:$G,Consolidado!$A:$A,$B15,Consolidado!$E:$E,BC$4,Consolidado!$C:$C,$C$3,Consolidado!$B:$B,"SERVICIO")</f>
        <v>0</v>
      </c>
      <c r="BD15" s="76">
        <f>SUMIFS(Consolidado!$G:$G,Consolidado!$A:$A,$B15,Consolidado!$E:$E,BD$4,Consolidado!$C:$C,$C$3,Consolidado!$B:$B,"SERVICIO")</f>
        <v>0</v>
      </c>
      <c r="BE15" s="76">
        <f>SUMIFS(Consolidado!$G:$G,Consolidado!$A:$A,$B15,Consolidado!$E:$E,BE$4,Consolidado!$C:$C,$C$3,Consolidado!$B:$B,"SERVICIO")</f>
        <v>0</v>
      </c>
      <c r="BF15" s="76">
        <f>SUMIFS(Consolidado!$G:$G,Consolidado!$A:$A,$B15,Consolidado!$E:$E,BF$4,Consolidado!$C:$C,$C$3,Consolidado!$B:$B,"SERVICIO")</f>
        <v>0</v>
      </c>
      <c r="BG15" s="76">
        <f>SUMIFS(Consolidado!$G:$G,Consolidado!$A:$A,$B15,Consolidado!$E:$E,BG$4,Consolidado!$C:$C,$C$3,Consolidado!$B:$B,"SERVICIO")</f>
        <v>0</v>
      </c>
      <c r="BH15" s="76">
        <f>SUMIFS(Consolidado!$G:$G,Consolidado!$A:$A,$B15,Consolidado!$E:$E,BH$4,Consolidado!$C:$C,$C$3,Consolidado!$B:$B,"SERVICIO")</f>
        <v>0</v>
      </c>
      <c r="BI15" s="76">
        <f>SUMIFS(Consolidado!$G:$G,Consolidado!$A:$A,$B15,Consolidado!$E:$E,BI$4,Consolidado!$C:$C,$C$3,Consolidado!$B:$B,"SERVICIO")</f>
        <v>0</v>
      </c>
      <c r="BJ15" s="76">
        <f>SUMIFS(Consolidado!$G:$G,Consolidado!$A:$A,$B15,Consolidado!$E:$E,BJ$4,Consolidado!$C:$C,$C$3,Consolidado!$B:$B,"SERVICIO")</f>
        <v>0</v>
      </c>
      <c r="BK15" s="76">
        <f>SUMIFS(Consolidado!$G:$G,Consolidado!$A:$A,$B15,Consolidado!$E:$E,BK$4,Consolidado!$C:$C,$C$3,Consolidado!$B:$B,"SERVICIO")</f>
        <v>0</v>
      </c>
      <c r="BL15" s="76">
        <f>SUMIFS(Consolidado!$G:$G,Consolidado!$A:$A,$B15,Consolidado!$E:$E,BL$4,Consolidado!$C:$C,$C$3,Consolidado!$B:$B,"SERVICIO")</f>
        <v>0</v>
      </c>
      <c r="BM15" s="76">
        <f>SUMIFS(Consolidado!$G:$G,Consolidado!$A:$A,$B15,Consolidado!$E:$E,BM$4,Consolidado!$C:$C,$C$3,Consolidado!$B:$B,"SERVICIO")</f>
        <v>0</v>
      </c>
      <c r="BN15" s="76">
        <f>SUMIFS(Consolidado!$G:$G,Consolidado!$A:$A,$B15,Consolidado!$E:$E,BN$4,Consolidado!$C:$C,$C$3,Consolidado!$B:$B,"SERVICIO")</f>
        <v>0</v>
      </c>
      <c r="BO15" s="76">
        <f>SUMIFS(Consolidado!$G:$G,Consolidado!$A:$A,$B15,Consolidado!$E:$E,BO$4,Consolidado!$C:$C,$C$3,Consolidado!$B:$B,"SERVICIO")</f>
        <v>0</v>
      </c>
      <c r="BP15" s="76">
        <f>SUMIFS(Consolidado!$G:$G,Consolidado!$A:$A,$B15,Consolidado!$E:$E,BP$4,Consolidado!$C:$C,$C$3,Consolidado!$B:$B,"SERVICIO")</f>
        <v>0</v>
      </c>
      <c r="BQ15" s="76">
        <f>SUMIFS(Consolidado!$G:$G,Consolidado!$A:$A,$B15,Consolidado!$E:$E,BQ$4,Consolidado!$C:$C,$C$3,Consolidado!$B:$B,"SERVICIO")</f>
        <v>0</v>
      </c>
      <c r="BR15" s="76">
        <f>SUMIFS(Consolidado!$G:$G,Consolidado!$A:$A,$B15,Consolidado!$E:$E,BR$4,Consolidado!$C:$C,$C$3,Consolidado!$B:$B,"SERVICIO")</f>
        <v>0</v>
      </c>
      <c r="BS15" s="76">
        <f>SUMIFS(Consolidado!$G:$G,Consolidado!$A:$A,$B15,Consolidado!$E:$E,BS$4,Consolidado!$C:$C,$C$3,Consolidado!$B:$B,"SERVICIO")</f>
        <v>0</v>
      </c>
      <c r="BT15" s="76">
        <f>SUMIFS(Consolidado!$G:$G,Consolidado!$A:$A,$B15,Consolidado!$E:$E,BT$4,Consolidado!$C:$C,$C$3,Consolidado!$B:$B,"SERVICIO")</f>
        <v>0</v>
      </c>
      <c r="BU15" s="76">
        <f>SUMIFS(Consolidado!$G:$G,Consolidado!$A:$A,$B15,Consolidado!$E:$E,BU$4,Consolidado!$C:$C,$C$3,Consolidado!$B:$B,"SERVICIO")</f>
        <v>0</v>
      </c>
      <c r="BV15" s="76">
        <f>SUMIFS(Consolidado!$G:$G,Consolidado!$A:$A,$B15,Consolidado!$E:$E,BV$4,Consolidado!$C:$C,$C$3,Consolidado!$B:$B,"SERVICIO")</f>
        <v>0</v>
      </c>
      <c r="BW15" s="76">
        <f>SUMIFS(Consolidado!$G:$G,Consolidado!$A:$A,$B15,Consolidado!$E:$E,BW$4,Consolidado!$C:$C,$C$3,Consolidado!$B:$B,"SERVICIO")</f>
        <v>0</v>
      </c>
      <c r="BX15" s="76">
        <f>SUMIFS(Consolidado!$G:$G,Consolidado!$A:$A,$B15,Consolidado!$E:$E,BX$4,Consolidado!$C:$C,$C$3,Consolidado!$B:$B,"SERVICIO")</f>
        <v>0</v>
      </c>
      <c r="BY15" s="76">
        <f>SUMIFS(Consolidado!$G:$G,Consolidado!$A:$A,$B15,Consolidado!$E:$E,BY$4,Consolidado!$C:$C,$C$3,Consolidado!$B:$B,"SERVICIO")</f>
        <v>0</v>
      </c>
      <c r="BZ15" s="76">
        <f>SUMIFS(Consolidado!$G:$G,Consolidado!$A:$A,$B15,Consolidado!$E:$E,BZ$4,Consolidado!$C:$C,$C$3,Consolidado!$B:$B,"SERVICIO")</f>
        <v>0</v>
      </c>
      <c r="CA15" s="76">
        <f>SUMIFS(Consolidado!$G:$G,Consolidado!$A:$A,$B15,Consolidado!$E:$E,CA$4,Consolidado!$C:$C,$C$3,Consolidado!$B:$B,"SERVICIO")</f>
        <v>0</v>
      </c>
      <c r="CB15" s="76">
        <f>SUMIFS(Consolidado!$G:$G,Consolidado!$A:$A,$B15,Consolidado!$E:$E,CB$4,Consolidado!$C:$C,$C$3,Consolidado!$B:$B,"SERVICIO")</f>
        <v>0</v>
      </c>
      <c r="CC15" s="76">
        <f>SUMIFS(Consolidado!$G:$G,Consolidado!$A:$A,$B15,Consolidado!$E:$E,CC$4,Consolidado!$C:$C,$C$3,Consolidado!$B:$B,"SERVICIO")</f>
        <v>0</v>
      </c>
      <c r="CD15" s="76">
        <f>SUMIFS(Consolidado!$G:$G,Consolidado!$A:$A,$B15,Consolidado!$E:$E,CD$4,Consolidado!$C:$C,$C$3,Consolidado!$B:$B,"SERVICIO")</f>
        <v>0</v>
      </c>
      <c r="CE15" s="76">
        <f>SUMIFS(Consolidado!$G:$G,Consolidado!$A:$A,$B15,Consolidado!$E:$E,CE$4,Consolidado!$C:$C,$C$3,Consolidado!$B:$B,"SERVICIO")</f>
        <v>148.88</v>
      </c>
      <c r="CF15" s="76">
        <f>SUMIFS(Consolidado!$G:$G,Consolidado!$A:$A,$B15,Consolidado!$E:$E,CF$4,Consolidado!$C:$C,$C$3,Consolidado!$B:$B,"SERVICIO")</f>
        <v>149.47999999999999</v>
      </c>
      <c r="CG15" s="76">
        <f>SUMIFS(Consolidado!$G:$G,Consolidado!$A:$A,$B15,Consolidado!$E:$E,CG$4,Consolidado!$C:$C,$C$3,Consolidado!$B:$B,"SERVICIO")</f>
        <v>150.09</v>
      </c>
      <c r="CH15" s="76">
        <f>SUMIFS(Consolidado!$G:$G,Consolidado!$A:$A,$B15,Consolidado!$E:$E,CH$4,Consolidado!$C:$C,$C$3,Consolidado!$B:$B,"SERVICIO")</f>
        <v>150.71</v>
      </c>
      <c r="CI15" s="76">
        <f>SUMIFS(Consolidado!$G:$G,Consolidado!$A:$A,$B15,Consolidado!$E:$E,CI$4,Consolidado!$C:$C,$C$3,Consolidado!$B:$B,"SERVICIO")</f>
        <v>151.32</v>
      </c>
      <c r="CJ15" s="76">
        <f>SUMIFS(Consolidado!$G:$G,Consolidado!$A:$A,$B15,Consolidado!$E:$E,CJ$4,Consolidado!$C:$C,$C$3,Consolidado!$B:$B,"SERVICIO")</f>
        <v>151.94</v>
      </c>
      <c r="CK15" s="76">
        <f>SUMIFS(Consolidado!$G:$G,Consolidado!$A:$A,$B15,Consolidado!$E:$E,CK$4,Consolidado!$C:$C,$C$3,Consolidado!$B:$B,"SERVICIO")</f>
        <v>152.55000000000001</v>
      </c>
      <c r="CL15" s="76">
        <f>SUMIFS(Consolidado!$G:$G,Consolidado!$A:$A,$B15,Consolidado!$E:$E,CL$4,Consolidado!$C:$C,$C$3,Consolidado!$B:$B,"SERVICIO")</f>
        <v>153.18</v>
      </c>
      <c r="CM15" s="76">
        <f>SUMIFS(Consolidado!$G:$G,Consolidado!$A:$A,$B15,Consolidado!$E:$E,CM$4,Consolidado!$C:$C,$C$3,Consolidado!$B:$B,"SERVICIO")</f>
        <v>153.80000000000001</v>
      </c>
      <c r="CN15" s="76">
        <f>SUMIFS(Consolidado!$G:$G,Consolidado!$A:$A,$B15,Consolidado!$E:$E,CN$4,Consolidado!$C:$C,$C$3,Consolidado!$B:$B,"SERVICIO")</f>
        <v>154.43</v>
      </c>
      <c r="CO15" s="76">
        <f>SUMIFS(Consolidado!$G:$G,Consolidado!$A:$A,$B15,Consolidado!$E:$E,CO$4,Consolidado!$C:$C,$C$3,Consolidado!$B:$B,"SERVICIO")</f>
        <v>155.06</v>
      </c>
      <c r="CP15" s="76">
        <f>SUMIFS(Consolidado!$G:$G,Consolidado!$A:$A,$B15,Consolidado!$E:$E,CP$4,Consolidado!$C:$C,$C$3,Consolidado!$B:$B,"SERVICIO")</f>
        <v>155.69</v>
      </c>
      <c r="CQ15" s="76">
        <f>SUMIFS(Consolidado!$G:$G,Consolidado!$A:$A,$B15,Consolidado!$E:$E,CQ$4,Consolidado!$C:$C,$C$3,Consolidado!$B:$B,"SERVICIO")</f>
        <v>156.32</v>
      </c>
      <c r="CR15" s="76">
        <f>SUMIFS(Consolidado!$G:$G,Consolidado!$A:$A,$B15,Consolidado!$E:$E,CR$4,Consolidado!$C:$C,$C$3,Consolidado!$B:$B,"SERVICIO")</f>
        <v>156.96</v>
      </c>
      <c r="CS15" s="76">
        <f>SUMIFS(Consolidado!$G:$G,Consolidado!$A:$A,$B15,Consolidado!$E:$E,CS$4,Consolidado!$C:$C,$C$3,Consolidado!$B:$B,"SERVICIO")</f>
        <v>157.6</v>
      </c>
      <c r="CT15" s="76">
        <f>SUMIFS(Consolidado!$G:$G,Consolidado!$A:$A,$B15,Consolidado!$E:$E,CT$4,Consolidado!$C:$C,$C$3,Consolidado!$B:$B,"SERVICIO")</f>
        <v>158.24</v>
      </c>
      <c r="CU15" s="76">
        <f>SUMIFS(Consolidado!$G:$G,Consolidado!$A:$A,$B15,Consolidado!$E:$E,CU$4,Consolidado!$C:$C,$C$3,Consolidado!$B:$B,"SERVICIO")</f>
        <v>318.41999999999996</v>
      </c>
      <c r="CV15" s="76">
        <f>SUMIFS(Consolidado!$G:$G,Consolidado!$A:$A,$B15,Consolidado!$E:$E,CV$4,Consolidado!$C:$C,$C$3,Consolidado!$B:$B,"SERVICIO")</f>
        <v>0</v>
      </c>
      <c r="CW15" s="76">
        <f>SUMIFS(Consolidado!$G:$G,Consolidado!$A:$A,$B15,Consolidado!$E:$E,CW$4,Consolidado!$C:$C,$C$3,Consolidado!$B:$B,"SERVICIO")</f>
        <v>160.18</v>
      </c>
      <c r="CX15" s="76">
        <f>SUMIFS(Consolidado!$G:$G,Consolidado!$A:$A,$B15,Consolidado!$E:$E,CX$4,Consolidado!$C:$C,$C$3,Consolidado!$B:$B,"SERVICIO")</f>
        <v>160.84</v>
      </c>
      <c r="CY15" s="76">
        <f>SUMIFS(Consolidado!$G:$G,Consolidado!$A:$A,$B15,Consolidado!$E:$E,CY$4,Consolidado!$C:$C,$C$3,Consolidado!$B:$B,"SERVICIO")</f>
        <v>161.49</v>
      </c>
      <c r="CZ15" s="76">
        <f>SUMIFS(Consolidado!$G:$G,Consolidado!$A:$A,$B15,Consolidado!$E:$E,CZ$4,Consolidado!$C:$C,$C$3,Consolidado!$B:$B,"SERVICIO")</f>
        <v>0</v>
      </c>
      <c r="DA15" s="76">
        <f>SUMIFS(Consolidado!$G:$G,Consolidado!$A:$A,$B15,Consolidado!$E:$E,DA$4,Consolidado!$C:$C,$C$3,Consolidado!$B:$B,"SERVICIO")</f>
        <v>162.15</v>
      </c>
      <c r="DB15" s="76">
        <f>SUMIFS(Consolidado!$G:$G,Consolidado!$A:$A,$B15,Consolidado!$E:$E,DB$4,Consolidado!$C:$C,$C$3,Consolidado!$B:$B,"SERVICIO")</f>
        <v>0</v>
      </c>
      <c r="DC15" s="76">
        <f>SUMIFS(Consolidado!$G:$G,Consolidado!$A:$A,$B15,Consolidado!$E:$E,DC$4,Consolidado!$C:$C,$C$3,Consolidado!$B:$B,"SERVICIO")</f>
        <v>326.27999999999997</v>
      </c>
      <c r="DD15" s="76">
        <f>SUMIFS(Consolidado!$G:$G,Consolidado!$A:$A,$B15,Consolidado!$E:$E,DD$4,Consolidado!$C:$C,$C$3,Consolidado!$B:$B,"SERVICIO")</f>
        <v>164.14</v>
      </c>
      <c r="DE15" s="76">
        <f>SUMIFS(Consolidado!$G:$G,Consolidado!$A:$A,$B15,Consolidado!$E:$E,DE$4,Consolidado!$C:$C,$C$3,Consolidado!$B:$B,"SERVICIO")</f>
        <v>0</v>
      </c>
      <c r="DF15" s="76">
        <f>SUMIFS(Consolidado!$G:$G,Consolidado!$A:$A,$B15,Consolidado!$E:$E,DF$4,Consolidado!$C:$C,$C$3,Consolidado!$B:$B,"SERVICIO")</f>
        <v>164.81</v>
      </c>
      <c r="DG15" s="76">
        <f>SUMIFS(Consolidado!$G:$G,Consolidado!$A:$A,$B15,Consolidado!$E:$E,DG$4,Consolidado!$C:$C,$C$3,Consolidado!$B:$B,"SERVICIO")</f>
        <v>0</v>
      </c>
      <c r="DH15" s="76">
        <f>SUMIFS(Consolidado!$G:$G,Consolidado!$A:$A,$B15,Consolidado!$E:$E,DH$4,Consolidado!$C:$C,$C$3,Consolidado!$B:$B,"SERVICIO")</f>
        <v>0</v>
      </c>
      <c r="DI15" s="76">
        <f>SUMIFS(Consolidado!$G:$G,Consolidado!$A:$A,$B15,Consolidado!$E:$E,DI$4,Consolidado!$C:$C,$C$3,Consolidado!$B:$B,"SERVICIO")</f>
        <v>165.48</v>
      </c>
      <c r="DJ15" s="76">
        <f>SUMIFS(Consolidado!$G:$G,Consolidado!$A:$A,$B15,Consolidado!$E:$E,DJ$4,Consolidado!$C:$C,$C$3,Consolidado!$B:$B,"SERVICIO")</f>
        <v>166.15</v>
      </c>
      <c r="DK15" s="76">
        <f>SUMIFS(Consolidado!$G:$G,Consolidado!$A:$A,$B15,Consolidado!$E:$E,DK$4,Consolidado!$C:$C,$C$3,Consolidado!$B:$B,"SERVICIO")</f>
        <v>0</v>
      </c>
      <c r="DL15" s="76">
        <f>SUMIFS(Consolidado!$G:$G,Consolidado!$A:$A,$B15,Consolidado!$E:$E,DL$4,Consolidado!$C:$C,$C$3,Consolidado!$B:$B,"SERVICIO")</f>
        <v>0</v>
      </c>
      <c r="DM15" s="76">
        <f>SUMIFS(Consolidado!$G:$G,Consolidado!$A:$A,$B15,Consolidado!$E:$E,DM$4,Consolidado!$C:$C,$C$3,Consolidado!$B:$B,"SERVICIO")</f>
        <v>330.43</v>
      </c>
      <c r="DN15" s="76">
        <f>SUMIFS(Consolidado!$G:$G,Consolidado!$A:$A,$B15,Consolidado!$E:$E,DN$4,Consolidado!$C:$C,$C$3,Consolidado!$B:$B,"SERVICIO")</f>
        <v>0</v>
      </c>
      <c r="DO15" s="76">
        <f>SUMIFS(Consolidado!$G:$G,Consolidado!$A:$A,$B15,Consolidado!$E:$E,DO$4,Consolidado!$C:$C,$C$3,Consolidado!$B:$B,"SERVICIO")</f>
        <v>0</v>
      </c>
      <c r="DP15" s="76">
        <f>SUMIFS(Consolidado!$G:$G,Consolidado!$A:$A,$B15,Consolidado!$E:$E,DP$4,Consolidado!$C:$C,$C$3,Consolidado!$B:$B,"SERVICIO")</f>
        <v>0</v>
      </c>
      <c r="DQ15" s="76">
        <f>SUMIFS(Consolidado!$G:$G,Consolidado!$A:$A,$B15,Consolidado!$E:$E,DQ$4,Consolidado!$C:$C,$C$3,Consolidado!$B:$B,"SERVICIO")</f>
        <v>0</v>
      </c>
      <c r="DR15" s="76">
        <f>SUMIFS(Consolidado!$G:$G,Consolidado!$A:$A,$B15,Consolidado!$E:$E,DR$4,Consolidado!$C:$C,$C$3,Consolidado!$B:$B,"SERVICIO")</f>
        <v>0</v>
      </c>
      <c r="DS15" s="76">
        <f>SUMIFS(Consolidado!$G:$G,Consolidado!$A:$A,$B15,Consolidado!$E:$E,DS$4,Consolidado!$C:$C,$C$3,Consolidado!$B:$B,"SERVICIO")</f>
        <v>0</v>
      </c>
      <c r="DT15" s="76">
        <f>SUMIFS(Consolidado!$G:$G,Consolidado!$A:$A,$B15,Consolidado!$E:$E,DT$4,Consolidado!$C:$C,$C$3,Consolidado!$B:$B,"SERVICIO")</f>
        <v>0</v>
      </c>
      <c r="DU15" s="76">
        <f>SUMIFS(Consolidado!$G:$G,Consolidado!$A:$A,$B15,Consolidado!$E:$E,DU$4,Consolidado!$C:$C,$C$3,Consolidado!$B:$B,"SERVICIO")</f>
        <v>0</v>
      </c>
      <c r="DV15" s="76">
        <f>SUMIFS(Consolidado!$G:$G,Consolidado!$A:$A,$B15,Consolidado!$E:$E,DV$4,Consolidado!$C:$C,$C$3,Consolidado!$B:$B,"SERVICIO")</f>
        <v>0</v>
      </c>
      <c r="DW15" s="76">
        <f>SUMIFS(Consolidado!$G:$G,Consolidado!$A:$A,$B15,Consolidado!$E:$E,DW$4,Consolidado!$C:$C,$C$3,Consolidado!$B:$B,"SERVICIO")</f>
        <v>0</v>
      </c>
      <c r="DX15" s="76">
        <f>SUMIFS(Consolidado!$G:$G,Consolidado!$A:$A,$B15,Consolidado!$E:$E,DX$4,Consolidado!$C:$C,$C$3,Consolidado!$B:$B,"SERVICIO")</f>
        <v>0</v>
      </c>
      <c r="DY15" s="76">
        <f>SUMIFS(Consolidado!$G:$G,Consolidado!$A:$A,$B15,Consolidado!$E:$E,DY$4,Consolidado!$C:$C,$C$3,Consolidado!$B:$B,"SERVICIO")</f>
        <v>0</v>
      </c>
      <c r="DZ15" s="76">
        <f>SUMIFS(Consolidado!$G:$G,Consolidado!$A:$A,$B15,Consolidado!$E:$E,DZ$4,Consolidado!$C:$C,$C$3,Consolidado!$B:$B,"SERVICIO")</f>
        <v>0</v>
      </c>
      <c r="EA15" s="76">
        <f>SUMIFS(Consolidado!$G:$G,Consolidado!$A:$A,$B15,Consolidado!$E:$E,EA$4,Consolidado!$C:$C,$C$3,Consolidado!$B:$B,"SERVICIO")</f>
        <v>0</v>
      </c>
      <c r="EB15" s="76">
        <f>SUMIFS(Consolidado!$G:$G,Consolidado!$A:$A,$B15,Consolidado!$E:$E,EB$4,Consolidado!$C:$C,$C$3,Consolidado!$B:$B,"SERVICIO")</f>
        <v>0</v>
      </c>
      <c r="EC15" s="76">
        <f>SUMIFS(Consolidado!$G:$G,Consolidado!$A:$A,$B15,Consolidado!$E:$E,EC$4,Consolidado!$C:$C,$C$3,Consolidado!$B:$B,"SERVICIO")</f>
        <v>0</v>
      </c>
      <c r="ED15" s="76">
        <f>SUMIFS(Consolidado!$G:$G,Consolidado!$A:$A,$B15,Consolidado!$E:$E,ED$4,Consolidado!$C:$C,$C$3,Consolidado!$B:$B,"SERVICIO")</f>
        <v>0</v>
      </c>
      <c r="EE15" s="76">
        <f>SUMIFS(Consolidado!$G:$G,Consolidado!$A:$A,$B15,Consolidado!$E:$E,EE$4,Consolidado!$C:$C,$C$3,Consolidado!$B:$B,"SERVICIO")</f>
        <v>0</v>
      </c>
      <c r="EF15" s="76">
        <f>SUMIFS(Consolidado!$G:$G,Consolidado!$A:$A,$B15,Consolidado!$E:$E,EF$4,Consolidado!$C:$C,$C$3,Consolidado!$B:$B,"SERVICIO")</f>
        <v>0</v>
      </c>
      <c r="EG15" s="76">
        <f>SUMIFS(Consolidado!$G:$G,Consolidado!$A:$A,$B15,Consolidado!$E:$E,EG$4,Consolidado!$C:$C,$C$3,Consolidado!$B:$B,"SERVICIO")</f>
        <v>0</v>
      </c>
      <c r="EH15" s="76">
        <f>SUMIFS(Consolidado!$G:$G,Consolidado!$A:$A,$B15,Consolidado!$E:$E,EH$4,Consolidado!$C:$C,$C$3,Consolidado!$B:$B,"SERVICIO")</f>
        <v>0</v>
      </c>
      <c r="EI15" s="76">
        <f>SUMIFS(Consolidado!$G:$G,Consolidado!$A:$A,$B15,Consolidado!$E:$E,EI$4,Consolidado!$C:$C,$C$3,Consolidado!$B:$B,"SERVICIO")</f>
        <v>0</v>
      </c>
      <c r="EJ15" s="76">
        <f>SUMIFS(Consolidado!$G:$G,Consolidado!$A:$A,$B15,Consolidado!$E:$E,EJ$4,Consolidado!$C:$C,$C$3,Consolidado!$B:$B,"SERVICIO")</f>
        <v>0</v>
      </c>
      <c r="EK15" s="76">
        <f>SUMIFS(Consolidado!$G:$G,Consolidado!$A:$A,$B15,Consolidado!$E:$E,EK$4,Consolidado!$C:$C,$C$3,Consolidado!$B:$B,"SERVICIO")</f>
        <v>0</v>
      </c>
      <c r="EL15" s="76">
        <f>SUMIFS(Consolidado!$G:$G,Consolidado!$A:$A,$B15,Consolidado!$E:$E,EL$4,Consolidado!$C:$C,$C$3,Consolidado!$B:$B,"SERVICIO")</f>
        <v>0</v>
      </c>
      <c r="EM15" s="76">
        <f>SUMIFS(Consolidado!$G:$G,Consolidado!$A:$A,$B15,Consolidado!$E:$E,EM$4,Consolidado!$C:$C,$C$3,Consolidado!$B:$B,"SERVICIO")</f>
        <v>0</v>
      </c>
      <c r="EN15" s="76">
        <f>SUMIFS(Consolidado!$G:$G,Consolidado!$A:$A,$B15,Consolidado!$E:$E,EN$4,Consolidado!$C:$C,$C$3,Consolidado!$B:$B,"SERVICIO")</f>
        <v>0</v>
      </c>
      <c r="EO15" s="76">
        <f>SUMIFS(Consolidado!$G:$G,Consolidado!$A:$A,$B15,Consolidado!$E:$E,EO$4,Consolidado!$C:$C,$C$3,Consolidado!$B:$B,"SERVICIO")</f>
        <v>0</v>
      </c>
      <c r="EP15" s="76">
        <f>SUMIFS(Consolidado!$G:$G,Consolidado!$A:$A,$B15,Consolidado!$E:$E,EP$4,Consolidado!$C:$C,$C$3,Consolidado!$B:$B,"SERVICIO")</f>
        <v>0</v>
      </c>
      <c r="EQ15" s="76">
        <f>SUMIFS(Consolidado!$G:$G,Consolidado!$A:$A,$B15,Consolidado!$E:$E,EQ$4,Consolidado!$C:$C,$C$3,Consolidado!$B:$B,"SERVICIO")</f>
        <v>0</v>
      </c>
      <c r="ER15" s="76">
        <f>SUMIFS(Consolidado!$G:$G,Consolidado!$A:$A,$B15,Consolidado!$E:$E,ER$4,Consolidado!$C:$C,$C$3,Consolidado!$B:$B,"SERVICIO")</f>
        <v>0</v>
      </c>
      <c r="ES15" s="76">
        <f>SUMIFS(Consolidado!$G:$G,Consolidado!$A:$A,$B15,Consolidado!$E:$E,ES$4,Consolidado!$C:$C,$C$3,Consolidado!$B:$B,"SERVICIO")</f>
        <v>0</v>
      </c>
      <c r="ET15" s="76">
        <f>SUMIFS(Consolidado!$G:$G,Consolidado!$A:$A,$B15,Consolidado!$E:$E,ET$4,Consolidado!$C:$C,$C$3,Consolidado!$B:$B,"SERVICIO")</f>
        <v>0</v>
      </c>
      <c r="EU15" s="76">
        <f>SUMIFS(Consolidado!$G:$G,Consolidado!$A:$A,$B15,Consolidado!$E:$E,EU$4,Consolidado!$C:$C,$C$3,Consolidado!$B:$B,"SERVICIO")</f>
        <v>0</v>
      </c>
      <c r="EV15" s="76">
        <f>SUMIFS(Consolidado!$G:$G,Consolidado!$A:$A,$B15,Consolidado!$E:$E,EV$4,Consolidado!$C:$C,$C$3,Consolidado!$B:$B,"SERVICIO")</f>
        <v>0</v>
      </c>
      <c r="EW15" s="76">
        <f>SUMIFS(Consolidado!$G:$G,Consolidado!$A:$A,$B15,Consolidado!$E:$E,EW$4,Consolidado!$C:$C,$C$3,Consolidado!$B:$B,"SERVICIO")</f>
        <v>0</v>
      </c>
      <c r="EX15" s="76">
        <f>SUMIFS(Consolidado!$G:$G,Consolidado!$A:$A,$B15,Consolidado!$E:$E,EX$4,Consolidado!$C:$C,$C$3,Consolidado!$B:$B,"SERVICIO")</f>
        <v>0</v>
      </c>
      <c r="EY15" s="76">
        <f>SUMIFS(Consolidado!$G:$G,Consolidado!$A:$A,$B15,Consolidado!$E:$E,EY$4,Consolidado!$C:$C,$C$3,Consolidado!$B:$B,"SERVICIO")</f>
        <v>0</v>
      </c>
      <c r="EZ15" s="76">
        <f>SUMIFS(Consolidado!$G:$G,Consolidado!$A:$A,$B15,Consolidado!$E:$E,EZ$4,Consolidado!$C:$C,$C$3,Consolidado!$B:$B,"SERVICIO")</f>
        <v>0</v>
      </c>
      <c r="FA15" s="76">
        <f>SUMIFS(Consolidado!$G:$G,Consolidado!$A:$A,$B15,Consolidado!$E:$E,FA$4,Consolidado!$C:$C,$C$3,Consolidado!$B:$B,"SERVICIO")</f>
        <v>0</v>
      </c>
      <c r="FB15" s="76">
        <f>SUMIFS(Consolidado!$G:$G,Consolidado!$A:$A,$B15,Consolidado!$E:$E,FB$4,Consolidado!$C:$C,$C$3,Consolidado!$B:$B,"SERVICIO")</f>
        <v>0</v>
      </c>
      <c r="FC15" s="76">
        <f>SUMIFS(Consolidado!$G:$G,Consolidado!$A:$A,$B15,Consolidado!$E:$E,FC$4,Consolidado!$C:$C,$C$3,Consolidado!$B:$B,"SERVICIO")</f>
        <v>0</v>
      </c>
      <c r="FD15" s="76">
        <f>SUMIFS(Consolidado!$G:$G,Consolidado!$A:$A,$B15,Consolidado!$E:$E,FD$4,Consolidado!$C:$C,$C$3,Consolidado!$B:$B,"SERVICIO")</f>
        <v>0</v>
      </c>
      <c r="FE15" s="76">
        <f>SUMIFS(Consolidado!$G:$G,Consolidado!$A:$A,$B15,Consolidado!$E:$E,FE$4,Consolidado!$C:$C,$C$3,Consolidado!$B:$B,"SERVICIO")</f>
        <v>0</v>
      </c>
      <c r="FF15" s="76">
        <f>SUMIFS(Consolidado!$G:$G,Consolidado!$A:$A,$B15,Consolidado!$E:$E,FF$4,Consolidado!$C:$C,$C$3,Consolidado!$B:$B,"SERVICIO")</f>
        <v>0</v>
      </c>
      <c r="FG15" s="76">
        <f>SUMIFS(Consolidado!$G:$G,Consolidado!$A:$A,$B15,Consolidado!$E:$E,FG$4,Consolidado!$C:$C,$C$3,Consolidado!$B:$B,"SERVICIO")</f>
        <v>0</v>
      </c>
      <c r="FH15" s="76">
        <f>SUMIFS(Consolidado!$G:$G,Consolidado!$A:$A,$B15,Consolidado!$E:$E,FH$4,Consolidado!$C:$C,$C$3,Consolidado!$B:$B,"SERVICIO")</f>
        <v>0</v>
      </c>
      <c r="FI15" s="76">
        <f>SUMIFS(Consolidado!$G:$G,Consolidado!$A:$A,$B15,Consolidado!$E:$E,FI$4,Consolidado!$C:$C,$C$3,Consolidado!$B:$B,"SERVICIO")</f>
        <v>0</v>
      </c>
      <c r="FJ15" s="76">
        <f>SUMIFS(Consolidado!$G:$G,Consolidado!$A:$A,$B15,Consolidado!$E:$E,FJ$4,Consolidado!$C:$C,$C$3,Consolidado!$B:$B,"SERVICIO")</f>
        <v>0</v>
      </c>
      <c r="FK15" s="76">
        <f>SUMIFS(Consolidado!$G:$G,Consolidado!$A:$A,$B15,Consolidado!$E:$E,FK$4,Consolidado!$C:$C,$C$3,Consolidado!$B:$B,"SERVICIO")</f>
        <v>0</v>
      </c>
      <c r="FL15" s="76">
        <f>SUMIFS(Consolidado!$G:$G,Consolidado!$A:$A,$B15,Consolidado!$E:$E,FL$4,Consolidado!$C:$C,$C$3,Consolidado!$B:$B,"SERVICIO")</f>
        <v>0</v>
      </c>
      <c r="FM15" s="76">
        <f>SUMIFS(Consolidado!$G:$G,Consolidado!$A:$A,$B15,Consolidado!$E:$E,FM$4,Consolidado!$C:$C,$C$3,Consolidado!$B:$B,"SERVICIO")</f>
        <v>0</v>
      </c>
      <c r="FN15" s="76">
        <f>SUMIFS(Consolidado!$G:$G,Consolidado!$A:$A,$B15,Consolidado!$E:$E,FN$4,Consolidado!$C:$C,$C$3,Consolidado!$B:$B,"SERVICIO")</f>
        <v>0</v>
      </c>
      <c r="FO15" s="76">
        <f>SUMIFS(Consolidado!$G:$G,Consolidado!$A:$A,$B15,Consolidado!$E:$E,FO$4,Consolidado!$C:$C,$C$3,Consolidado!$B:$B,"SERVICIO")</f>
        <v>0</v>
      </c>
      <c r="FP15" s="76">
        <f>SUMIFS(Consolidado!$G:$G,Consolidado!$A:$A,$B15,Consolidado!$E:$E,FP$4,Consolidado!$C:$C,$C$3,Consolidado!$B:$B,"SERVICIO")</f>
        <v>0</v>
      </c>
      <c r="FQ15" s="76">
        <f>SUMIFS(Consolidado!$G:$G,Consolidado!$A:$A,$B15,Consolidado!$E:$E,FQ$4,Consolidado!$C:$C,$C$3,Consolidado!$B:$B,"SERVICIO")</f>
        <v>0</v>
      </c>
      <c r="FR15" s="76">
        <f>SUMIFS(Consolidado!$G:$G,Consolidado!$A:$A,$B15,Consolidado!$E:$E,FR$4,Consolidado!$C:$C,$C$3,Consolidado!$B:$B,"SERVICIO")</f>
        <v>0</v>
      </c>
      <c r="FS15" s="76">
        <f>SUMIFS(Consolidado!$G:$G,Consolidado!$A:$A,$B15,Consolidado!$E:$E,FS$4,Consolidado!$C:$C,$C$3,Consolidado!$B:$B,"SERVICIO")</f>
        <v>0</v>
      </c>
      <c r="FT15" s="76">
        <f>SUMIFS(Consolidado!$G:$G,Consolidado!$A:$A,$B15,Consolidado!$E:$E,FT$4,Consolidado!$C:$C,$C$3,Consolidado!$B:$B,"SERVICIO")</f>
        <v>0</v>
      </c>
      <c r="FU15" s="76">
        <f>SUMIFS(Consolidado!$G:$G,Consolidado!$A:$A,$B15,Consolidado!$E:$E,FU$4,Consolidado!$C:$C,$C$3,Consolidado!$B:$B,"SERVICIO")</f>
        <v>0</v>
      </c>
      <c r="FV15" s="76">
        <f>SUMIFS(Consolidado!$G:$G,Consolidado!$A:$A,$B15,Consolidado!$E:$E,FV$4,Consolidado!$C:$C,$C$3,Consolidado!$B:$B,"SERVICIO")</f>
        <v>0</v>
      </c>
      <c r="FW15" s="76">
        <f>SUMIFS(Consolidado!$G:$G,Consolidado!$A:$A,$B15,Consolidado!$E:$E,FW$4,Consolidado!$C:$C,$C$3,Consolidado!$B:$B,"SERVICIO")</f>
        <v>0</v>
      </c>
      <c r="FX15" s="76">
        <f>SUMIFS(Consolidado!$G:$G,Consolidado!$A:$A,$B15,Consolidado!$E:$E,FX$4,Consolidado!$C:$C,$C$3,Consolidado!$B:$B,"SERVICIO")</f>
        <v>0</v>
      </c>
      <c r="FY15" s="76">
        <f>SUMIFS(Consolidado!$G:$G,Consolidado!$A:$A,$B15,Consolidado!$E:$E,FY$4,Consolidado!$C:$C,$C$3,Consolidado!$B:$B,"SERVICIO")</f>
        <v>0</v>
      </c>
      <c r="FZ15" s="76">
        <f>SUMIFS(Consolidado!$G:$G,Consolidado!$A:$A,$B15,Consolidado!$E:$E,FZ$4,Consolidado!$C:$C,$C$3,Consolidado!$B:$B,"SERVICIO")</f>
        <v>0</v>
      </c>
      <c r="GA15" s="76">
        <f>SUMIFS(Consolidado!$G:$G,Consolidado!$A:$A,$B15,Consolidado!$E:$E,GA$4,Consolidado!$C:$C,$C$3,Consolidado!$B:$B,"SERVICIO")</f>
        <v>0</v>
      </c>
      <c r="GB15" s="76">
        <f>SUMIFS(Consolidado!$G:$G,Consolidado!$A:$A,$B15,Consolidado!$E:$E,GB$4,Consolidado!$C:$C,$C$3,Consolidado!$B:$B,"SERVICIO")</f>
        <v>0</v>
      </c>
      <c r="GC15" s="76">
        <f>SUMIFS(Consolidado!$G:$G,Consolidado!$A:$A,$B15,Consolidado!$E:$E,GC$4,Consolidado!$C:$C,$C$3,Consolidado!$B:$B,"SERVICIO")</f>
        <v>0</v>
      </c>
      <c r="GD15" s="76">
        <f>SUMIFS(Consolidado!$G:$G,Consolidado!$A:$A,$B15,Consolidado!$E:$E,GD$4,Consolidado!$C:$C,$C$3,Consolidado!$B:$B,"SERVICIO")</f>
        <v>0</v>
      </c>
      <c r="GE15" s="76">
        <f>SUMIFS(Consolidado!$G:$G,Consolidado!$A:$A,$B15,Consolidado!$E:$E,GE$4,Consolidado!$C:$C,$C$3,Consolidado!$B:$B,"SERVICIO")</f>
        <v>0</v>
      </c>
      <c r="GF15" s="76">
        <f>SUMIFS(Consolidado!$G:$G,Consolidado!$A:$A,$B15,Consolidado!$E:$E,GF$4,Consolidado!$C:$C,$C$3,Consolidado!$B:$B,"SERVICIO")</f>
        <v>0</v>
      </c>
      <c r="GG15" s="76">
        <f>SUMIFS(Consolidado!$G:$G,Consolidado!$A:$A,$B15,Consolidado!$E:$E,GG$4,Consolidado!$C:$C,$C$3,Consolidado!$B:$B,"SERVICIO")</f>
        <v>0</v>
      </c>
      <c r="GH15" s="76">
        <f>SUMIFS(Consolidado!$G:$G,Consolidado!$A:$A,$B15,Consolidado!$E:$E,GH$4,Consolidado!$C:$C,$C$3,Consolidado!$B:$B,"SERVICIO")</f>
        <v>0</v>
      </c>
      <c r="GI15" s="76">
        <f>SUMIFS(Consolidado!$G:$G,Consolidado!$A:$A,$B15,Consolidado!$E:$E,GI$4,Consolidado!$C:$C,$C$3,Consolidado!$B:$B,"SERVICIO")</f>
        <v>0</v>
      </c>
      <c r="GJ15" s="76">
        <f>SUMIFS(Consolidado!$G:$G,Consolidado!$A:$A,$B15,Consolidado!$E:$E,GJ$4,Consolidado!$C:$C,$C$3,Consolidado!$B:$B,"SERVICIO")</f>
        <v>0</v>
      </c>
      <c r="GK15" s="76">
        <f>SUMIFS(Consolidado!$G:$G,Consolidado!$A:$A,$B15,Consolidado!$E:$E,GK$4,Consolidado!$C:$C,$C$3,Consolidado!$B:$B,"SERVICIO")</f>
        <v>0</v>
      </c>
      <c r="GL15" s="76">
        <f>SUMIFS(Consolidado!$G:$G,Consolidado!$A:$A,$B15,Consolidado!$E:$E,GL$4,Consolidado!$C:$C,$C$3,Consolidado!$B:$B,"SERVICIO")</f>
        <v>0</v>
      </c>
      <c r="GM15" s="76">
        <f>SUMIFS(Consolidado!$G:$G,Consolidado!$A:$A,$B15,Consolidado!$E:$E,GM$4,Consolidado!$C:$C,$C$3,Consolidado!$B:$B,"SERVICIO")</f>
        <v>0</v>
      </c>
      <c r="GN15" s="76">
        <f>SUMIFS(Consolidado!$G:$G,Consolidado!$A:$A,$B15,Consolidado!$E:$E,GN$4,Consolidado!$C:$C,$C$3,Consolidado!$B:$B,"SERVICIO")</f>
        <v>0</v>
      </c>
      <c r="GO15" s="76">
        <f>SUMIFS(Consolidado!$G:$G,Consolidado!$A:$A,$B15,Consolidado!$E:$E,GO$4,Consolidado!$C:$C,$C$3,Consolidado!$B:$B,"SERVICIO")</f>
        <v>0</v>
      </c>
      <c r="GP15" s="76">
        <f>SUMIFS(Consolidado!$G:$G,Consolidado!$A:$A,$B15,Consolidado!$E:$E,GP$4,Consolidado!$C:$C,$C$3,Consolidado!$B:$B,"SERVICIO")</f>
        <v>0</v>
      </c>
      <c r="GQ15" s="76">
        <f>SUMIFS(Consolidado!$G:$G,Consolidado!$A:$A,$B15,Consolidado!$E:$E,GQ$4,Consolidado!$C:$C,$C$3,Consolidado!$B:$B,"SERVICIO")</f>
        <v>0</v>
      </c>
      <c r="GR15" s="76">
        <f>SUMIFS(Consolidado!$G:$G,Consolidado!$A:$A,$B15,Consolidado!$E:$E,GR$4,Consolidado!$C:$C,$C$3,Consolidado!$B:$B,"SERVICIO")</f>
        <v>0</v>
      </c>
      <c r="GS15" s="76">
        <f>SUMIFS(Consolidado!$G:$G,Consolidado!$A:$A,$B15,Consolidado!$E:$E,GS$4,Consolidado!$C:$C,$C$3,Consolidado!$B:$B,"SERVICIO")</f>
        <v>0</v>
      </c>
      <c r="GT15" s="76">
        <f>SUMIFS(Consolidado!$G:$G,Consolidado!$A:$A,$B15,Consolidado!$E:$E,GT$4,Consolidado!$C:$C,$C$3,Consolidado!$B:$B,"SERVICIO")</f>
        <v>0</v>
      </c>
      <c r="GU15" s="76">
        <f>SUMIFS(Consolidado!$G:$G,Consolidado!$A:$A,$B15,Consolidado!$E:$E,GU$4,Consolidado!$C:$C,$C$3,Consolidado!$B:$B,"SERVICIO")</f>
        <v>0</v>
      </c>
      <c r="GV15" s="76">
        <f>SUMIFS(Consolidado!$G:$G,Consolidado!$A:$A,$B15,Consolidado!$E:$E,GV$4,Consolidado!$C:$C,$C$3,Consolidado!$B:$B,"SERVICIO")</f>
        <v>0</v>
      </c>
      <c r="GW15" s="76">
        <f>SUMIFS(Consolidado!$G:$G,Consolidado!$A:$A,$B15,Consolidado!$E:$E,GW$4,Consolidado!$C:$C,$C$3,Consolidado!$B:$B,"SERVICIO")</f>
        <v>0</v>
      </c>
      <c r="GX15" s="76">
        <f>SUMIFS(Consolidado!$G:$G,Consolidado!$A:$A,$B15,Consolidado!$E:$E,GX$4,Consolidado!$C:$C,$C$3,Consolidado!$B:$B,"SERVICIO")</f>
        <v>0</v>
      </c>
      <c r="GY15" s="76">
        <f>SUMIFS(Consolidado!$G:$G,Consolidado!$A:$A,$B15,Consolidado!$E:$E,GY$4,Consolidado!$C:$C,$C$3,Consolidado!$B:$B,"SERVICIO")</f>
        <v>0</v>
      </c>
      <c r="GZ15" s="76">
        <f>SUMIFS(Consolidado!$G:$G,Consolidado!$A:$A,$B15,Consolidado!$E:$E,GZ$4,Consolidado!$C:$C,$C$3,Consolidado!$B:$B,"SERVICIO")</f>
        <v>0</v>
      </c>
      <c r="HA15" s="216">
        <f t="shared" si="7"/>
        <v>4736.62</v>
      </c>
      <c r="HB15" s="76">
        <f>SUMIFS(Consolidado!$G:$G,Consolidado!$A:$A,$B15,Consolidado!$E:$E,HB$4,Consolidado!$C:$C,"REG",Consolidado!$B:$B,"SERVICIO")</f>
        <v>0</v>
      </c>
      <c r="HC15" s="76">
        <f>SUMIFS(Consolidado!$G:$G,Consolidado!$A:$A,$B15,Consolidado!$E:$E,HC$4,Consolidado!$C:$C,"REG",Consolidado!$B:$B,"SERVICIO")</f>
        <v>0</v>
      </c>
      <c r="HD15" s="76">
        <f>SUMIFS(Consolidado!$G:$G,Consolidado!$A:$A,$B15,Consolidado!$E:$E,HD$4,Consolidado!$C:$C,"REG",Consolidado!$B:$B,"SERVICIO")</f>
        <v>0</v>
      </c>
      <c r="HE15" s="76">
        <f>SUMIFS(Consolidado!$G:$G,Consolidado!$A:$A,$B15,Consolidado!$E:$E,HE$4,Consolidado!$C:$C,"REG",Consolidado!$B:$B,"SERVICIO")</f>
        <v>0</v>
      </c>
      <c r="HF15" s="76">
        <f>SUMIFS(Consolidado!$G:$G,Consolidado!$A:$A,$B15,Consolidado!$E:$E,HF$4,Consolidado!$C:$C,"REG",Consolidado!$B:$B,"SERVICIO")</f>
        <v>0</v>
      </c>
      <c r="HG15" s="76">
        <f>SUMIFS(Consolidado!$G:$G,Consolidado!$A:$A,$B15,Consolidado!$E:$E,HG$4,Consolidado!$C:$C,"REG",Consolidado!$B:$B,"SERVICIO")</f>
        <v>0</v>
      </c>
      <c r="HH15" s="76">
        <f>SUMIFS(Consolidado!$G:$G,Consolidado!$A:$A,$B15,Consolidado!$E:$E,HH$4,Consolidado!$C:$C,"REG",Consolidado!$B:$B,"SERVICIO")</f>
        <v>0</v>
      </c>
      <c r="HI15" s="76">
        <f>SUMIFS(Consolidado!$G:$G,Consolidado!$A:$A,$B15,Consolidado!$E:$E,HI$4,Consolidado!$C:$C,"REG",Consolidado!$B:$B,"SERVICIO")</f>
        <v>0</v>
      </c>
      <c r="HJ15" s="76">
        <f>SUMIFS(Consolidado!$G:$G,Consolidado!$A:$A,$B15,Consolidado!$E:$E,HJ$4,Consolidado!$C:$C,"REG",Consolidado!$B:$B,"SERVICIO")</f>
        <v>0</v>
      </c>
      <c r="HK15" s="76">
        <f>SUMIFS(Consolidado!$G:$G,Consolidado!$A:$A,$B15,Consolidado!$E:$E,HK$4,Consolidado!$C:$C,"REG",Consolidado!$B:$B,"SERVICIO")</f>
        <v>0</v>
      </c>
      <c r="HL15" s="76">
        <f>SUMIFS(Consolidado!$G:$G,Consolidado!$A:$A,$B15,Consolidado!$E:$E,HL$4,Consolidado!$C:$C,"REG",Consolidado!$B:$B,"SERVICIO")</f>
        <v>0</v>
      </c>
      <c r="HM15" s="76">
        <f>SUMIFS(Consolidado!$G:$G,Consolidado!$A:$A,$B15,Consolidado!$E:$E,HM$4,Consolidado!$C:$C,"REG",Consolidado!$B:$B,"SERVICIO")</f>
        <v>0</v>
      </c>
      <c r="HN15" s="76">
        <f>SUMIFS(Consolidado!$G:$G,Consolidado!$A:$A,$B15,Consolidado!$E:$E,HN$4,Consolidado!$C:$C,"REG",Consolidado!$B:$B,"SERVICIO")</f>
        <v>0</v>
      </c>
      <c r="HO15" s="76">
        <f>SUMIFS(Consolidado!$G:$G,Consolidado!$A:$A,$B15,Consolidado!$E:$E,HO$4,Consolidado!$C:$C,"REG",Consolidado!$B:$B,"SERVICIO")</f>
        <v>0</v>
      </c>
      <c r="HP15" s="76">
        <f>SUMIFS(Consolidado!$G:$G,Consolidado!$A:$A,$B15,Consolidado!$E:$E,HP$4,Consolidado!$C:$C,"REG",Consolidado!$B:$B,"SERVICIO")</f>
        <v>0</v>
      </c>
      <c r="HQ15" s="76">
        <f>SUMIFS(Consolidado!$G:$G,Consolidado!$A:$A,$B15,Consolidado!$E:$E,HQ$4,Consolidado!$C:$C,"REG",Consolidado!$B:$B,"SERVICIO")</f>
        <v>0</v>
      </c>
      <c r="HR15" s="76">
        <f>SUMIFS(Consolidado!$G:$G,Consolidado!$A:$A,$B15,Consolidado!$E:$E,HR$4,Consolidado!$C:$C,"REG",Consolidado!$B:$B,"SERVICIO")</f>
        <v>0</v>
      </c>
      <c r="HS15" s="76">
        <f>SUMIFS(Consolidado!$G:$G,Consolidado!$A:$A,$B15,Consolidado!$E:$E,HS$4,Consolidado!$C:$C,"REG",Consolidado!$B:$B,"SERVICIO")</f>
        <v>0</v>
      </c>
      <c r="HT15" s="76">
        <f>SUMIFS(Consolidado!$G:$G,Consolidado!$A:$A,$B15,Consolidado!$E:$E,HT$4,Consolidado!$C:$C,"REG",Consolidado!$B:$B,"SERVICIO")</f>
        <v>0</v>
      </c>
      <c r="HU15" s="76">
        <f>SUMIFS(Consolidado!$G:$G,Consolidado!$A:$A,$B15,Consolidado!$E:$E,HU$4,Consolidado!$C:$C,"REG",Consolidado!$B:$B,"SERVICIO")</f>
        <v>0</v>
      </c>
      <c r="HV15" s="76">
        <f>SUMIFS(Consolidado!$G:$G,Consolidado!$A:$A,$B15,Consolidado!$E:$E,HV$4,Consolidado!$C:$C,"REG",Consolidado!$B:$B,"SERVICIO")</f>
        <v>0</v>
      </c>
      <c r="HW15" s="76">
        <f>SUMIFS(Consolidado!$G:$G,Consolidado!$A:$A,$B15,Consolidado!$E:$E,HW$4,Consolidado!$C:$C,"REG",Consolidado!$B:$B,"SERVICIO")</f>
        <v>0</v>
      </c>
      <c r="HX15" s="76">
        <f>SUMIFS(Consolidado!$G:$G,Consolidado!$A:$A,$B15,Consolidado!$E:$E,HX$4,Consolidado!$C:$C,"REG",Consolidado!$B:$B,"SERVICIO")</f>
        <v>0</v>
      </c>
      <c r="HY15" s="76">
        <f>SUMIFS(Consolidado!$G:$G,Consolidado!$A:$A,$B15,Consolidado!$E:$E,HY$4,Consolidado!$C:$C,"REG",Consolidado!$B:$B,"SERVICIO")</f>
        <v>0</v>
      </c>
      <c r="HZ15" s="76">
        <f>SUMIFS(Consolidado!$G:$G,Consolidado!$A:$A,$B15,Consolidado!$E:$E,HZ$4,Consolidado!$C:$C,"REG",Consolidado!$B:$B,"SERVICIO")</f>
        <v>0</v>
      </c>
      <c r="IA15" s="76">
        <f>SUMIFS(Consolidado!$G:$G,Consolidado!$A:$A,$B15,Consolidado!$E:$E,IA$4,Consolidado!$C:$C,"REG",Consolidado!$B:$B,"SERVICIO")</f>
        <v>0</v>
      </c>
      <c r="IB15" s="76">
        <f>SUMIFS(Consolidado!$G:$G,Consolidado!$A:$A,$B15,Consolidado!$E:$E,IB$4,Consolidado!$C:$C,"REG",Consolidado!$B:$B,"SERVICIO")</f>
        <v>0</v>
      </c>
      <c r="IC15" s="76">
        <f>SUMIFS(Consolidado!$G:$G,Consolidado!$A:$A,$B15,Consolidado!$E:$E,IC$4,Consolidado!$C:$C,"REG",Consolidado!$B:$B,"SERVICIO")</f>
        <v>0</v>
      </c>
      <c r="ID15" s="76">
        <f>SUMIFS(Consolidado!$G:$G,Consolidado!$A:$A,$B15,Consolidado!$E:$E,ID$4,Consolidado!$C:$C,"REG",Consolidado!$B:$B,"SERVICIO")</f>
        <v>0</v>
      </c>
      <c r="IE15" s="76">
        <f>SUMIFS(Consolidado!$G:$G,Consolidado!$A:$A,$B15,Consolidado!$E:$E,IE$4,Consolidado!$C:$C,"REG",Consolidado!$B:$B,"SERVICIO")</f>
        <v>0</v>
      </c>
      <c r="IF15" s="76">
        <f>SUMIFS(Consolidado!$G:$G,Consolidado!$A:$A,$B15,Consolidado!$E:$E,IF$4,Consolidado!$C:$C,"REG",Consolidado!$B:$B,"SERVICIO")</f>
        <v>0</v>
      </c>
      <c r="IG15" s="76">
        <f>SUMIFS(Consolidado!$G:$G,Consolidado!$A:$A,$B15,Consolidado!$E:$E,IG$4,Consolidado!$C:$C,"REG",Consolidado!$B:$B,"SERVICIO")</f>
        <v>0</v>
      </c>
      <c r="IH15" s="76">
        <f>SUMIFS(Consolidado!$G:$G,Consolidado!$A:$A,$B15,Consolidado!$E:$E,IH$4,Consolidado!$C:$C,"REG",Consolidado!$B:$B,"SERVICIO")</f>
        <v>0</v>
      </c>
      <c r="II15" s="76">
        <f>SUMIFS(Consolidado!$G:$G,Consolidado!$A:$A,$B15,Consolidado!$E:$E,II$4,Consolidado!$C:$C,"REG",Consolidado!$B:$B,"SERVICIO")</f>
        <v>0</v>
      </c>
      <c r="IJ15" s="76">
        <f>SUMIFS(Consolidado!$G:$G,Consolidado!$A:$A,$B15,Consolidado!$E:$E,IJ$4,Consolidado!$C:$C,"REG",Consolidado!$B:$B,"SERVICIO")</f>
        <v>0</v>
      </c>
      <c r="IK15" s="76">
        <f>SUMIFS(Consolidado!$G:$G,Consolidado!$A:$A,$B15,Consolidado!$E:$E,IK$4,Consolidado!$C:$C,"REG",Consolidado!$B:$B,"SERVICIO")</f>
        <v>0</v>
      </c>
      <c r="IL15" s="76">
        <f>SUMIFS(Consolidado!$G:$G,Consolidado!$A:$A,$B15,Consolidado!$E:$E,IL$4,Consolidado!$C:$C,"REG",Consolidado!$B:$B,"SERVICIO")</f>
        <v>0</v>
      </c>
      <c r="IM15" s="76">
        <f>SUMIFS(Consolidado!$G:$G,Consolidado!$A:$A,$B15,Consolidado!$E:$E,IM$4,Consolidado!$C:$C,"REG",Consolidado!$B:$B,"SERVICIO")</f>
        <v>0</v>
      </c>
      <c r="IN15" s="76">
        <f>SUMIFS(Consolidado!$G:$G,Consolidado!$A:$A,$B15,Consolidado!$E:$E,IN$4,Consolidado!$C:$C,"REG",Consolidado!$B:$B,"SERVICIO")</f>
        <v>0</v>
      </c>
      <c r="IO15" s="76">
        <f>SUMIFS(Consolidado!$G:$G,Consolidado!$A:$A,$B15,Consolidado!$E:$E,IO$4,Consolidado!$C:$C,"REG",Consolidado!$B:$B,"SERVICIO")</f>
        <v>0</v>
      </c>
      <c r="IP15" s="76">
        <f>SUMIFS(Consolidado!$G:$G,Consolidado!$A:$A,$B15,Consolidado!$E:$E,IP$4,Consolidado!$C:$C,"REG",Consolidado!$B:$B,"SERVICIO")</f>
        <v>0</v>
      </c>
      <c r="IQ15" s="76">
        <f>SUMIFS(Consolidado!$G:$G,Consolidado!$A:$A,$B15,Consolidado!$E:$E,IQ$4,Consolidado!$C:$C,"REG",Consolidado!$B:$B,"SERVICIO")</f>
        <v>0</v>
      </c>
      <c r="IR15" s="76">
        <f>SUMIFS(Consolidado!$G:$G,Consolidado!$A:$A,$B15,Consolidado!$E:$E,IR$4,Consolidado!$C:$C,"REG",Consolidado!$B:$B,"SERVICIO")</f>
        <v>0</v>
      </c>
      <c r="IS15" s="76">
        <f>SUMIFS(Consolidado!$G:$G,Consolidado!$A:$A,$B15,Consolidado!$E:$E,IS$4,Consolidado!$C:$C,"REG",Consolidado!$B:$B,"SERVICIO")</f>
        <v>0</v>
      </c>
      <c r="IT15" s="76">
        <f>SUMIFS(Consolidado!$G:$G,Consolidado!$A:$A,$B15,Consolidado!$E:$E,IT$4,Consolidado!$C:$C,"REG",Consolidado!$B:$B,"SERVICIO")</f>
        <v>0</v>
      </c>
      <c r="IU15" s="76">
        <f>SUMIFS(Consolidado!$G:$G,Consolidado!$A:$A,$B15,Consolidado!$E:$E,IU$4,Consolidado!$C:$C,"REG",Consolidado!$B:$B,"SERVICIO")</f>
        <v>0</v>
      </c>
      <c r="IV15" s="76">
        <f>SUMIFS(Consolidado!$G:$G,Consolidado!$A:$A,$B15,Consolidado!$E:$E,IV$4,Consolidado!$C:$C,"REG",Consolidado!$B:$B,"SERVICIO")</f>
        <v>0</v>
      </c>
      <c r="IW15" s="76">
        <f>SUMIFS(Consolidado!$G:$G,Consolidado!$A:$A,$B15,Consolidado!$E:$E,IW$4,Consolidado!$C:$C,"REG",Consolidado!$B:$B,"SERVICIO")</f>
        <v>0</v>
      </c>
      <c r="IX15" s="76">
        <f>SUMIFS(Consolidado!$G:$G,Consolidado!$A:$A,$B15,Consolidado!$E:$E,IX$4,Consolidado!$C:$C,"REG",Consolidado!$B:$B,"SERVICIO")</f>
        <v>0</v>
      </c>
      <c r="IY15" s="76">
        <f>SUMIFS(Consolidado!$G:$G,Consolidado!$A:$A,$B15,Consolidado!$E:$E,IY$4,Consolidado!$C:$C,"REG",Consolidado!$B:$B,"SERVICIO")</f>
        <v>0</v>
      </c>
      <c r="IZ15" s="76">
        <f>SUMIFS(Consolidado!$G:$G,Consolidado!$A:$A,$B15,Consolidado!$E:$E,IZ$4,Consolidado!$C:$C,"REG",Consolidado!$B:$B,"SERVICIO")</f>
        <v>0</v>
      </c>
      <c r="JA15" s="76">
        <f>SUMIFS(Consolidado!$G:$G,Consolidado!$A:$A,$B15,Consolidado!$E:$E,JA$4,Consolidado!$C:$C,"REG",Consolidado!$B:$B,"SERVICIO")</f>
        <v>0</v>
      </c>
      <c r="JB15" s="76">
        <f>SUMIFS(Consolidado!$G:$G,Consolidado!$A:$A,$B15,Consolidado!$E:$E,JB$4,Consolidado!$C:$C,"REG",Consolidado!$B:$B,"SERVICIO")</f>
        <v>0</v>
      </c>
      <c r="JC15" s="76">
        <f>SUMIFS(Consolidado!$G:$G,Consolidado!$A:$A,$B15,Consolidado!$E:$E,JC$4,Consolidado!$C:$C,"REG",Consolidado!$B:$B,"SERVICIO")</f>
        <v>0</v>
      </c>
      <c r="JD15" s="76">
        <f>SUMIFS(Consolidado!$G:$G,Consolidado!$A:$A,$B15,Consolidado!$E:$E,JD$4,Consolidado!$C:$C,"REG",Consolidado!$B:$B,"SERVICIO")</f>
        <v>0</v>
      </c>
      <c r="JE15" s="76">
        <f>SUMIFS(Consolidado!$G:$G,Consolidado!$A:$A,$B15,Consolidado!$E:$E,JE$4,Consolidado!$C:$C,"REG",Consolidado!$B:$B,"SERVICIO")</f>
        <v>0</v>
      </c>
      <c r="JF15" s="76">
        <f>SUMIFS(Consolidado!$G:$G,Consolidado!$A:$A,$B15,Consolidado!$E:$E,JF$4,Consolidado!$C:$C,"REG",Consolidado!$B:$B,"SERVICIO")</f>
        <v>0</v>
      </c>
      <c r="JG15" s="76">
        <f>SUMIFS(Consolidado!$G:$G,Consolidado!$A:$A,$B15,Consolidado!$E:$E,JG$4,Consolidado!$C:$C,"REG",Consolidado!$B:$B,"SERVICIO")</f>
        <v>0</v>
      </c>
      <c r="JH15" s="76">
        <f>SUMIFS(Consolidado!$G:$G,Consolidado!$A:$A,$B15,Consolidado!$E:$E,JH$4,Consolidado!$C:$C,"REG",Consolidado!$B:$B,"SERVICIO")</f>
        <v>0</v>
      </c>
      <c r="JI15" s="76">
        <f>SUMIFS(Consolidado!$G:$G,Consolidado!$A:$A,$B15,Consolidado!$E:$E,JI$4,Consolidado!$C:$C,"REG",Consolidado!$B:$B,"SERVICIO")</f>
        <v>0</v>
      </c>
      <c r="JJ15" s="76">
        <f>SUMIFS(Consolidado!$G:$G,Consolidado!$A:$A,$B15,Consolidado!$E:$E,JJ$4,Consolidado!$C:$C,"REG",Consolidado!$B:$B,"SERVICIO")</f>
        <v>0</v>
      </c>
      <c r="JK15" s="76">
        <f>SUMIFS(Consolidado!$G:$G,Consolidado!$A:$A,$B15,Consolidado!$E:$E,JK$4,Consolidado!$C:$C,"REG",Consolidado!$B:$B,"SERVICIO")</f>
        <v>0</v>
      </c>
      <c r="JL15" s="76">
        <f>SUMIFS(Consolidado!$G:$G,Consolidado!$A:$A,$B15,Consolidado!$E:$E,JL$4,Consolidado!$C:$C,"REG",Consolidado!$B:$B,"SERVICIO")</f>
        <v>0</v>
      </c>
      <c r="JM15" s="76">
        <f>SUMIFS(Consolidado!$G:$G,Consolidado!$A:$A,$B15,Consolidado!$E:$E,JM$4,Consolidado!$C:$C,"REG",Consolidado!$B:$B,"SERVICIO")</f>
        <v>0</v>
      </c>
      <c r="JN15" s="76">
        <f>SUMIFS(Consolidado!$G:$G,Consolidado!$A:$A,$B15,Consolidado!$E:$E,JN$4,Consolidado!$C:$C,"REG",Consolidado!$B:$B,"SERVICIO")</f>
        <v>0</v>
      </c>
      <c r="JO15" s="76">
        <f>SUMIFS(Consolidado!$G:$G,Consolidado!$A:$A,$B15,Consolidado!$E:$E,JO$4,Consolidado!$C:$C,"REG",Consolidado!$B:$B,"SERVICIO")</f>
        <v>0</v>
      </c>
      <c r="JP15" s="76">
        <f>SUMIFS(Consolidado!$G:$G,Consolidado!$A:$A,$B15,Consolidado!$E:$E,JP$4,Consolidado!$C:$C,"REG",Consolidado!$B:$B,"SERVICIO")</f>
        <v>0</v>
      </c>
      <c r="JQ15" s="76">
        <f>SUMIFS(Consolidado!$G:$G,Consolidado!$A:$A,$B15,Consolidado!$E:$E,JQ$4,Consolidado!$C:$C,"REG",Consolidado!$B:$B,"SERVICIO")</f>
        <v>0</v>
      </c>
      <c r="JR15" s="76">
        <f>SUMIFS(Consolidado!$G:$G,Consolidado!$A:$A,$B15,Consolidado!$E:$E,JR$4,Consolidado!$C:$C,"REG",Consolidado!$B:$B,"SERVICIO")</f>
        <v>0</v>
      </c>
      <c r="JS15" s="76">
        <f>SUMIFS(Consolidado!$G:$G,Consolidado!$A:$A,$B15,Consolidado!$E:$E,JS$4,Consolidado!$C:$C,"REG",Consolidado!$B:$B,"SERVICIO")</f>
        <v>0</v>
      </c>
      <c r="JT15" s="76">
        <f>SUMIFS(Consolidado!$G:$G,Consolidado!$A:$A,$B15,Consolidado!$E:$E,JT$4,Consolidado!$C:$C,"REG",Consolidado!$B:$B,"SERVICIO")</f>
        <v>0</v>
      </c>
      <c r="JU15" s="76">
        <f>SUMIFS(Consolidado!$G:$G,Consolidado!$A:$A,$B15,Consolidado!$E:$E,JU$4,Consolidado!$C:$C,"REG",Consolidado!$B:$B,"SERVICIO")</f>
        <v>0</v>
      </c>
      <c r="JV15" s="76">
        <f>SUMIFS(Consolidado!$G:$G,Consolidado!$A:$A,$B15,Consolidado!$E:$E,JV$4,Consolidado!$C:$C,"REG",Consolidado!$B:$B,"SERVICIO")</f>
        <v>0</v>
      </c>
      <c r="JW15" s="76">
        <f>SUMIFS(Consolidado!$G:$G,Consolidado!$A:$A,$B15,Consolidado!$E:$E,JW$4,Consolidado!$C:$C,"REG",Consolidado!$B:$B,"SERVICIO")</f>
        <v>0</v>
      </c>
      <c r="JX15" s="76">
        <f>SUMIFS(Consolidado!$G:$G,Consolidado!$A:$A,$B15,Consolidado!$E:$E,JX$4,Consolidado!$C:$C,"REG",Consolidado!$B:$B,"SERVICIO")</f>
        <v>0</v>
      </c>
      <c r="JY15" s="76">
        <f>SUMIFS(Consolidado!$G:$G,Consolidado!$A:$A,$B15,Consolidado!$E:$E,JY$4,Consolidado!$C:$C,"REG",Consolidado!$B:$B,"SERVICIO")</f>
        <v>0</v>
      </c>
      <c r="JZ15" s="76">
        <f>SUMIFS(Consolidado!$G:$G,Consolidado!$A:$A,$B15,Consolidado!$E:$E,JZ$4,Consolidado!$C:$C,"REG",Consolidado!$B:$B,"SERVICIO")</f>
        <v>0</v>
      </c>
      <c r="KA15" s="76">
        <f>SUMIFS(Consolidado!$G:$G,Consolidado!$A:$A,$B15,Consolidado!$E:$E,KA$4,Consolidado!$C:$C,"REG",Consolidado!$B:$B,"SERVICIO")</f>
        <v>0</v>
      </c>
      <c r="KB15" s="76">
        <f>SUMIFS(Consolidado!$G:$G,Consolidado!$A:$A,$B15,Consolidado!$E:$E,KB$4,Consolidado!$C:$C,"REG",Consolidado!$B:$B,"SERVICIO")</f>
        <v>0</v>
      </c>
      <c r="KC15" s="76">
        <f>SUMIFS(Consolidado!$G:$G,Consolidado!$A:$A,$B15,Consolidado!$E:$E,KC$4,Consolidado!$C:$C,"REG",Consolidado!$B:$B,"SERVICIO")</f>
        <v>0</v>
      </c>
      <c r="KD15" s="76">
        <f>SUMIFS(Consolidado!$G:$G,Consolidado!$A:$A,$B15,Consolidado!$E:$E,KD$4,Consolidado!$C:$C,"REG",Consolidado!$B:$B,"SERVICIO")</f>
        <v>0</v>
      </c>
      <c r="KE15" s="76">
        <f>SUMIFS(Consolidado!$G:$G,Consolidado!$A:$A,$B15,Consolidado!$E:$E,KE$4,Consolidado!$C:$C,"REG",Consolidado!$B:$B,"SERVICIO")</f>
        <v>0</v>
      </c>
      <c r="KF15" s="76">
        <f>SUMIFS(Consolidado!$G:$G,Consolidado!$A:$A,$B15,Consolidado!$E:$E,KF$4,Consolidado!$C:$C,"REG",Consolidado!$B:$B,"SERVICIO")</f>
        <v>0</v>
      </c>
      <c r="KG15" s="76">
        <f>SUMIFS(Consolidado!$G:$G,Consolidado!$A:$A,$B15,Consolidado!$E:$E,KG$4,Consolidado!$C:$C,"REG",Consolidado!$B:$B,"SERVICIO")</f>
        <v>0</v>
      </c>
      <c r="KH15" s="76">
        <f>SUMIFS(Consolidado!$G:$G,Consolidado!$A:$A,$B15,Consolidado!$E:$E,KH$4,Consolidado!$C:$C,"REG",Consolidado!$B:$B,"SERVICIO")</f>
        <v>0</v>
      </c>
      <c r="KI15" s="76">
        <f>SUMIFS(Consolidado!$G:$G,Consolidado!$A:$A,$B15,Consolidado!$E:$E,KI$4,Consolidado!$C:$C,"REG",Consolidado!$B:$B,"SERVICIO")</f>
        <v>0</v>
      </c>
      <c r="KJ15" s="76">
        <f>SUMIFS(Consolidado!$G:$G,Consolidado!$A:$A,$B15,Consolidado!$E:$E,KJ$4,Consolidado!$C:$C,"REG",Consolidado!$B:$B,"SERVICIO")</f>
        <v>0</v>
      </c>
      <c r="KK15" s="76">
        <f>SUMIFS(Consolidado!$G:$G,Consolidado!$A:$A,$B15,Consolidado!$E:$E,KK$4,Consolidado!$C:$C,"REG",Consolidado!$B:$B,"SERVICIO")</f>
        <v>0</v>
      </c>
      <c r="KL15" s="76">
        <f>SUMIFS(Consolidado!$G:$G,Consolidado!$A:$A,$B15,Consolidado!$E:$E,KL$4,Consolidado!$C:$C,"REG",Consolidado!$B:$B,"SERVICIO")</f>
        <v>0</v>
      </c>
      <c r="KM15" s="76">
        <f>SUMIFS(Consolidado!$G:$G,Consolidado!$A:$A,$B15,Consolidado!$E:$E,KM$4,Consolidado!$C:$C,"REG",Consolidado!$B:$B,"SERVICIO")</f>
        <v>167.19</v>
      </c>
      <c r="KN15" s="76">
        <f>SUMIFS(Consolidado!$G:$G,Consolidado!$A:$A,$B15,Consolidado!$E:$E,KN$4,Consolidado!$C:$C,"REG",Consolidado!$B:$B,"SERVICIO")</f>
        <v>168.53</v>
      </c>
      <c r="KO15" s="76">
        <f>SUMIFS(Consolidado!$G:$G,Consolidado!$A:$A,$B15,Consolidado!$E:$E,KO$4,Consolidado!$C:$C,"REG",Consolidado!$B:$B,"SERVICIO")</f>
        <v>169.87</v>
      </c>
      <c r="KP15" s="76">
        <f>SUMIFS(Consolidado!$G:$G,Consolidado!$A:$A,$B15,Consolidado!$E:$E,KP$4,Consolidado!$C:$C,"REG",Consolidado!$B:$B,"SERVICIO")</f>
        <v>171.23</v>
      </c>
      <c r="KQ15" s="76">
        <f>SUMIFS(Consolidado!$G:$G,Consolidado!$A:$A,$B15,Consolidado!$E:$E,KQ$4,Consolidado!$C:$C,"REG",Consolidado!$B:$B,"SERVICIO")</f>
        <v>172.59</v>
      </c>
      <c r="KR15" s="76">
        <f>SUMIFS(Consolidado!$G:$G,Consolidado!$A:$A,$B15,Consolidado!$E:$E,KR$4,Consolidado!$C:$C,"REG",Consolidado!$B:$B,"SERVICIO")</f>
        <v>173.97</v>
      </c>
      <c r="KS15" s="76">
        <f>SUMIFS(Consolidado!$G:$G,Consolidado!$A:$A,$B15,Consolidado!$E:$E,KS$4,Consolidado!$C:$C,"REG",Consolidado!$B:$B,"SERVICIO")</f>
        <v>0</v>
      </c>
      <c r="KT15" s="76">
        <f>SUMIFS(Consolidado!$G:$G,Consolidado!$A:$A,$B15,Consolidado!$E:$E,KT$4,Consolidado!$C:$C,"REG",Consolidado!$B:$B,"SERVICIO")</f>
        <v>0</v>
      </c>
      <c r="KU15" s="76">
        <f>SUMIFS(Consolidado!$G:$G,Consolidado!$A:$A,$B15,Consolidado!$E:$E,KU$4,Consolidado!$C:$C,"REG",Consolidado!$B:$B,"SERVICIO")</f>
        <v>0</v>
      </c>
      <c r="KV15" s="76">
        <f>SUMIFS(Consolidado!$G:$G,Consolidado!$A:$A,$B15,Consolidado!$E:$E,KV$4,Consolidado!$C:$C,"REG",Consolidado!$B:$B,"SERVICIO")</f>
        <v>0</v>
      </c>
      <c r="KW15" s="76">
        <f>SUMIFS(Consolidado!$G:$G,Consolidado!$A:$A,$B15,Consolidado!$E:$E,KW$4,Consolidado!$C:$C,"REG",Consolidado!$B:$B,"SERVICIO")</f>
        <v>0</v>
      </c>
      <c r="KX15" s="76">
        <f>SUMIFS(Consolidado!$G:$G,Consolidado!$A:$A,$B15,Consolidado!$E:$E,KX$4,Consolidado!$C:$C,"REG",Consolidado!$B:$B,"SERVICIO")</f>
        <v>0</v>
      </c>
      <c r="KY15" s="76">
        <f>SUMIFS(Consolidado!$G:$G,Consolidado!$A:$A,$B15,Consolidado!$E:$E,KY$4,Consolidado!$C:$C,"REG",Consolidado!$B:$B,"SERVICIO")</f>
        <v>0</v>
      </c>
      <c r="KZ15" s="76">
        <f>SUMIFS(Consolidado!$G:$G,Consolidado!$A:$A,$B15,Consolidado!$E:$E,KZ$4,Consolidado!$C:$C,"REG",Consolidado!$B:$B,"SERVICIO")</f>
        <v>0</v>
      </c>
      <c r="LA15" s="76">
        <f>SUMIFS(Consolidado!$G:$G,Consolidado!$A:$A,$B15,Consolidado!$E:$E,LA$4,Consolidado!$C:$C,"REG",Consolidado!$B:$B,"SERVICIO")</f>
        <v>0</v>
      </c>
      <c r="LB15" s="76">
        <f>SUMIFS(Consolidado!$G:$G,Consolidado!$A:$A,$B15,Consolidado!$E:$E,LB$4,Consolidado!$C:$C,"REG",Consolidado!$B:$B,"SERVICIO")</f>
        <v>0</v>
      </c>
      <c r="LC15" s="76">
        <f>SUMIFS(Consolidado!$G:$G,Consolidado!$A:$A,$B15,Consolidado!$E:$E,LC$4,Consolidado!$C:$C,"REG",Consolidado!$B:$B,"SERVICIO")</f>
        <v>0</v>
      </c>
      <c r="LD15" s="76">
        <f>SUMIFS(Consolidado!$G:$G,Consolidado!$A:$A,$B15,Consolidado!$E:$E,LD$4,Consolidado!$C:$C,"REG",Consolidado!$B:$B,"SERVICIO")</f>
        <v>0</v>
      </c>
      <c r="LE15" s="76">
        <f>SUMIFS(Consolidado!$G:$G,Consolidado!$A:$A,$B15,Consolidado!$E:$E,LE$4,Consolidado!$C:$C,"REG",Consolidado!$B:$B,"SERVICIO")</f>
        <v>0</v>
      </c>
      <c r="LF15" s="76">
        <f>SUMIFS(Consolidado!$G:$G,Consolidado!$A:$A,$B15,Consolidado!$E:$E,LF$4,Consolidado!$C:$C,"REG",Consolidado!$B:$B,"SERVICIO")</f>
        <v>0</v>
      </c>
      <c r="LG15" s="76">
        <f>SUMIFS(Consolidado!$G:$G,Consolidado!$A:$A,$B15,Consolidado!$E:$E,LG$4,Consolidado!$C:$C,"REG",Consolidado!$B:$B,"SERVICIO")</f>
        <v>0</v>
      </c>
      <c r="LH15" s="76">
        <f>SUMIFS(Consolidado!$G:$G,Consolidado!$A:$A,$B15,Consolidado!$E:$E,LH$4,Consolidado!$C:$C,"REG",Consolidado!$B:$B,"SERVICIO")</f>
        <v>0</v>
      </c>
      <c r="LI15" s="76">
        <f>SUMIFS(Consolidado!$G:$G,Consolidado!$A:$A,$B15,Consolidado!$E:$E,LI$4,Consolidado!$C:$C,"REG",Consolidado!$B:$B,"SERVICIO")</f>
        <v>0</v>
      </c>
      <c r="LJ15" s="76">
        <f>SUMIFS(Consolidado!$G:$G,Consolidado!$A:$A,$B15,Consolidado!$E:$E,LJ$4,Consolidado!$C:$C,"REG",Consolidado!$B:$B,"SERVICIO")</f>
        <v>0</v>
      </c>
      <c r="LK15" s="76">
        <f>SUMIFS(Consolidado!$G:$G,Consolidado!$A:$A,$B15,Consolidado!$E:$E,LK$4,Consolidado!$C:$C,"REG",Consolidado!$B:$B,"SERVICIO")</f>
        <v>0</v>
      </c>
      <c r="LL15" s="76">
        <f>SUMIFS(Consolidado!$G:$G,Consolidado!$A:$A,$B15,Consolidado!$E:$E,LL$4,Consolidado!$C:$C,"REG",Consolidado!$B:$B,"SERVICIO")</f>
        <v>0</v>
      </c>
      <c r="LM15" s="76">
        <f>SUMIFS(Consolidado!$G:$G,Consolidado!$A:$A,$B15,Consolidado!$E:$E,LM$4,Consolidado!$C:$C,"REG",Consolidado!$B:$B,"SERVICIO")</f>
        <v>0</v>
      </c>
      <c r="LN15" s="76">
        <f>SUMIFS(Consolidado!$G:$G,Consolidado!$A:$A,$B15,Consolidado!$E:$E,LN$4,Consolidado!$C:$C,"REG",Consolidado!$B:$B,"SERVICIO")</f>
        <v>0</v>
      </c>
      <c r="LO15" s="76">
        <f>SUMIFS(Consolidado!$G:$G,Consolidado!$A:$A,$B15,Consolidado!$E:$E,LO$4,Consolidado!$C:$C,"REG",Consolidado!$B:$B,"SERVICIO")</f>
        <v>0</v>
      </c>
      <c r="LP15" s="76">
        <f>SUMIFS(Consolidado!$G:$G,Consolidado!$A:$A,$B15,Consolidado!$E:$E,LP$4,Consolidado!$C:$C,"REG",Consolidado!$B:$B,"SERVICIO")</f>
        <v>0</v>
      </c>
      <c r="LQ15" s="76">
        <f>SUMIFS(Consolidado!$G:$G,Consolidado!$A:$A,$B15,Consolidado!$E:$E,LQ$4,Consolidado!$C:$C,"REG",Consolidado!$B:$B,"SERVICIO")</f>
        <v>0</v>
      </c>
      <c r="LR15" s="76">
        <f>SUMIFS(Consolidado!$G:$G,Consolidado!$A:$A,$B15,Consolidado!$E:$E,LR$4,Consolidado!$C:$C,"REG",Consolidado!$B:$B,"SERVICIO")</f>
        <v>0</v>
      </c>
      <c r="LS15" s="76">
        <f>SUMIFS(Consolidado!$G:$G,Consolidado!$A:$A,$B15,Consolidado!$E:$E,LS$4,Consolidado!$C:$C,"REG",Consolidado!$B:$B,"SERVICIO")</f>
        <v>0</v>
      </c>
      <c r="LT15" s="76">
        <f>SUMIFS(Consolidado!$G:$G,Consolidado!$A:$A,$B15,Consolidado!$E:$E,LT$4,Consolidado!$C:$C,"REG",Consolidado!$B:$B,"SERVICIO")</f>
        <v>0</v>
      </c>
      <c r="LU15" s="76">
        <f>SUMIFS(Consolidado!$G:$G,Consolidado!$A:$A,$B15,Consolidado!$E:$E,LU$4,Consolidado!$C:$C,"REG",Consolidado!$B:$B,"SERVICIO")</f>
        <v>0</v>
      </c>
      <c r="LV15" s="76">
        <f>SUMIFS(Consolidado!$G:$G,Consolidado!$A:$A,$B15,Consolidado!$E:$E,LV$4,Consolidado!$C:$C,"REG",Consolidado!$B:$B,"SERVICIO")</f>
        <v>0</v>
      </c>
      <c r="LW15" s="76">
        <f>SUMIFS(Consolidado!$G:$G,Consolidado!$A:$A,$B15,Consolidado!$E:$E,LW$4,Consolidado!$C:$C,"REG",Consolidado!$B:$B,"SERVICIO")</f>
        <v>0</v>
      </c>
      <c r="LX15" s="76">
        <f>SUMIFS(Consolidado!$G:$G,Consolidado!$A:$A,$B15,Consolidado!$E:$E,LX$4,Consolidado!$C:$C,"REG",Consolidado!$B:$B,"SERVICIO")</f>
        <v>0</v>
      </c>
      <c r="LY15" s="76">
        <f>SUMIFS(Consolidado!$G:$G,Consolidado!$A:$A,$B15,Consolidado!$E:$E,LY$4,Consolidado!$C:$C,"REG",Consolidado!$B:$B,"SERVICIO")</f>
        <v>0</v>
      </c>
      <c r="LZ15" s="76">
        <f>SUMIFS(Consolidado!$G:$G,Consolidado!$A:$A,$B15,Consolidado!$E:$E,LZ$4,Consolidado!$C:$C,"REG",Consolidado!$B:$B,"SERVICIO")</f>
        <v>0</v>
      </c>
      <c r="MA15" s="76">
        <f>SUMIFS(Consolidado!$G:$G,Consolidado!$A:$A,$B15,Consolidado!$E:$E,MA$4,Consolidado!$C:$C,"REG",Consolidado!$B:$B,"SERVICIO")</f>
        <v>0</v>
      </c>
      <c r="MB15" s="76">
        <f>SUMIFS(Consolidado!$G:$G,Consolidado!$A:$A,$B15,Consolidado!$E:$E,MB$4,Consolidado!$C:$C,"REG",Consolidado!$B:$B,"SERVICIO")</f>
        <v>0</v>
      </c>
      <c r="MC15" s="76">
        <f>SUMIFS(Consolidado!$G:$G,Consolidado!$A:$A,$B15,Consolidado!$E:$E,MC$4,Consolidado!$C:$C,"REG",Consolidado!$B:$B,"SERVICIO")</f>
        <v>0</v>
      </c>
      <c r="MD15" s="76">
        <f>SUMIFS(Consolidado!$G:$G,Consolidado!$A:$A,$B15,Consolidado!$E:$E,MD$4,Consolidado!$C:$C,"REG",Consolidado!$B:$B,"SERVICIO")</f>
        <v>0</v>
      </c>
      <c r="ME15" s="76">
        <f>SUMIFS(Consolidado!$G:$G,Consolidado!$A:$A,$B15,Consolidado!$E:$E,ME$4,Consolidado!$C:$C,"REG",Consolidado!$B:$B,"SERVICIO")</f>
        <v>0</v>
      </c>
      <c r="MF15" s="76">
        <f>SUMIFS(Consolidado!$G:$G,Consolidado!$A:$A,$B15,Consolidado!$E:$E,MF$4,Consolidado!$C:$C,"REG",Consolidado!$B:$B,"SERVICIO")</f>
        <v>0</v>
      </c>
      <c r="MG15" s="76">
        <f>SUMIFS(Consolidado!$G:$G,Consolidado!$A:$A,$B15,Consolidado!$E:$E,MG$4,Consolidado!$C:$C,"REG",Consolidado!$B:$B,"SERVICIO")</f>
        <v>0</v>
      </c>
      <c r="MH15" s="76">
        <f>SUMIFS(Consolidado!$G:$G,Consolidado!$A:$A,$B15,Consolidado!$E:$E,MH$4,Consolidado!$C:$C,"REG",Consolidado!$B:$B,"SERVICIO")</f>
        <v>0</v>
      </c>
      <c r="MI15" s="76">
        <f>SUMIFS(Consolidado!$G:$G,Consolidado!$A:$A,$B15,Consolidado!$E:$E,MI$4,Consolidado!$C:$C,"REG",Consolidado!$B:$B,"SERVICIO")</f>
        <v>0</v>
      </c>
      <c r="MJ15" s="76">
        <f>SUMIFS(Consolidado!$G:$G,Consolidado!$A:$A,$B15,Consolidado!$E:$E,MJ$4,Consolidado!$C:$C,"REG",Consolidado!$B:$B,"SERVICIO")</f>
        <v>0</v>
      </c>
      <c r="MK15" s="76">
        <f>SUMIFS(Consolidado!$G:$G,Consolidado!$A:$A,$B15,Consolidado!$E:$E,MK$4,Consolidado!$C:$C,"REG",Consolidado!$B:$B,"SERVICIO")</f>
        <v>0</v>
      </c>
      <c r="ML15" s="76">
        <f>SUMIFS(Consolidado!$G:$G,Consolidado!$A:$A,$B15,Consolidado!$E:$E,ML$4,Consolidado!$C:$C,"REG",Consolidado!$B:$B,"SERVICIO")</f>
        <v>0</v>
      </c>
      <c r="MM15" s="76">
        <f>SUMIFS(Consolidado!$G:$G,Consolidado!$A:$A,$B15,Consolidado!$E:$E,MM$4,Consolidado!$C:$C,"REG",Consolidado!$B:$B,"SERVICIO")</f>
        <v>0</v>
      </c>
      <c r="MN15" s="76">
        <f>SUMIFS(Consolidado!$G:$G,Consolidado!$A:$A,$B15,Consolidado!$E:$E,MN$4,Consolidado!$C:$C,"REG",Consolidado!$B:$B,"SERVICIO")</f>
        <v>0</v>
      </c>
      <c r="MO15" s="76">
        <f>SUMIFS(Consolidado!$G:$G,Consolidado!$A:$A,$B15,Consolidado!$E:$E,MO$4,Consolidado!$C:$C,"REG",Consolidado!$B:$B,"SERVICIO")</f>
        <v>0</v>
      </c>
      <c r="MP15" s="76">
        <f>SUMIFS(Consolidado!$G:$G,Consolidado!$A:$A,$B15,Consolidado!$E:$E,MP$4,Consolidado!$C:$C,"REG",Consolidado!$B:$B,"SERVICIO")</f>
        <v>0</v>
      </c>
      <c r="MQ15" s="76">
        <f>SUMIFS(Consolidado!$G:$G,Consolidado!$A:$A,$B15,Consolidado!$E:$E,MQ$4,Consolidado!$C:$C,"REG",Consolidado!$B:$B,"SERVICIO")</f>
        <v>0</v>
      </c>
      <c r="MR15" s="76">
        <f>SUMIFS(Consolidado!$G:$G,Consolidado!$A:$A,$B15,Consolidado!$E:$E,MR$4,Consolidado!$C:$C,"REG",Consolidado!$B:$B,"SERVICIO")</f>
        <v>0</v>
      </c>
      <c r="MS15" s="76">
        <f>SUMIFS(Consolidado!$G:$G,Consolidado!$A:$A,$B15,Consolidado!$E:$E,MS$4,Consolidado!$C:$C,"REG",Consolidado!$B:$B,"SERVICIO")</f>
        <v>0</v>
      </c>
      <c r="MT15" s="76">
        <f>SUMIFS(Consolidado!$G:$G,Consolidado!$A:$A,$B15,Consolidado!$E:$E,MT$4,Consolidado!$C:$C,"REG",Consolidado!$B:$B,"SERVICIO")</f>
        <v>0</v>
      </c>
      <c r="MU15" s="76">
        <f>SUMIFS(Consolidado!$G:$G,Consolidado!$A:$A,$B15,Consolidado!$E:$E,MU$4,Consolidado!$C:$C,"REG",Consolidado!$B:$B,"SERVICIO")</f>
        <v>0</v>
      </c>
      <c r="MV15" s="76">
        <f>SUMIFS(Consolidado!$G:$G,Consolidado!$A:$A,$B15,Consolidado!$E:$E,MV$4,Consolidado!$C:$C,"REG",Consolidado!$B:$B,"SERVICIO")</f>
        <v>0</v>
      </c>
      <c r="MW15" s="76">
        <f>SUMIFS(Consolidado!$G:$G,Consolidado!$A:$A,$B15,Consolidado!$E:$E,MW$4,Consolidado!$C:$C,"REG",Consolidado!$B:$B,"SERVICIO")</f>
        <v>0</v>
      </c>
      <c r="MX15" s="76">
        <f>SUMIFS(Consolidado!$G:$G,Consolidado!$A:$A,$B15,Consolidado!$E:$E,MX$4,Consolidado!$C:$C,"REG",Consolidado!$B:$B,"SERVICIO")</f>
        <v>0</v>
      </c>
      <c r="MY15" s="76">
        <f>SUMIFS(Consolidado!$G:$G,Consolidado!$A:$A,$B15,Consolidado!$E:$E,MY$4,Consolidado!$C:$C,"REG",Consolidado!$B:$B,"SERVICIO")</f>
        <v>0</v>
      </c>
      <c r="MZ15" s="76">
        <f>SUMIFS(Consolidado!$G:$G,Consolidado!$A:$A,$B15,Consolidado!$E:$E,MZ$4,Consolidado!$C:$C,"REG",Consolidado!$B:$B,"SERVICIO")</f>
        <v>0</v>
      </c>
      <c r="NA15" s="76">
        <f>SUMIFS(Consolidado!$G:$G,Consolidado!$A:$A,$B15,Consolidado!$E:$E,NA$4,Consolidado!$C:$C,"REG",Consolidado!$B:$B,"SERVICIO")</f>
        <v>0</v>
      </c>
      <c r="NB15" s="76">
        <f>SUMIFS(Consolidado!$G:$G,Consolidado!$A:$A,$B15,Consolidado!$E:$E,NB$4,Consolidado!$C:$C,"REG",Consolidado!$B:$B,"SERVICIO")</f>
        <v>0</v>
      </c>
      <c r="NC15" s="76">
        <f>SUMIFS(Consolidado!$G:$G,Consolidado!$A:$A,$B15,Consolidado!$E:$E,NC$4,Consolidado!$C:$C,"REG",Consolidado!$B:$B,"SERVICIO")</f>
        <v>0</v>
      </c>
      <c r="ND15" s="76">
        <f>SUMIFS(Consolidado!$G:$G,Consolidado!$A:$A,$B15,Consolidado!$E:$E,ND$4,Consolidado!$C:$C,"REG",Consolidado!$B:$B,"SERVICIO")</f>
        <v>0</v>
      </c>
      <c r="NE15" s="76">
        <f>SUMIFS(Consolidado!$G:$G,Consolidado!$A:$A,$B15,Consolidado!$E:$E,NE$4,Consolidado!$C:$C,"REG",Consolidado!$B:$B,"SERVICIO")</f>
        <v>0</v>
      </c>
      <c r="NF15" s="76">
        <f>SUMIFS(Consolidado!$G:$G,Consolidado!$A:$A,$B15,Consolidado!$E:$E,NF$4,Consolidado!$C:$C,"REG",Consolidado!$B:$B,"SERVICIO")</f>
        <v>0</v>
      </c>
      <c r="NG15" s="76">
        <f>SUMIFS(Consolidado!$G:$G,Consolidado!$A:$A,$B15,Consolidado!$E:$E,NG$4,Consolidado!$C:$C,"REG",Consolidado!$B:$B,"SERVICIO")</f>
        <v>0</v>
      </c>
      <c r="NH15" s="76">
        <f>SUMIFS(Consolidado!$G:$G,Consolidado!$A:$A,$B15,Consolidado!$E:$E,NH$4,Consolidado!$C:$C,"REG",Consolidado!$B:$B,"SERVICIO")</f>
        <v>0</v>
      </c>
      <c r="NI15" s="76">
        <f>SUMIFS(Consolidado!$G:$G,Consolidado!$A:$A,$B15,Consolidado!$E:$E,NI$4,Consolidado!$C:$C,"REG",Consolidado!$B:$B,"SERVICIO")</f>
        <v>0</v>
      </c>
      <c r="NJ15" s="76">
        <f>SUMIFS(Consolidado!$G:$G,Consolidado!$A:$A,$B15,Consolidado!$E:$E,NJ$4,Consolidado!$C:$C,"REG",Consolidado!$B:$B,"SERVICIO")</f>
        <v>0</v>
      </c>
      <c r="NK15" s="76">
        <f>SUMIFS(Consolidado!$G:$G,Consolidado!$A:$A,$B15,Consolidado!$E:$E,NK$4,Consolidado!$C:$C,"REG",Consolidado!$B:$B,"SERVICIO")</f>
        <v>0</v>
      </c>
      <c r="NL15" s="76">
        <f>SUMIFS(Consolidado!$G:$G,Consolidado!$A:$A,$B15,Consolidado!$E:$E,NL$4,Consolidado!$C:$C,"REG",Consolidado!$B:$B,"SERVICIO")</f>
        <v>0</v>
      </c>
      <c r="NM15" s="76">
        <f>SUMIFS(Consolidado!$G:$G,Consolidado!$A:$A,$B15,Consolidado!$E:$E,NM$4,Consolidado!$C:$C,"REG",Consolidado!$B:$B,"SERVICIO")</f>
        <v>0</v>
      </c>
      <c r="NN15" s="76">
        <f>SUMIFS(Consolidado!$G:$G,Consolidado!$A:$A,$B15,Consolidado!$E:$E,NN$4,Consolidado!$C:$C,"REG",Consolidado!$B:$B,"SERVICIO")</f>
        <v>0</v>
      </c>
      <c r="NO15" s="76">
        <f>SUMIFS(Consolidado!$G:$G,Consolidado!$A:$A,$B15,Consolidado!$E:$E,NO$4,Consolidado!$C:$C,"REG",Consolidado!$B:$B,"SERVICIO")</f>
        <v>0</v>
      </c>
      <c r="NP15" s="76">
        <f>SUMIFS(Consolidado!$G:$G,Consolidado!$A:$A,$B15,Consolidado!$E:$E,NP$4,Consolidado!$C:$C,"REG",Consolidado!$B:$B,"SERVICIO")</f>
        <v>0</v>
      </c>
      <c r="NQ15" s="76">
        <f>SUMIFS(Consolidado!$G:$G,Consolidado!$A:$A,$B15,Consolidado!$E:$E,NQ$4,Consolidado!$C:$C,"REG",Consolidado!$B:$B,"SERVICIO")</f>
        <v>0</v>
      </c>
      <c r="NR15" s="76">
        <f>SUMIFS(Consolidado!$G:$G,Consolidado!$A:$A,$B15,Consolidado!$E:$E,NR$4,Consolidado!$C:$C,"REG",Consolidado!$B:$B,"SERVICIO")</f>
        <v>0</v>
      </c>
      <c r="NS15" s="76">
        <f>SUMIFS(Consolidado!$G:$G,Consolidado!$A:$A,$B15,Consolidado!$E:$E,NS$4,Consolidado!$C:$C,"REG",Consolidado!$B:$B,"SERVICIO")</f>
        <v>0</v>
      </c>
      <c r="NT15" s="76">
        <f>SUMIFS(Consolidado!$G:$G,Consolidado!$A:$A,$B15,Consolidado!$E:$E,NT$4,Consolidado!$C:$C,"REG",Consolidado!$B:$B,"SERVICIO")</f>
        <v>0</v>
      </c>
      <c r="NU15" s="76">
        <f>SUMIFS(Consolidado!$G:$G,Consolidado!$A:$A,$B15,Consolidado!$E:$E,NU$4,Consolidado!$C:$C,"REG",Consolidado!$B:$B,"SERVICIO")</f>
        <v>0</v>
      </c>
      <c r="NV15" s="76">
        <f>SUMIFS(Consolidado!$G:$G,Consolidado!$A:$A,$B15,Consolidado!$E:$E,NV$4,Consolidado!$C:$C,"REG",Consolidado!$B:$B,"SERVICIO")</f>
        <v>0</v>
      </c>
      <c r="NW15" s="76">
        <f>SUMIFS(Consolidado!$G:$G,Consolidado!$A:$A,$B15,Consolidado!$E:$E,NW$4,Consolidado!$C:$C,"REG",Consolidado!$B:$B,"SERVICIO")</f>
        <v>0</v>
      </c>
      <c r="NX15" s="76">
        <f>SUMIFS(Consolidado!$G:$G,Consolidado!$A:$A,$B15,Consolidado!$E:$E,NX$4,Consolidado!$C:$C,"REG",Consolidado!$B:$B,"SERVICIO")</f>
        <v>0</v>
      </c>
      <c r="NY15" s="76">
        <f>SUMIFS(Consolidado!$G:$G,Consolidado!$A:$A,$B15,Consolidado!$E:$E,NY$4,Consolidado!$C:$C,"REG",Consolidado!$B:$B,"SERVICIO")</f>
        <v>0</v>
      </c>
      <c r="NZ15" s="212">
        <f t="shared" si="0"/>
        <v>1023.3800000000001</v>
      </c>
      <c r="OA15" s="77">
        <f t="shared" si="1"/>
        <v>8576.619999999999</v>
      </c>
      <c r="OB15" s="78">
        <f t="shared" si="2"/>
        <v>0.89339791666666657</v>
      </c>
      <c r="OC15" s="77">
        <f t="shared" si="8"/>
        <v>8576.619999999999</v>
      </c>
      <c r="OD15" s="78">
        <f t="shared" si="3"/>
        <v>0.89339791666666657</v>
      </c>
      <c r="OE15" s="79" t="s">
        <v>839</v>
      </c>
      <c r="OF15" s="234" cm="1">
        <f t="array" ref="OF15">_xlfn.IFS(OB15&gt;=60%,U15*100%,OB15&gt;=60%,U15*60%,OB15&gt;=35%,U15*35%,OB15&lt;35%,0)</f>
        <v>9600</v>
      </c>
      <c r="OG15" s="234" cm="1">
        <f t="array" ref="OG15">_xlfn.IFS(OD15&gt;=60%,U15*100%,OD15&gt;=60%,U15*60%,OD15&gt;=35%,U15*35%,OD15&lt;35%,0)</f>
        <v>9600</v>
      </c>
      <c r="OH15" s="237">
        <f t="shared" si="9"/>
        <v>0</v>
      </c>
      <c r="OI15" s="236">
        <f t="shared" si="4"/>
        <v>8576.619999999999</v>
      </c>
      <c r="OJ15" s="35">
        <f t="shared" si="5"/>
        <v>1023.380000000001</v>
      </c>
      <c r="OK15" s="35">
        <f>_xlfn.XLOOKUP(B15,Alianza!$A:$A,Alianza!$C:$C,"",0,1)</f>
        <v>2506</v>
      </c>
      <c r="OL15" s="235" cm="1">
        <f t="array" ref="OL15">_xlfn.IFS(OB15&gt;=60%,OK15*100%,OB15&gt;=60%,OK15*60%,OB15&gt;=35%,OK15*35%,OB15&lt;35%,0)</f>
        <v>2506</v>
      </c>
      <c r="OM15" s="235" cm="1">
        <f t="array" ref="OM15">_xlfn.IFS(OD15&gt;=60%,OK15*100%,OD15&gt;=60%,OK15*60%,OD15&gt;=35%,OK15*35%,OD15&lt;35%,0)</f>
        <v>2506</v>
      </c>
      <c r="ON15" s="243">
        <f t="shared" si="10"/>
        <v>0</v>
      </c>
      <c r="OO15" s="35">
        <f>_xlfn.XLOOKUP(B15,Comisiones!$A:$A,Comisiones!$B:$B,"",0,1)</f>
        <v>250.60000000000002</v>
      </c>
      <c r="OP15" s="35">
        <f>_xlfn.XLOOKUP(B15,Comisiones!$A:$A,Comisiones!$C:$C,"",0,1)</f>
        <v>112.77000000000001</v>
      </c>
      <c r="OQ15" s="236">
        <f t="shared" si="11"/>
        <v>137.83000000000001</v>
      </c>
      <c r="OR15" s="235" cm="1">
        <f t="array" ref="OR15">_xlfn.IFS(OB15&gt;=60%,OO15*100%,OB15&gt;=60%,OO15*60%,OB15&gt;=35%,OO15*35%,OB15&lt;35%,0)</f>
        <v>250.60000000000002</v>
      </c>
      <c r="OS15" s="235" cm="1">
        <f t="array" ref="OS15">_xlfn.IFS(OD15&gt;=60%,OQ15*100%,OD15&gt;=60%,OQ15*60%,OD15&gt;=35%,OQ15*35%,OD15&lt;35%,0)</f>
        <v>137.83000000000001</v>
      </c>
      <c r="OT15" s="243">
        <f t="shared" si="12"/>
        <v>112.77000000000001</v>
      </c>
      <c r="OU15" s="77"/>
      <c r="OV15"/>
      <c r="OW15" s="77">
        <f t="shared" si="6"/>
        <v>0</v>
      </c>
      <c r="OY15" s="108"/>
    </row>
    <row r="16" spans="2:416" s="3" customFormat="1" x14ac:dyDescent="0.25">
      <c r="B16" s="98" t="s">
        <v>446</v>
      </c>
      <c r="C16" s="154"/>
      <c r="D16" s="64" t="s">
        <v>447</v>
      </c>
      <c r="E16" s="67" t="str">
        <f>_xlfn.XLOOKUP(D16,'Datos Maestros'!$N$3:$N$19,'Datos Maestros'!$G$3:$G$19,"",0,1)</f>
        <v>01.02</v>
      </c>
      <c r="F16" s="67"/>
      <c r="G16" s="67"/>
      <c r="H16" s="114" t="s">
        <v>846</v>
      </c>
      <c r="I16" s="64" t="s">
        <v>448</v>
      </c>
      <c r="J16" s="64"/>
      <c r="K16" s="64" t="s">
        <v>838</v>
      </c>
      <c r="L16" s="64"/>
      <c r="M16" s="64"/>
      <c r="N16" s="64"/>
      <c r="O16" s="63">
        <v>44089</v>
      </c>
      <c r="P16" s="64"/>
      <c r="Q16" s="95"/>
      <c r="R16" s="95"/>
      <c r="S16" s="64"/>
      <c r="T16" s="64"/>
      <c r="U16" s="65">
        <v>444.43</v>
      </c>
      <c r="V16" s="66">
        <v>0</v>
      </c>
      <c r="W16" s="62">
        <v>0</v>
      </c>
      <c r="X16" s="40" t="s">
        <v>835</v>
      </c>
      <c r="Y16" s="62" t="s">
        <v>46</v>
      </c>
      <c r="Z16" s="67">
        <v>0</v>
      </c>
      <c r="AA16" s="67"/>
      <c r="AB16" s="67">
        <v>0</v>
      </c>
      <c r="AC16" s="58">
        <f>SUMIFS(Consolidado!$H:$H,Consolidado!$A:$A,$B16,Consolidado!$E:$E,AC$4,Consolidado!$C:$C,$C$3,Consolidado!$B:$B,"SERVICIO")</f>
        <v>0</v>
      </c>
      <c r="AD16" s="58">
        <f>SUMIFS(Consolidado!$H:$H,Consolidado!$A:$A,$B16,Consolidado!$E:$E,AD$4,Consolidado!$C:$C,$C$3,Consolidado!$B:$B,"SERVICIO")</f>
        <v>0</v>
      </c>
      <c r="AE16" s="58">
        <f>SUMIFS(Consolidado!$H:$H,Consolidado!$A:$A,$B16,Consolidado!$E:$E,AE$4,Consolidado!$C:$C,$C$3,Consolidado!$B:$B,"SERVICIO")</f>
        <v>0</v>
      </c>
      <c r="AF16" s="58">
        <f>SUMIFS(Consolidado!$H:$H,Consolidado!$A:$A,$B16,Consolidado!$E:$E,AF$4,Consolidado!$C:$C,$C$3,Consolidado!$B:$B,"SERVICIO")</f>
        <v>0</v>
      </c>
      <c r="AG16" s="58">
        <f>SUMIFS(Consolidado!$H:$H,Consolidado!$A:$A,$B16,Consolidado!$E:$E,AG$4,Consolidado!$C:$C,$C$3,Consolidado!$B:$B,"SERVICIO")</f>
        <v>0</v>
      </c>
      <c r="AH16" s="58">
        <f>SUMIFS(Consolidado!$H:$H,Consolidado!$A:$A,$B16,Consolidado!$E:$E,AH$4,Consolidado!$C:$C,$C$3,Consolidado!$B:$B,"SERVICIO")</f>
        <v>0</v>
      </c>
      <c r="AI16" s="58">
        <f>SUMIFS(Consolidado!$H:$H,Consolidado!$A:$A,$B16,Consolidado!$E:$E,AI$4,Consolidado!$C:$C,$C$3,Consolidado!$B:$B,"SERVICIO")</f>
        <v>0</v>
      </c>
      <c r="AJ16" s="58">
        <f>SUMIFS(Consolidado!$H:$H,Consolidado!$A:$A,$B16,Consolidado!$E:$E,AJ$4,Consolidado!$C:$C,$C$3,Consolidado!$B:$B,"SERVICIO")</f>
        <v>0</v>
      </c>
      <c r="AK16" s="58">
        <f>SUMIFS(Consolidado!$H:$H,Consolidado!$A:$A,$B16,Consolidado!$E:$E,AK$4,Consolidado!$C:$C,$C$3,Consolidado!$B:$B,"SERVICIO")</f>
        <v>0</v>
      </c>
      <c r="AL16" s="58">
        <f>SUMIFS(Consolidado!$H:$H,Consolidado!$A:$A,$B16,Consolidado!$E:$E,AL$4,Consolidado!$C:$C,$C$3,Consolidado!$B:$B,"SERVICIO")</f>
        <v>0</v>
      </c>
      <c r="AM16" s="58">
        <f>SUMIFS(Consolidado!$H:$H,Consolidado!$A:$A,$B16,Consolidado!$E:$E,AM$4,Consolidado!$C:$C,$C$3,Consolidado!$B:$B,"SERVICIO")</f>
        <v>0</v>
      </c>
      <c r="AN16" s="58">
        <f>SUMIFS(Consolidado!$H:$H,Consolidado!$A:$A,$B16,Consolidado!$E:$E,AN$4,Consolidado!$C:$C,$C$3,Consolidado!$B:$B,"SERVICIO")</f>
        <v>0</v>
      </c>
      <c r="AO16" s="58">
        <f>SUMIFS(Consolidado!$H:$H,Consolidado!$A:$A,$B16,Consolidado!$E:$E,AO$4,Consolidado!$C:$C,$C$3,Consolidado!$B:$B,"SERVICIO")</f>
        <v>0</v>
      </c>
      <c r="AP16" s="58">
        <f>SUMIFS(Consolidado!$H:$H,Consolidado!$A:$A,$B16,Consolidado!$E:$E,AP$4,Consolidado!$C:$C,$C$3,Consolidado!$B:$B,"SERVICIO")</f>
        <v>0</v>
      </c>
      <c r="AQ16" s="58">
        <f>SUMIFS(Consolidado!$H:$H,Consolidado!$A:$A,$B16,Consolidado!$E:$E,AQ$4,Consolidado!$C:$C,$C$3,Consolidado!$B:$B,"SERVICIO")</f>
        <v>0</v>
      </c>
      <c r="AR16" s="58">
        <f>SUMIFS(Consolidado!$H:$H,Consolidado!$A:$A,$B16,Consolidado!$E:$E,AR$4,Consolidado!$C:$C,$C$3,Consolidado!$B:$B,"SERVICIO")</f>
        <v>0</v>
      </c>
      <c r="AS16" s="58">
        <f>SUMIFS(Consolidado!$H:$H,Consolidado!$A:$A,$B16,Consolidado!$E:$E,AS$4,Consolidado!$C:$C,$C$3,Consolidado!$B:$B,"SERVICIO")</f>
        <v>0</v>
      </c>
      <c r="AT16" s="58">
        <f>SUMIFS(Consolidado!$H:$H,Consolidado!$A:$A,$B16,Consolidado!$E:$E,AT$4,Consolidado!$C:$C,$C$3,Consolidado!$B:$B,"SERVICIO")</f>
        <v>0</v>
      </c>
      <c r="AU16" s="58">
        <f>SUMIFS(Consolidado!$H:$H,Consolidado!$A:$A,$B16,Consolidado!$E:$E,AU$4,Consolidado!$C:$C,$C$3,Consolidado!$B:$B,"SERVICIO")</f>
        <v>0</v>
      </c>
      <c r="AV16" s="58">
        <f>SUMIFS(Consolidado!$H:$H,Consolidado!$A:$A,$B16,Consolidado!$E:$E,AV$4,Consolidado!$C:$C,$C$3,Consolidado!$B:$B,"SERVICIO")</f>
        <v>0</v>
      </c>
      <c r="AW16" s="58">
        <f>SUMIFS(Consolidado!$H:$H,Consolidado!$A:$A,$B16,Consolidado!$E:$E,AW$4,Consolidado!$C:$C,$C$3,Consolidado!$B:$B,"SERVICIO")</f>
        <v>0</v>
      </c>
      <c r="AX16" s="58">
        <f>SUMIFS(Consolidado!$H:$H,Consolidado!$A:$A,$B16,Consolidado!$E:$E,AX$4,Consolidado!$C:$C,$C$3,Consolidado!$B:$B,"SERVICIO")</f>
        <v>0</v>
      </c>
      <c r="AY16" s="58">
        <f>SUMIFS(Consolidado!$H:$H,Consolidado!$A:$A,$B16,Consolidado!$E:$E,AY$4,Consolidado!$C:$C,$C$3,Consolidado!$B:$B,"SERVICIO")</f>
        <v>0</v>
      </c>
      <c r="AZ16" s="58">
        <f>SUMIFS(Consolidado!$H:$H,Consolidado!$A:$A,$B16,Consolidado!$E:$E,AZ$4,Consolidado!$C:$C,$C$3,Consolidado!$B:$B,"SERVICIO")</f>
        <v>0</v>
      </c>
      <c r="BA16" s="58">
        <f>SUMIFS(Consolidado!$H:$H,Consolidado!$A:$A,$B16,Consolidado!$E:$E,BA$4,Consolidado!$C:$C,$C$3,Consolidado!$B:$B,"SERVICIO")</f>
        <v>0</v>
      </c>
      <c r="BB16" s="58">
        <f>SUMIFS(Consolidado!$H:$H,Consolidado!$A:$A,$B16,Consolidado!$E:$E,BB$4,Consolidado!$C:$C,$C$3,Consolidado!$B:$B,"SERVICIO")</f>
        <v>0</v>
      </c>
      <c r="BC16" s="58">
        <f>SUMIFS(Consolidado!$H:$H,Consolidado!$A:$A,$B16,Consolidado!$E:$E,BC$4,Consolidado!$C:$C,$C$3,Consolidado!$B:$B,"SERVICIO")</f>
        <v>0</v>
      </c>
      <c r="BD16" s="58">
        <f>SUMIFS(Consolidado!$H:$H,Consolidado!$A:$A,$B16,Consolidado!$E:$E,BD$4,Consolidado!$C:$C,$C$3,Consolidado!$B:$B,"SERVICIO")</f>
        <v>0</v>
      </c>
      <c r="BE16" s="58">
        <f>SUMIFS(Consolidado!$H:$H,Consolidado!$A:$A,$B16,Consolidado!$E:$E,BE$4,Consolidado!$C:$C,$C$3,Consolidado!$B:$B,"SERVICIO")</f>
        <v>0</v>
      </c>
      <c r="BF16" s="58">
        <f>SUMIFS(Consolidado!$H:$H,Consolidado!$A:$A,$B16,Consolidado!$E:$E,BF$4,Consolidado!$C:$C,$C$3,Consolidado!$B:$B,"SERVICIO")</f>
        <v>0</v>
      </c>
      <c r="BG16" s="58">
        <f>SUMIFS(Consolidado!$H:$H,Consolidado!$A:$A,$B16,Consolidado!$E:$E,BG$4,Consolidado!$C:$C,$C$3,Consolidado!$B:$B,"SERVICIO")</f>
        <v>0</v>
      </c>
      <c r="BH16" s="58">
        <f>SUMIFS(Consolidado!$H:$H,Consolidado!$A:$A,$B16,Consolidado!$E:$E,BH$4,Consolidado!$C:$C,$C$3,Consolidado!$B:$B,"SERVICIO")</f>
        <v>0</v>
      </c>
      <c r="BI16" s="58">
        <f>SUMIFS(Consolidado!$H:$H,Consolidado!$A:$A,$B16,Consolidado!$E:$E,BI$4,Consolidado!$C:$C,$C$3,Consolidado!$B:$B,"SERVICIO")</f>
        <v>0</v>
      </c>
      <c r="BJ16" s="58">
        <f>SUMIFS(Consolidado!$H:$H,Consolidado!$A:$A,$B16,Consolidado!$E:$E,BJ$4,Consolidado!$C:$C,$C$3,Consolidado!$B:$B,"SERVICIO")</f>
        <v>0</v>
      </c>
      <c r="BK16" s="58">
        <f>SUMIFS(Consolidado!$H:$H,Consolidado!$A:$A,$B16,Consolidado!$E:$E,BK$4,Consolidado!$C:$C,$C$3,Consolidado!$B:$B,"SERVICIO")</f>
        <v>0</v>
      </c>
      <c r="BL16" s="58">
        <f>SUMIFS(Consolidado!$H:$H,Consolidado!$A:$A,$B16,Consolidado!$E:$E,BL$4,Consolidado!$C:$C,$C$3,Consolidado!$B:$B,"SERVICIO")</f>
        <v>0</v>
      </c>
      <c r="BM16" s="58">
        <f>SUMIFS(Consolidado!$H:$H,Consolidado!$A:$A,$B16,Consolidado!$E:$E,BM$4,Consolidado!$C:$C,$C$3,Consolidado!$B:$B,"SERVICIO")</f>
        <v>0</v>
      </c>
      <c r="BN16" s="58">
        <f>SUMIFS(Consolidado!$H:$H,Consolidado!$A:$A,$B16,Consolidado!$E:$E,BN$4,Consolidado!$C:$C,$C$3,Consolidado!$B:$B,"SERVICIO")</f>
        <v>0</v>
      </c>
      <c r="BO16" s="58">
        <f>SUMIFS(Consolidado!$H:$H,Consolidado!$A:$A,$B16,Consolidado!$E:$E,BO$4,Consolidado!$C:$C,$C$3,Consolidado!$B:$B,"SERVICIO")</f>
        <v>0</v>
      </c>
      <c r="BP16" s="58">
        <f>SUMIFS(Consolidado!$H:$H,Consolidado!$A:$A,$B16,Consolidado!$E:$E,BP$4,Consolidado!$C:$C,$C$3,Consolidado!$B:$B,"SERVICIO")</f>
        <v>0</v>
      </c>
      <c r="BQ16" s="58">
        <f>SUMIFS(Consolidado!$H:$H,Consolidado!$A:$A,$B16,Consolidado!$E:$E,BQ$4,Consolidado!$C:$C,$C$3,Consolidado!$B:$B,"SERVICIO")</f>
        <v>0</v>
      </c>
      <c r="BR16" s="58">
        <f>SUMIFS(Consolidado!$H:$H,Consolidado!$A:$A,$B16,Consolidado!$E:$E,BR$4,Consolidado!$C:$C,$C$3,Consolidado!$B:$B,"SERVICIO")</f>
        <v>0</v>
      </c>
      <c r="BS16" s="58">
        <f>SUMIFS(Consolidado!$H:$H,Consolidado!$A:$A,$B16,Consolidado!$E:$E,BS$4,Consolidado!$C:$C,$C$3,Consolidado!$B:$B,"SERVICIO")</f>
        <v>0</v>
      </c>
      <c r="BT16" s="58">
        <f>SUMIFS(Consolidado!$H:$H,Consolidado!$A:$A,$B16,Consolidado!$E:$E,BT$4,Consolidado!$C:$C,$C$3,Consolidado!$B:$B,"SERVICIO")</f>
        <v>0</v>
      </c>
      <c r="BU16" s="58">
        <f>SUMIFS(Consolidado!$H:$H,Consolidado!$A:$A,$B16,Consolidado!$E:$E,BU$4,Consolidado!$C:$C,$C$3,Consolidado!$B:$B,"SERVICIO")</f>
        <v>0</v>
      </c>
      <c r="BV16" s="58">
        <f>SUMIFS(Consolidado!$H:$H,Consolidado!$A:$A,$B16,Consolidado!$E:$E,BV$4,Consolidado!$C:$C,$C$3,Consolidado!$B:$B,"SERVICIO")</f>
        <v>0</v>
      </c>
      <c r="BW16" s="58">
        <f>SUMIFS(Consolidado!$H:$H,Consolidado!$A:$A,$B16,Consolidado!$E:$E,BW$4,Consolidado!$C:$C,$C$3,Consolidado!$B:$B,"SERVICIO")</f>
        <v>0</v>
      </c>
      <c r="BX16" s="58">
        <f>SUMIFS(Consolidado!$H:$H,Consolidado!$A:$A,$B16,Consolidado!$E:$E,BX$4,Consolidado!$C:$C,$C$3,Consolidado!$B:$B,"SERVICIO")</f>
        <v>0</v>
      </c>
      <c r="BY16" s="58">
        <f>SUMIFS(Consolidado!$H:$H,Consolidado!$A:$A,$B16,Consolidado!$E:$E,BY$4,Consolidado!$C:$C,$C$3,Consolidado!$B:$B,"SERVICIO")</f>
        <v>0</v>
      </c>
      <c r="BZ16" s="58">
        <f>SUMIFS(Consolidado!$H:$H,Consolidado!$A:$A,$B16,Consolidado!$E:$E,BZ$4,Consolidado!$C:$C,$C$3,Consolidado!$B:$B,"SERVICIO")</f>
        <v>0</v>
      </c>
      <c r="CA16" s="58">
        <f>SUMIFS(Consolidado!$H:$H,Consolidado!$A:$A,$B16,Consolidado!$E:$E,CA$4,Consolidado!$C:$C,$C$3,Consolidado!$B:$B,"SERVICIO")</f>
        <v>0</v>
      </c>
      <c r="CB16" s="58">
        <f>SUMIFS(Consolidado!$H:$H,Consolidado!$A:$A,$B16,Consolidado!$E:$E,CB$4,Consolidado!$C:$C,$C$3,Consolidado!$B:$B,"SERVICIO")</f>
        <v>0</v>
      </c>
      <c r="CC16" s="58">
        <f>SUMIFS(Consolidado!$H:$H,Consolidado!$A:$A,$B16,Consolidado!$E:$E,CC$4,Consolidado!$C:$C,$C$3,Consolidado!$B:$B,"SERVICIO")</f>
        <v>0</v>
      </c>
      <c r="CD16" s="58">
        <f>SUMIFS(Consolidado!$H:$H,Consolidado!$A:$A,$B16,Consolidado!$E:$E,CD$4,Consolidado!$C:$C,$C$3,Consolidado!$B:$B,"SERVICIO")</f>
        <v>0</v>
      </c>
      <c r="CE16" s="58">
        <f>SUMIFS(Consolidado!$H:$H,Consolidado!$A:$A,$B16,Consolidado!$E:$E,CE$4,Consolidado!$C:$C,$C$3,Consolidado!$B:$B,"SERVICIO")</f>
        <v>23.47</v>
      </c>
      <c r="CF16" s="58">
        <f>SUMIFS(Consolidado!$H:$H,Consolidado!$A:$A,$B16,Consolidado!$E:$E,CF$4,Consolidado!$C:$C,$C$3,Consolidado!$B:$B,"SERVICIO")</f>
        <v>22.86</v>
      </c>
      <c r="CG16" s="58">
        <f>SUMIFS(Consolidado!$H:$H,Consolidado!$A:$A,$B16,Consolidado!$E:$E,CG$4,Consolidado!$C:$C,$C$3,Consolidado!$B:$B,"SERVICIO")</f>
        <v>22.25</v>
      </c>
      <c r="CH16" s="58">
        <f>SUMIFS(Consolidado!$H:$H,Consolidado!$A:$A,$B16,Consolidado!$E:$E,CH$4,Consolidado!$C:$C,$C$3,Consolidado!$B:$B,"SERVICIO")</f>
        <v>21.64</v>
      </c>
      <c r="CI16" s="58">
        <f>SUMIFS(Consolidado!$H:$H,Consolidado!$A:$A,$B16,Consolidado!$E:$E,CI$4,Consolidado!$C:$C,$C$3,Consolidado!$B:$B,"SERVICIO")</f>
        <v>21.03</v>
      </c>
      <c r="CJ16" s="58">
        <f>SUMIFS(Consolidado!$H:$H,Consolidado!$A:$A,$B16,Consolidado!$E:$E,CJ$4,Consolidado!$C:$C,$C$3,Consolidado!$B:$B,"SERVICIO")</f>
        <v>20.41</v>
      </c>
      <c r="CK16" s="58">
        <f>SUMIFS(Consolidado!$H:$H,Consolidado!$A:$A,$B16,Consolidado!$E:$E,CK$4,Consolidado!$C:$C,$C$3,Consolidado!$B:$B,"SERVICIO")</f>
        <v>19.79</v>
      </c>
      <c r="CL16" s="58">
        <f>SUMIFS(Consolidado!$H:$H,Consolidado!$A:$A,$B16,Consolidado!$E:$E,CL$4,Consolidado!$C:$C,$C$3,Consolidado!$B:$B,"SERVICIO")</f>
        <v>19.170000000000002</v>
      </c>
      <c r="CM16" s="58">
        <f>SUMIFS(Consolidado!$H:$H,Consolidado!$A:$A,$B16,Consolidado!$E:$E,CM$4,Consolidado!$C:$C,$C$3,Consolidado!$B:$B,"SERVICIO")</f>
        <v>18.54</v>
      </c>
      <c r="CN16" s="58">
        <f>SUMIFS(Consolidado!$H:$H,Consolidado!$A:$A,$B16,Consolidado!$E:$E,CN$4,Consolidado!$C:$C,$C$3,Consolidado!$B:$B,"SERVICIO")</f>
        <v>17.920000000000002</v>
      </c>
      <c r="CO16" s="58">
        <f>SUMIFS(Consolidado!$H:$H,Consolidado!$A:$A,$B16,Consolidado!$E:$E,CO$4,Consolidado!$C:$C,$C$3,Consolidado!$B:$B,"SERVICIO")</f>
        <v>17.29</v>
      </c>
      <c r="CP16" s="58">
        <f>SUMIFS(Consolidado!$H:$H,Consolidado!$A:$A,$B16,Consolidado!$E:$E,CP$4,Consolidado!$C:$C,$C$3,Consolidado!$B:$B,"SERVICIO")</f>
        <v>16.66</v>
      </c>
      <c r="CQ16" s="58">
        <f>SUMIFS(Consolidado!$H:$H,Consolidado!$A:$A,$B16,Consolidado!$E:$E,CQ$4,Consolidado!$C:$C,$C$3,Consolidado!$B:$B,"SERVICIO")</f>
        <v>16.02</v>
      </c>
      <c r="CR16" s="58">
        <f>SUMIFS(Consolidado!$H:$H,Consolidado!$A:$A,$B16,Consolidado!$E:$E,CR$4,Consolidado!$C:$C,$C$3,Consolidado!$B:$B,"SERVICIO")</f>
        <v>15.39</v>
      </c>
      <c r="CS16" s="58">
        <f>SUMIFS(Consolidado!$H:$H,Consolidado!$A:$A,$B16,Consolidado!$E:$E,CS$4,Consolidado!$C:$C,$C$3,Consolidado!$B:$B,"SERVICIO")</f>
        <v>14.75</v>
      </c>
      <c r="CT16" s="58">
        <f>SUMIFS(Consolidado!$H:$H,Consolidado!$A:$A,$B16,Consolidado!$E:$E,CT$4,Consolidado!$C:$C,$C$3,Consolidado!$B:$B,"SERVICIO")</f>
        <v>14.1</v>
      </c>
      <c r="CU16" s="58">
        <f>SUMIFS(Consolidado!$H:$H,Consolidado!$A:$A,$B16,Consolidado!$E:$E,CU$4,Consolidado!$C:$C,$C$3,Consolidado!$B:$B,"SERVICIO")</f>
        <v>26.270000000000003</v>
      </c>
      <c r="CV16" s="58">
        <f>SUMIFS(Consolidado!$H:$H,Consolidado!$A:$A,$B16,Consolidado!$E:$E,CV$4,Consolidado!$C:$C,$C$3,Consolidado!$B:$B,"SERVICIO")</f>
        <v>0</v>
      </c>
      <c r="CW16" s="58">
        <f>SUMIFS(Consolidado!$H:$H,Consolidado!$A:$A,$B16,Consolidado!$E:$E,CW$4,Consolidado!$C:$C,$C$3,Consolidado!$B:$B,"SERVICIO")</f>
        <v>12.16</v>
      </c>
      <c r="CX16" s="58">
        <f>SUMIFS(Consolidado!$H:$H,Consolidado!$A:$A,$B16,Consolidado!$E:$E,CX$4,Consolidado!$C:$C,$C$3,Consolidado!$B:$B,"SERVICIO")</f>
        <v>11.51</v>
      </c>
      <c r="CY16" s="58">
        <f>SUMIFS(Consolidado!$H:$H,Consolidado!$A:$A,$B16,Consolidado!$E:$E,CY$4,Consolidado!$C:$C,$C$3,Consolidado!$B:$B,"SERVICIO")</f>
        <v>10.85</v>
      </c>
      <c r="CZ16" s="58">
        <f>SUMIFS(Consolidado!$H:$H,Consolidado!$A:$A,$B16,Consolidado!$E:$E,CZ$4,Consolidado!$C:$C,$C$3,Consolidado!$B:$B,"SERVICIO")</f>
        <v>0</v>
      </c>
      <c r="DA16" s="58">
        <f>SUMIFS(Consolidado!$H:$H,Consolidado!$A:$A,$B16,Consolidado!$E:$E,DA$4,Consolidado!$C:$C,$C$3,Consolidado!$B:$B,"SERVICIO")</f>
        <v>10.199999999999999</v>
      </c>
      <c r="DB16" s="58">
        <f>SUMIFS(Consolidado!$H:$H,Consolidado!$A:$A,$B16,Consolidado!$E:$E,DB$4,Consolidado!$C:$C,$C$3,Consolidado!$B:$B,"SERVICIO")</f>
        <v>0</v>
      </c>
      <c r="DC16" s="58">
        <f>SUMIFS(Consolidado!$H:$H,Consolidado!$A:$A,$B16,Consolidado!$E:$E,DC$4,Consolidado!$C:$C,$C$3,Consolidado!$B:$B,"SERVICIO")</f>
        <v>18.409999999999997</v>
      </c>
      <c r="DD16" s="58">
        <f>SUMIFS(Consolidado!$H:$H,Consolidado!$A:$A,$B16,Consolidado!$E:$E,DD$4,Consolidado!$C:$C,$C$3,Consolidado!$B:$B,"SERVICIO")</f>
        <v>8.2100000000000009</v>
      </c>
      <c r="DE16" s="58">
        <f>SUMIFS(Consolidado!$H:$H,Consolidado!$A:$A,$B16,Consolidado!$E:$E,DE$4,Consolidado!$C:$C,$C$3,Consolidado!$B:$B,"SERVICIO")</f>
        <v>0</v>
      </c>
      <c r="DF16" s="58">
        <f>SUMIFS(Consolidado!$H:$H,Consolidado!$A:$A,$B16,Consolidado!$E:$E,DF$4,Consolidado!$C:$C,$C$3,Consolidado!$B:$B,"SERVICIO")</f>
        <v>7.54</v>
      </c>
      <c r="DG16" s="58">
        <f>SUMIFS(Consolidado!$H:$H,Consolidado!$A:$A,$B16,Consolidado!$E:$E,DG$4,Consolidado!$C:$C,$C$3,Consolidado!$B:$B,"SERVICIO")</f>
        <v>0</v>
      </c>
      <c r="DH16" s="58">
        <f>SUMIFS(Consolidado!$H:$H,Consolidado!$A:$A,$B16,Consolidado!$E:$E,DH$4,Consolidado!$C:$C,$C$3,Consolidado!$B:$B,"SERVICIO")</f>
        <v>0</v>
      </c>
      <c r="DI16" s="58">
        <f>SUMIFS(Consolidado!$H:$H,Consolidado!$A:$A,$B16,Consolidado!$E:$E,DI$4,Consolidado!$C:$C,$C$3,Consolidado!$B:$B,"SERVICIO")</f>
        <v>6.87</v>
      </c>
      <c r="DJ16" s="58">
        <f>SUMIFS(Consolidado!$H:$H,Consolidado!$A:$A,$B16,Consolidado!$E:$E,DJ$4,Consolidado!$C:$C,$C$3,Consolidado!$B:$B,"SERVICIO")</f>
        <v>6.19</v>
      </c>
      <c r="DK16" s="58">
        <f>SUMIFS(Consolidado!$H:$H,Consolidado!$A:$A,$B16,Consolidado!$E:$E,DK$4,Consolidado!$C:$C,$C$3,Consolidado!$B:$B,"SERVICIO")</f>
        <v>0</v>
      </c>
      <c r="DL16" s="58">
        <f>SUMIFS(Consolidado!$H:$H,Consolidado!$A:$A,$B16,Consolidado!$E:$E,DL$4,Consolidado!$C:$C,$C$3,Consolidado!$B:$B,"SERVICIO")</f>
        <v>0</v>
      </c>
      <c r="DM16" s="58">
        <f>SUMIFS(Consolidado!$H:$H,Consolidado!$A:$A,$B16,Consolidado!$E:$E,DM$4,Consolidado!$C:$C,$C$3,Consolidado!$B:$B,"SERVICIO")</f>
        <v>20.28</v>
      </c>
      <c r="DN16" s="58">
        <f>SUMIFS(Consolidado!$H:$H,Consolidado!$A:$A,$B16,Consolidado!$E:$E,DN$4,Consolidado!$C:$C,$C$3,Consolidado!$B:$B,"SERVICIO")</f>
        <v>0</v>
      </c>
      <c r="DO16" s="58">
        <f>SUMIFS(Consolidado!$H:$H,Consolidado!$A:$A,$B16,Consolidado!$E:$E,DO$4,Consolidado!$C:$C,$C$3,Consolidado!$B:$B,"SERVICIO")</f>
        <v>0</v>
      </c>
      <c r="DP16" s="58">
        <f>SUMIFS(Consolidado!$H:$H,Consolidado!$A:$A,$B16,Consolidado!$E:$E,DP$4,Consolidado!$C:$C,$C$3,Consolidado!$B:$B,"SERVICIO")</f>
        <v>0</v>
      </c>
      <c r="DQ16" s="58">
        <f>SUMIFS(Consolidado!$H:$H,Consolidado!$A:$A,$B16,Consolidado!$E:$E,DQ$4,Consolidado!$C:$C,$C$3,Consolidado!$B:$B,"SERVICIO")</f>
        <v>0</v>
      </c>
      <c r="DR16" s="58">
        <f>SUMIFS(Consolidado!$H:$H,Consolidado!$A:$A,$B16,Consolidado!$E:$E,DR$4,Consolidado!$C:$C,$C$3,Consolidado!$B:$B,"SERVICIO")</f>
        <v>0</v>
      </c>
      <c r="DS16" s="58">
        <f>SUMIFS(Consolidado!$H:$H,Consolidado!$A:$A,$B16,Consolidado!$E:$E,DS$4,Consolidado!$C:$C,$C$3,Consolidado!$B:$B,"SERVICIO")</f>
        <v>0</v>
      </c>
      <c r="DT16" s="58">
        <f>SUMIFS(Consolidado!$H:$H,Consolidado!$A:$A,$B16,Consolidado!$E:$E,DT$4,Consolidado!$C:$C,$C$3,Consolidado!$B:$B,"SERVICIO")</f>
        <v>0</v>
      </c>
      <c r="DU16" s="58">
        <f>SUMIFS(Consolidado!$H:$H,Consolidado!$A:$A,$B16,Consolidado!$E:$E,DU$4,Consolidado!$C:$C,$C$3,Consolidado!$B:$B,"SERVICIO")</f>
        <v>0</v>
      </c>
      <c r="DV16" s="58">
        <f>SUMIFS(Consolidado!$H:$H,Consolidado!$A:$A,$B16,Consolidado!$E:$E,DV$4,Consolidado!$C:$C,$C$3,Consolidado!$B:$B,"SERVICIO")</f>
        <v>0</v>
      </c>
      <c r="DW16" s="58">
        <f>SUMIFS(Consolidado!$H:$H,Consolidado!$A:$A,$B16,Consolidado!$E:$E,DW$4,Consolidado!$C:$C,$C$3,Consolidado!$B:$B,"SERVICIO")</f>
        <v>0</v>
      </c>
      <c r="DX16" s="58">
        <f>SUMIFS(Consolidado!$H:$H,Consolidado!$A:$A,$B16,Consolidado!$E:$E,DX$4,Consolidado!$C:$C,$C$3,Consolidado!$B:$B,"SERVICIO")</f>
        <v>0</v>
      </c>
      <c r="DY16" s="58">
        <f>SUMIFS(Consolidado!$H:$H,Consolidado!$A:$A,$B16,Consolidado!$E:$E,DY$4,Consolidado!$C:$C,$C$3,Consolidado!$B:$B,"SERVICIO")</f>
        <v>0</v>
      </c>
      <c r="DZ16" s="58">
        <f>SUMIFS(Consolidado!$H:$H,Consolidado!$A:$A,$B16,Consolidado!$E:$E,DZ$4,Consolidado!$C:$C,$C$3,Consolidado!$B:$B,"SERVICIO")</f>
        <v>0</v>
      </c>
      <c r="EA16" s="58">
        <f>SUMIFS(Consolidado!$H:$H,Consolidado!$A:$A,$B16,Consolidado!$E:$E,EA$4,Consolidado!$C:$C,$C$3,Consolidado!$B:$B,"SERVICIO")</f>
        <v>0</v>
      </c>
      <c r="EB16" s="58">
        <f>SUMIFS(Consolidado!$H:$H,Consolidado!$A:$A,$B16,Consolidado!$E:$E,EB$4,Consolidado!$C:$C,$C$3,Consolidado!$B:$B,"SERVICIO")</f>
        <v>0</v>
      </c>
      <c r="EC16" s="58">
        <f>SUMIFS(Consolidado!$H:$H,Consolidado!$A:$A,$B16,Consolidado!$E:$E,EC$4,Consolidado!$C:$C,$C$3,Consolidado!$B:$B,"SERVICIO")</f>
        <v>0</v>
      </c>
      <c r="ED16" s="58">
        <f>SUMIFS(Consolidado!$H:$H,Consolidado!$A:$A,$B16,Consolidado!$E:$E,ED$4,Consolidado!$C:$C,$C$3,Consolidado!$B:$B,"SERVICIO")</f>
        <v>0</v>
      </c>
      <c r="EE16" s="58">
        <f>SUMIFS(Consolidado!$H:$H,Consolidado!$A:$A,$B16,Consolidado!$E:$E,EE$4,Consolidado!$C:$C,$C$3,Consolidado!$B:$B,"SERVICIO")</f>
        <v>0</v>
      </c>
      <c r="EF16" s="58">
        <f>SUMIFS(Consolidado!$H:$H,Consolidado!$A:$A,$B16,Consolidado!$E:$E,EF$4,Consolidado!$C:$C,$C$3,Consolidado!$B:$B,"SERVICIO")</f>
        <v>0</v>
      </c>
      <c r="EG16" s="58">
        <f>SUMIFS(Consolidado!$H:$H,Consolidado!$A:$A,$B16,Consolidado!$E:$E,EG$4,Consolidado!$C:$C,$C$3,Consolidado!$B:$B,"SERVICIO")</f>
        <v>0</v>
      </c>
      <c r="EH16" s="58">
        <f>SUMIFS(Consolidado!$H:$H,Consolidado!$A:$A,$B16,Consolidado!$E:$E,EH$4,Consolidado!$C:$C,$C$3,Consolidado!$B:$B,"SERVICIO")</f>
        <v>0</v>
      </c>
      <c r="EI16" s="58">
        <f>SUMIFS(Consolidado!$H:$H,Consolidado!$A:$A,$B16,Consolidado!$E:$E,EI$4,Consolidado!$C:$C,$C$3,Consolidado!$B:$B,"SERVICIO")</f>
        <v>0</v>
      </c>
      <c r="EJ16" s="58">
        <f>SUMIFS(Consolidado!$H:$H,Consolidado!$A:$A,$B16,Consolidado!$E:$E,EJ$4,Consolidado!$C:$C,$C$3,Consolidado!$B:$B,"SERVICIO")</f>
        <v>0</v>
      </c>
      <c r="EK16" s="58">
        <f>SUMIFS(Consolidado!$H:$H,Consolidado!$A:$A,$B16,Consolidado!$E:$E,EK$4,Consolidado!$C:$C,$C$3,Consolidado!$B:$B,"SERVICIO")</f>
        <v>0</v>
      </c>
      <c r="EL16" s="58">
        <f>SUMIFS(Consolidado!$H:$H,Consolidado!$A:$A,$B16,Consolidado!$E:$E,EL$4,Consolidado!$C:$C,$C$3,Consolidado!$B:$B,"SERVICIO")</f>
        <v>0</v>
      </c>
      <c r="EM16" s="58">
        <f>SUMIFS(Consolidado!$H:$H,Consolidado!$A:$A,$B16,Consolidado!$E:$E,EM$4,Consolidado!$C:$C,$C$3,Consolidado!$B:$B,"SERVICIO")</f>
        <v>0</v>
      </c>
      <c r="EN16" s="58">
        <f>SUMIFS(Consolidado!$H:$H,Consolidado!$A:$A,$B16,Consolidado!$E:$E,EN$4,Consolidado!$C:$C,$C$3,Consolidado!$B:$B,"SERVICIO")</f>
        <v>0</v>
      </c>
      <c r="EO16" s="58">
        <f>SUMIFS(Consolidado!$H:$H,Consolidado!$A:$A,$B16,Consolidado!$E:$E,EO$4,Consolidado!$C:$C,$C$3,Consolidado!$B:$B,"SERVICIO")</f>
        <v>0</v>
      </c>
      <c r="EP16" s="58">
        <f>SUMIFS(Consolidado!$H:$H,Consolidado!$A:$A,$B16,Consolidado!$E:$E,EP$4,Consolidado!$C:$C,$C$3,Consolidado!$B:$B,"SERVICIO")</f>
        <v>0</v>
      </c>
      <c r="EQ16" s="58">
        <f>SUMIFS(Consolidado!$H:$H,Consolidado!$A:$A,$B16,Consolidado!$E:$E,EQ$4,Consolidado!$C:$C,$C$3,Consolidado!$B:$B,"SERVICIO")</f>
        <v>0</v>
      </c>
      <c r="ER16" s="58">
        <f>SUMIFS(Consolidado!$H:$H,Consolidado!$A:$A,$B16,Consolidado!$E:$E,ER$4,Consolidado!$C:$C,$C$3,Consolidado!$B:$B,"SERVICIO")</f>
        <v>0</v>
      </c>
      <c r="ES16" s="58">
        <f>SUMIFS(Consolidado!$H:$H,Consolidado!$A:$A,$B16,Consolidado!$E:$E,ES$4,Consolidado!$C:$C,$C$3,Consolidado!$B:$B,"SERVICIO")</f>
        <v>0</v>
      </c>
      <c r="ET16" s="58">
        <f>SUMIFS(Consolidado!$H:$H,Consolidado!$A:$A,$B16,Consolidado!$E:$E,ET$4,Consolidado!$C:$C,$C$3,Consolidado!$B:$B,"SERVICIO")</f>
        <v>0</v>
      </c>
      <c r="EU16" s="58">
        <f>SUMIFS(Consolidado!$H:$H,Consolidado!$A:$A,$B16,Consolidado!$E:$E,EU$4,Consolidado!$C:$C,$C$3,Consolidado!$B:$B,"SERVICIO")</f>
        <v>0</v>
      </c>
      <c r="EV16" s="58">
        <f>SUMIFS(Consolidado!$H:$H,Consolidado!$A:$A,$B16,Consolidado!$E:$E,EV$4,Consolidado!$C:$C,$C$3,Consolidado!$B:$B,"SERVICIO")</f>
        <v>0</v>
      </c>
      <c r="EW16" s="58">
        <f>SUMIFS(Consolidado!$H:$H,Consolidado!$A:$A,$B16,Consolidado!$E:$E,EW$4,Consolidado!$C:$C,$C$3,Consolidado!$B:$B,"SERVICIO")</f>
        <v>0</v>
      </c>
      <c r="EX16" s="58">
        <f>SUMIFS(Consolidado!$H:$H,Consolidado!$A:$A,$B16,Consolidado!$E:$E,EX$4,Consolidado!$C:$C,$C$3,Consolidado!$B:$B,"SERVICIO")</f>
        <v>0</v>
      </c>
      <c r="EY16" s="58">
        <f>SUMIFS(Consolidado!$H:$H,Consolidado!$A:$A,$B16,Consolidado!$E:$E,EY$4,Consolidado!$C:$C,$C$3,Consolidado!$B:$B,"SERVICIO")</f>
        <v>0</v>
      </c>
      <c r="EZ16" s="58">
        <f>SUMIFS(Consolidado!$H:$H,Consolidado!$A:$A,$B16,Consolidado!$E:$E,EZ$4,Consolidado!$C:$C,$C$3,Consolidado!$B:$B,"SERVICIO")</f>
        <v>0</v>
      </c>
      <c r="FA16" s="58">
        <f>SUMIFS(Consolidado!$H:$H,Consolidado!$A:$A,$B16,Consolidado!$E:$E,FA$4,Consolidado!$C:$C,$C$3,Consolidado!$B:$B,"SERVICIO")</f>
        <v>0</v>
      </c>
      <c r="FB16" s="58">
        <f>SUMIFS(Consolidado!$H:$H,Consolidado!$A:$A,$B16,Consolidado!$E:$E,FB$4,Consolidado!$C:$C,$C$3,Consolidado!$B:$B,"SERVICIO")</f>
        <v>0</v>
      </c>
      <c r="FC16" s="58">
        <f>SUMIFS(Consolidado!$H:$H,Consolidado!$A:$A,$B16,Consolidado!$E:$E,FC$4,Consolidado!$C:$C,$C$3,Consolidado!$B:$B,"SERVICIO")</f>
        <v>0</v>
      </c>
      <c r="FD16" s="58">
        <f>SUMIFS(Consolidado!$H:$H,Consolidado!$A:$A,$B16,Consolidado!$E:$E,FD$4,Consolidado!$C:$C,$C$3,Consolidado!$B:$B,"SERVICIO")</f>
        <v>0</v>
      </c>
      <c r="FE16" s="58">
        <f>SUMIFS(Consolidado!$H:$H,Consolidado!$A:$A,$B16,Consolidado!$E:$E,FE$4,Consolidado!$C:$C,$C$3,Consolidado!$B:$B,"SERVICIO")</f>
        <v>0</v>
      </c>
      <c r="FF16" s="58">
        <f>SUMIFS(Consolidado!$H:$H,Consolidado!$A:$A,$B16,Consolidado!$E:$E,FF$4,Consolidado!$C:$C,$C$3,Consolidado!$B:$B,"SERVICIO")</f>
        <v>0</v>
      </c>
      <c r="FG16" s="58">
        <f>SUMIFS(Consolidado!$H:$H,Consolidado!$A:$A,$B16,Consolidado!$E:$E,FG$4,Consolidado!$C:$C,$C$3,Consolidado!$B:$B,"SERVICIO")</f>
        <v>0</v>
      </c>
      <c r="FH16" s="58">
        <f>SUMIFS(Consolidado!$H:$H,Consolidado!$A:$A,$B16,Consolidado!$E:$E,FH$4,Consolidado!$C:$C,$C$3,Consolidado!$B:$B,"SERVICIO")</f>
        <v>0</v>
      </c>
      <c r="FI16" s="58">
        <f>SUMIFS(Consolidado!$H:$H,Consolidado!$A:$A,$B16,Consolidado!$E:$E,FI$4,Consolidado!$C:$C,$C$3,Consolidado!$B:$B,"SERVICIO")</f>
        <v>0</v>
      </c>
      <c r="FJ16" s="58">
        <f>SUMIFS(Consolidado!$H:$H,Consolidado!$A:$A,$B16,Consolidado!$E:$E,FJ$4,Consolidado!$C:$C,$C$3,Consolidado!$B:$B,"SERVICIO")</f>
        <v>0</v>
      </c>
      <c r="FK16" s="58">
        <f>SUMIFS(Consolidado!$H:$H,Consolidado!$A:$A,$B16,Consolidado!$E:$E,FK$4,Consolidado!$C:$C,$C$3,Consolidado!$B:$B,"SERVICIO")</f>
        <v>0</v>
      </c>
      <c r="FL16" s="58">
        <f>SUMIFS(Consolidado!$H:$H,Consolidado!$A:$A,$B16,Consolidado!$E:$E,FL$4,Consolidado!$C:$C,$C$3,Consolidado!$B:$B,"SERVICIO")</f>
        <v>0</v>
      </c>
      <c r="FM16" s="58">
        <f>SUMIFS(Consolidado!$H:$H,Consolidado!$A:$A,$B16,Consolidado!$E:$E,FM$4,Consolidado!$C:$C,$C$3,Consolidado!$B:$B,"SERVICIO")</f>
        <v>0</v>
      </c>
      <c r="FN16" s="58">
        <f>SUMIFS(Consolidado!$H:$H,Consolidado!$A:$A,$B16,Consolidado!$E:$E,FN$4,Consolidado!$C:$C,$C$3,Consolidado!$B:$B,"SERVICIO")</f>
        <v>0</v>
      </c>
      <c r="FO16" s="58">
        <f>SUMIFS(Consolidado!$H:$H,Consolidado!$A:$A,$B16,Consolidado!$E:$E,FO$4,Consolidado!$C:$C,$C$3,Consolidado!$B:$B,"SERVICIO")</f>
        <v>0</v>
      </c>
      <c r="FP16" s="58">
        <f>SUMIFS(Consolidado!$H:$H,Consolidado!$A:$A,$B16,Consolidado!$E:$E,FP$4,Consolidado!$C:$C,$C$3,Consolidado!$B:$B,"SERVICIO")</f>
        <v>0</v>
      </c>
      <c r="FQ16" s="58">
        <f>SUMIFS(Consolidado!$H:$H,Consolidado!$A:$A,$B16,Consolidado!$E:$E,FQ$4,Consolidado!$C:$C,$C$3,Consolidado!$B:$B,"SERVICIO")</f>
        <v>0</v>
      </c>
      <c r="FR16" s="58">
        <f>SUMIFS(Consolidado!$H:$H,Consolidado!$A:$A,$B16,Consolidado!$E:$E,FR$4,Consolidado!$C:$C,$C$3,Consolidado!$B:$B,"SERVICIO")</f>
        <v>0</v>
      </c>
      <c r="FS16" s="58">
        <f>SUMIFS(Consolidado!$H:$H,Consolidado!$A:$A,$B16,Consolidado!$E:$E,FS$4,Consolidado!$C:$C,$C$3,Consolidado!$B:$B,"SERVICIO")</f>
        <v>0</v>
      </c>
      <c r="FT16" s="58">
        <f>SUMIFS(Consolidado!$H:$H,Consolidado!$A:$A,$B16,Consolidado!$E:$E,FT$4,Consolidado!$C:$C,$C$3,Consolidado!$B:$B,"SERVICIO")</f>
        <v>0</v>
      </c>
      <c r="FU16" s="58">
        <f>SUMIFS(Consolidado!$H:$H,Consolidado!$A:$A,$B16,Consolidado!$E:$E,FU$4,Consolidado!$C:$C,$C$3,Consolidado!$B:$B,"SERVICIO")</f>
        <v>0</v>
      </c>
      <c r="FV16" s="58">
        <f>SUMIFS(Consolidado!$H:$H,Consolidado!$A:$A,$B16,Consolidado!$E:$E,FV$4,Consolidado!$C:$C,$C$3,Consolidado!$B:$B,"SERVICIO")</f>
        <v>0</v>
      </c>
      <c r="FW16" s="58">
        <f>SUMIFS(Consolidado!$H:$H,Consolidado!$A:$A,$B16,Consolidado!$E:$E,FW$4,Consolidado!$C:$C,$C$3,Consolidado!$B:$B,"SERVICIO")</f>
        <v>0</v>
      </c>
      <c r="FX16" s="58">
        <f>SUMIFS(Consolidado!$H:$H,Consolidado!$A:$A,$B16,Consolidado!$E:$E,FX$4,Consolidado!$C:$C,$C$3,Consolidado!$B:$B,"SERVICIO")</f>
        <v>0</v>
      </c>
      <c r="FY16" s="58">
        <f>SUMIFS(Consolidado!$H:$H,Consolidado!$A:$A,$B16,Consolidado!$E:$E,FY$4,Consolidado!$C:$C,$C$3,Consolidado!$B:$B,"SERVICIO")</f>
        <v>0</v>
      </c>
      <c r="FZ16" s="58">
        <f>SUMIFS(Consolidado!$H:$H,Consolidado!$A:$A,$B16,Consolidado!$E:$E,FZ$4,Consolidado!$C:$C,$C$3,Consolidado!$B:$B,"SERVICIO")</f>
        <v>0</v>
      </c>
      <c r="GA16" s="58">
        <f>SUMIFS(Consolidado!$H:$H,Consolidado!$A:$A,$B16,Consolidado!$E:$E,GA$4,Consolidado!$C:$C,$C$3,Consolidado!$B:$B,"SERVICIO")</f>
        <v>0</v>
      </c>
      <c r="GB16" s="58">
        <f>SUMIFS(Consolidado!$H:$H,Consolidado!$A:$A,$B16,Consolidado!$E:$E,GB$4,Consolidado!$C:$C,$C$3,Consolidado!$B:$B,"SERVICIO")</f>
        <v>0</v>
      </c>
      <c r="GC16" s="58">
        <f>SUMIFS(Consolidado!$H:$H,Consolidado!$A:$A,$B16,Consolidado!$E:$E,GC$4,Consolidado!$C:$C,$C$3,Consolidado!$B:$B,"SERVICIO")</f>
        <v>0</v>
      </c>
      <c r="GD16" s="58">
        <f>SUMIFS(Consolidado!$H:$H,Consolidado!$A:$A,$B16,Consolidado!$E:$E,GD$4,Consolidado!$C:$C,$C$3,Consolidado!$B:$B,"SERVICIO")</f>
        <v>0</v>
      </c>
      <c r="GE16" s="58">
        <f>SUMIFS(Consolidado!$H:$H,Consolidado!$A:$A,$B16,Consolidado!$E:$E,GE$4,Consolidado!$C:$C,$C$3,Consolidado!$B:$B,"SERVICIO")</f>
        <v>0</v>
      </c>
      <c r="GF16" s="58">
        <f>SUMIFS(Consolidado!$H:$H,Consolidado!$A:$A,$B16,Consolidado!$E:$E,GF$4,Consolidado!$C:$C,$C$3,Consolidado!$B:$B,"SERVICIO")</f>
        <v>0</v>
      </c>
      <c r="GG16" s="58">
        <f>SUMIFS(Consolidado!$H:$H,Consolidado!$A:$A,$B16,Consolidado!$E:$E,GG$4,Consolidado!$C:$C,$C$3,Consolidado!$B:$B,"SERVICIO")</f>
        <v>0</v>
      </c>
      <c r="GH16" s="58">
        <f>SUMIFS(Consolidado!$H:$H,Consolidado!$A:$A,$B16,Consolidado!$E:$E,GH$4,Consolidado!$C:$C,$C$3,Consolidado!$B:$B,"SERVICIO")</f>
        <v>0</v>
      </c>
      <c r="GI16" s="58">
        <f>SUMIFS(Consolidado!$H:$H,Consolidado!$A:$A,$B16,Consolidado!$E:$E,GI$4,Consolidado!$C:$C,$C$3,Consolidado!$B:$B,"SERVICIO")</f>
        <v>0</v>
      </c>
      <c r="GJ16" s="58">
        <f>SUMIFS(Consolidado!$H:$H,Consolidado!$A:$A,$B16,Consolidado!$E:$E,GJ$4,Consolidado!$C:$C,$C$3,Consolidado!$B:$B,"SERVICIO")</f>
        <v>0</v>
      </c>
      <c r="GK16" s="58">
        <f>SUMIFS(Consolidado!$H:$H,Consolidado!$A:$A,$B16,Consolidado!$E:$E,GK$4,Consolidado!$C:$C,$C$3,Consolidado!$B:$B,"SERVICIO")</f>
        <v>0</v>
      </c>
      <c r="GL16" s="58">
        <f>SUMIFS(Consolidado!$H:$H,Consolidado!$A:$A,$B16,Consolidado!$E:$E,GL$4,Consolidado!$C:$C,$C$3,Consolidado!$B:$B,"SERVICIO")</f>
        <v>0</v>
      </c>
      <c r="GM16" s="58">
        <f>SUMIFS(Consolidado!$H:$H,Consolidado!$A:$A,$B16,Consolidado!$E:$E,GM$4,Consolidado!$C:$C,$C$3,Consolidado!$B:$B,"SERVICIO")</f>
        <v>0</v>
      </c>
      <c r="GN16" s="58">
        <f>SUMIFS(Consolidado!$H:$H,Consolidado!$A:$A,$B16,Consolidado!$E:$E,GN$4,Consolidado!$C:$C,$C$3,Consolidado!$B:$B,"SERVICIO")</f>
        <v>0</v>
      </c>
      <c r="GO16" s="58">
        <f>SUMIFS(Consolidado!$H:$H,Consolidado!$A:$A,$B16,Consolidado!$E:$E,GO$4,Consolidado!$C:$C,$C$3,Consolidado!$B:$B,"SERVICIO")</f>
        <v>0</v>
      </c>
      <c r="GP16" s="58">
        <f>SUMIFS(Consolidado!$H:$H,Consolidado!$A:$A,$B16,Consolidado!$E:$E,GP$4,Consolidado!$C:$C,$C$3,Consolidado!$B:$B,"SERVICIO")</f>
        <v>0</v>
      </c>
      <c r="GQ16" s="58">
        <f>SUMIFS(Consolidado!$H:$H,Consolidado!$A:$A,$B16,Consolidado!$E:$E,GQ$4,Consolidado!$C:$C,$C$3,Consolidado!$B:$B,"SERVICIO")</f>
        <v>0</v>
      </c>
      <c r="GR16" s="58">
        <f>SUMIFS(Consolidado!$H:$H,Consolidado!$A:$A,$B16,Consolidado!$E:$E,GR$4,Consolidado!$C:$C,$C$3,Consolidado!$B:$B,"SERVICIO")</f>
        <v>0</v>
      </c>
      <c r="GS16" s="58">
        <f>SUMIFS(Consolidado!$H:$H,Consolidado!$A:$A,$B16,Consolidado!$E:$E,GS$4,Consolidado!$C:$C,$C$3,Consolidado!$B:$B,"SERVICIO")</f>
        <v>0</v>
      </c>
      <c r="GT16" s="58">
        <f>SUMIFS(Consolidado!$H:$H,Consolidado!$A:$A,$B16,Consolidado!$E:$E,GT$4,Consolidado!$C:$C,$C$3,Consolidado!$B:$B,"SERVICIO")</f>
        <v>0</v>
      </c>
      <c r="GU16" s="58">
        <f>SUMIFS(Consolidado!$H:$H,Consolidado!$A:$A,$B16,Consolidado!$E:$E,GU$4,Consolidado!$C:$C,$C$3,Consolidado!$B:$B,"SERVICIO")</f>
        <v>0</v>
      </c>
      <c r="GV16" s="58">
        <f>SUMIFS(Consolidado!$H:$H,Consolidado!$A:$A,$B16,Consolidado!$E:$E,GV$4,Consolidado!$C:$C,$C$3,Consolidado!$B:$B,"SERVICIO")</f>
        <v>0</v>
      </c>
      <c r="GW16" s="58">
        <f>SUMIFS(Consolidado!$H:$H,Consolidado!$A:$A,$B16,Consolidado!$E:$E,GW$4,Consolidado!$C:$C,$C$3,Consolidado!$B:$B,"SERVICIO")</f>
        <v>0</v>
      </c>
      <c r="GX16" s="58">
        <f>SUMIFS(Consolidado!$H:$H,Consolidado!$A:$A,$B16,Consolidado!$E:$E,GX$4,Consolidado!$C:$C,$C$3,Consolidado!$B:$B,"SERVICIO")</f>
        <v>0</v>
      </c>
      <c r="GY16" s="58">
        <f>SUMIFS(Consolidado!$H:$H,Consolidado!$A:$A,$B16,Consolidado!$E:$E,GY$4,Consolidado!$C:$C,$C$3,Consolidado!$B:$B,"SERVICIO")</f>
        <v>0</v>
      </c>
      <c r="GZ16" s="58">
        <f>SUMIFS(Consolidado!$H:$H,Consolidado!$A:$A,$B16,Consolidado!$E:$E,GZ$4,Consolidado!$C:$C,$C$3,Consolidado!$B:$B,"SERVICIO")</f>
        <v>0</v>
      </c>
      <c r="HA16" s="216">
        <f t="shared" si="7"/>
        <v>439.78</v>
      </c>
      <c r="HB16" s="58">
        <f>SUMIFS(Consolidado!$H:$H,Consolidado!$A:$A,$B16,Consolidado!$E:$E,HB$4,Consolidado!$C:$C,"REG",Consolidado!$B:$B,"SERVICIO")</f>
        <v>0</v>
      </c>
      <c r="HC16" s="58">
        <f>SUMIFS(Consolidado!$H:$H,Consolidado!$A:$A,$B16,Consolidado!$E:$E,HC$4,Consolidado!$C:$C,"REG",Consolidado!$B:$B,"SERVICIO")</f>
        <v>0</v>
      </c>
      <c r="HD16" s="58">
        <f>SUMIFS(Consolidado!$H:$H,Consolidado!$A:$A,$B16,Consolidado!$E:$E,HD$4,Consolidado!$C:$C,"REG",Consolidado!$B:$B,"SERVICIO")</f>
        <v>0</v>
      </c>
      <c r="HE16" s="58">
        <f>SUMIFS(Consolidado!$H:$H,Consolidado!$A:$A,$B16,Consolidado!$E:$E,HE$4,Consolidado!$C:$C,"REG",Consolidado!$B:$B,"SERVICIO")</f>
        <v>0</v>
      </c>
      <c r="HF16" s="58">
        <f>SUMIFS(Consolidado!$H:$H,Consolidado!$A:$A,$B16,Consolidado!$E:$E,HF$4,Consolidado!$C:$C,"REG",Consolidado!$B:$B,"SERVICIO")</f>
        <v>0</v>
      </c>
      <c r="HG16" s="58">
        <f>SUMIFS(Consolidado!$H:$H,Consolidado!$A:$A,$B16,Consolidado!$E:$E,HG$4,Consolidado!$C:$C,"REG",Consolidado!$B:$B,"SERVICIO")</f>
        <v>0</v>
      </c>
      <c r="HH16" s="58">
        <f>SUMIFS(Consolidado!$H:$H,Consolidado!$A:$A,$B16,Consolidado!$E:$E,HH$4,Consolidado!$C:$C,"REG",Consolidado!$B:$B,"SERVICIO")</f>
        <v>0</v>
      </c>
      <c r="HI16" s="58">
        <f>SUMIFS(Consolidado!$H:$H,Consolidado!$A:$A,$B16,Consolidado!$E:$E,HI$4,Consolidado!$C:$C,"REG",Consolidado!$B:$B,"SERVICIO")</f>
        <v>0</v>
      </c>
      <c r="HJ16" s="58">
        <f>SUMIFS(Consolidado!$H:$H,Consolidado!$A:$A,$B16,Consolidado!$E:$E,HJ$4,Consolidado!$C:$C,"REG",Consolidado!$B:$B,"SERVICIO")</f>
        <v>0</v>
      </c>
      <c r="HK16" s="58">
        <f>SUMIFS(Consolidado!$H:$H,Consolidado!$A:$A,$B16,Consolidado!$E:$E,HK$4,Consolidado!$C:$C,"REG",Consolidado!$B:$B,"SERVICIO")</f>
        <v>0</v>
      </c>
      <c r="HL16" s="58">
        <f>SUMIFS(Consolidado!$H:$H,Consolidado!$A:$A,$B16,Consolidado!$E:$E,HL$4,Consolidado!$C:$C,"REG",Consolidado!$B:$B,"SERVICIO")</f>
        <v>0</v>
      </c>
      <c r="HM16" s="58">
        <f>SUMIFS(Consolidado!$H:$H,Consolidado!$A:$A,$B16,Consolidado!$E:$E,HM$4,Consolidado!$C:$C,"REG",Consolidado!$B:$B,"SERVICIO")</f>
        <v>0</v>
      </c>
      <c r="HN16" s="58">
        <f>SUMIFS(Consolidado!$H:$H,Consolidado!$A:$A,$B16,Consolidado!$E:$E,HN$4,Consolidado!$C:$C,"REG",Consolidado!$B:$B,"SERVICIO")</f>
        <v>0</v>
      </c>
      <c r="HO16" s="58">
        <f>SUMIFS(Consolidado!$H:$H,Consolidado!$A:$A,$B16,Consolidado!$E:$E,HO$4,Consolidado!$C:$C,"REG",Consolidado!$B:$B,"SERVICIO")</f>
        <v>0</v>
      </c>
      <c r="HP16" s="58">
        <f>SUMIFS(Consolidado!$H:$H,Consolidado!$A:$A,$B16,Consolidado!$E:$E,HP$4,Consolidado!$C:$C,"REG",Consolidado!$B:$B,"SERVICIO")</f>
        <v>0</v>
      </c>
      <c r="HQ16" s="58">
        <f>SUMIFS(Consolidado!$H:$H,Consolidado!$A:$A,$B16,Consolidado!$E:$E,HQ$4,Consolidado!$C:$C,"REG",Consolidado!$B:$B,"SERVICIO")</f>
        <v>0</v>
      </c>
      <c r="HR16" s="58">
        <f>SUMIFS(Consolidado!$H:$H,Consolidado!$A:$A,$B16,Consolidado!$E:$E,HR$4,Consolidado!$C:$C,"REG",Consolidado!$B:$B,"SERVICIO")</f>
        <v>0</v>
      </c>
      <c r="HS16" s="58">
        <f>SUMIFS(Consolidado!$H:$H,Consolidado!$A:$A,$B16,Consolidado!$E:$E,HS$4,Consolidado!$C:$C,"REG",Consolidado!$B:$B,"SERVICIO")</f>
        <v>0</v>
      </c>
      <c r="HT16" s="58">
        <f>SUMIFS(Consolidado!$H:$H,Consolidado!$A:$A,$B16,Consolidado!$E:$E,HT$4,Consolidado!$C:$C,"REG",Consolidado!$B:$B,"SERVICIO")</f>
        <v>0</v>
      </c>
      <c r="HU16" s="58">
        <f>SUMIFS(Consolidado!$H:$H,Consolidado!$A:$A,$B16,Consolidado!$E:$E,HU$4,Consolidado!$C:$C,"REG",Consolidado!$B:$B,"SERVICIO")</f>
        <v>0</v>
      </c>
      <c r="HV16" s="58">
        <f>SUMIFS(Consolidado!$H:$H,Consolidado!$A:$A,$B16,Consolidado!$E:$E,HV$4,Consolidado!$C:$C,"REG",Consolidado!$B:$B,"SERVICIO")</f>
        <v>0</v>
      </c>
      <c r="HW16" s="58">
        <f>SUMIFS(Consolidado!$H:$H,Consolidado!$A:$A,$B16,Consolidado!$E:$E,HW$4,Consolidado!$C:$C,"REG",Consolidado!$B:$B,"SERVICIO")</f>
        <v>0</v>
      </c>
      <c r="HX16" s="58">
        <f>SUMIFS(Consolidado!$H:$H,Consolidado!$A:$A,$B16,Consolidado!$E:$E,HX$4,Consolidado!$C:$C,"REG",Consolidado!$B:$B,"SERVICIO")</f>
        <v>0</v>
      </c>
      <c r="HY16" s="58">
        <f>SUMIFS(Consolidado!$H:$H,Consolidado!$A:$A,$B16,Consolidado!$E:$E,HY$4,Consolidado!$C:$C,"REG",Consolidado!$B:$B,"SERVICIO")</f>
        <v>0</v>
      </c>
      <c r="HZ16" s="58">
        <f>SUMIFS(Consolidado!$H:$H,Consolidado!$A:$A,$B16,Consolidado!$E:$E,HZ$4,Consolidado!$C:$C,"REG",Consolidado!$B:$B,"SERVICIO")</f>
        <v>0</v>
      </c>
      <c r="IA16" s="58">
        <f>SUMIFS(Consolidado!$H:$H,Consolidado!$A:$A,$B16,Consolidado!$E:$E,IA$4,Consolidado!$C:$C,"REG",Consolidado!$B:$B,"SERVICIO")</f>
        <v>0</v>
      </c>
      <c r="IB16" s="58">
        <f>SUMIFS(Consolidado!$H:$H,Consolidado!$A:$A,$B16,Consolidado!$E:$E,IB$4,Consolidado!$C:$C,"REG",Consolidado!$B:$B,"SERVICIO")</f>
        <v>0</v>
      </c>
      <c r="IC16" s="58">
        <f>SUMIFS(Consolidado!$H:$H,Consolidado!$A:$A,$B16,Consolidado!$E:$E,IC$4,Consolidado!$C:$C,"REG",Consolidado!$B:$B,"SERVICIO")</f>
        <v>0</v>
      </c>
      <c r="ID16" s="58">
        <f>SUMIFS(Consolidado!$H:$H,Consolidado!$A:$A,$B16,Consolidado!$E:$E,ID$4,Consolidado!$C:$C,"REG",Consolidado!$B:$B,"SERVICIO")</f>
        <v>0</v>
      </c>
      <c r="IE16" s="58">
        <f>SUMIFS(Consolidado!$H:$H,Consolidado!$A:$A,$B16,Consolidado!$E:$E,IE$4,Consolidado!$C:$C,"REG",Consolidado!$B:$B,"SERVICIO")</f>
        <v>0</v>
      </c>
      <c r="IF16" s="58">
        <f>SUMIFS(Consolidado!$H:$H,Consolidado!$A:$A,$B16,Consolidado!$E:$E,IF$4,Consolidado!$C:$C,"REG",Consolidado!$B:$B,"SERVICIO")</f>
        <v>0</v>
      </c>
      <c r="IG16" s="58">
        <f>SUMIFS(Consolidado!$H:$H,Consolidado!$A:$A,$B16,Consolidado!$E:$E,IG$4,Consolidado!$C:$C,"REG",Consolidado!$B:$B,"SERVICIO")</f>
        <v>0</v>
      </c>
      <c r="IH16" s="58">
        <f>SUMIFS(Consolidado!$H:$H,Consolidado!$A:$A,$B16,Consolidado!$E:$E,IH$4,Consolidado!$C:$C,"REG",Consolidado!$B:$B,"SERVICIO")</f>
        <v>0</v>
      </c>
      <c r="II16" s="58">
        <f>SUMIFS(Consolidado!$H:$H,Consolidado!$A:$A,$B16,Consolidado!$E:$E,II$4,Consolidado!$C:$C,"REG",Consolidado!$B:$B,"SERVICIO")</f>
        <v>0</v>
      </c>
      <c r="IJ16" s="58">
        <f>SUMIFS(Consolidado!$H:$H,Consolidado!$A:$A,$B16,Consolidado!$E:$E,IJ$4,Consolidado!$C:$C,"REG",Consolidado!$B:$B,"SERVICIO")</f>
        <v>0</v>
      </c>
      <c r="IK16" s="58">
        <f>SUMIFS(Consolidado!$H:$H,Consolidado!$A:$A,$B16,Consolidado!$E:$E,IK$4,Consolidado!$C:$C,"REG",Consolidado!$B:$B,"SERVICIO")</f>
        <v>0</v>
      </c>
      <c r="IL16" s="58">
        <f>SUMIFS(Consolidado!$H:$H,Consolidado!$A:$A,$B16,Consolidado!$E:$E,IL$4,Consolidado!$C:$C,"REG",Consolidado!$B:$B,"SERVICIO")</f>
        <v>0</v>
      </c>
      <c r="IM16" s="58">
        <f>SUMIFS(Consolidado!$H:$H,Consolidado!$A:$A,$B16,Consolidado!$E:$E,IM$4,Consolidado!$C:$C,"REG",Consolidado!$B:$B,"SERVICIO")</f>
        <v>0</v>
      </c>
      <c r="IN16" s="58">
        <f>SUMIFS(Consolidado!$H:$H,Consolidado!$A:$A,$B16,Consolidado!$E:$E,IN$4,Consolidado!$C:$C,"REG",Consolidado!$B:$B,"SERVICIO")</f>
        <v>0</v>
      </c>
      <c r="IO16" s="58">
        <f>SUMIFS(Consolidado!$H:$H,Consolidado!$A:$A,$B16,Consolidado!$E:$E,IO$4,Consolidado!$C:$C,"REG",Consolidado!$B:$B,"SERVICIO")</f>
        <v>0</v>
      </c>
      <c r="IP16" s="58">
        <f>SUMIFS(Consolidado!$H:$H,Consolidado!$A:$A,$B16,Consolidado!$E:$E,IP$4,Consolidado!$C:$C,"REG",Consolidado!$B:$B,"SERVICIO")</f>
        <v>0</v>
      </c>
      <c r="IQ16" s="58">
        <f>SUMIFS(Consolidado!$H:$H,Consolidado!$A:$A,$B16,Consolidado!$E:$E,IQ$4,Consolidado!$C:$C,"REG",Consolidado!$B:$B,"SERVICIO")</f>
        <v>0</v>
      </c>
      <c r="IR16" s="58">
        <f>SUMIFS(Consolidado!$H:$H,Consolidado!$A:$A,$B16,Consolidado!$E:$E,IR$4,Consolidado!$C:$C,"REG",Consolidado!$B:$B,"SERVICIO")</f>
        <v>0</v>
      </c>
      <c r="IS16" s="58">
        <f>SUMIFS(Consolidado!$H:$H,Consolidado!$A:$A,$B16,Consolidado!$E:$E,IS$4,Consolidado!$C:$C,"REG",Consolidado!$B:$B,"SERVICIO")</f>
        <v>0</v>
      </c>
      <c r="IT16" s="58">
        <f>SUMIFS(Consolidado!$H:$H,Consolidado!$A:$A,$B16,Consolidado!$E:$E,IT$4,Consolidado!$C:$C,"REG",Consolidado!$B:$B,"SERVICIO")</f>
        <v>0</v>
      </c>
      <c r="IU16" s="58">
        <f>SUMIFS(Consolidado!$H:$H,Consolidado!$A:$A,$B16,Consolidado!$E:$E,IU$4,Consolidado!$C:$C,"REG",Consolidado!$B:$B,"SERVICIO")</f>
        <v>0</v>
      </c>
      <c r="IV16" s="58">
        <f>SUMIFS(Consolidado!$H:$H,Consolidado!$A:$A,$B16,Consolidado!$E:$E,IV$4,Consolidado!$C:$C,"REG",Consolidado!$B:$B,"SERVICIO")</f>
        <v>0</v>
      </c>
      <c r="IW16" s="58">
        <f>SUMIFS(Consolidado!$H:$H,Consolidado!$A:$A,$B16,Consolidado!$E:$E,IW$4,Consolidado!$C:$C,"REG",Consolidado!$B:$B,"SERVICIO")</f>
        <v>0</v>
      </c>
      <c r="IX16" s="58">
        <f>SUMIFS(Consolidado!$H:$H,Consolidado!$A:$A,$B16,Consolidado!$E:$E,IX$4,Consolidado!$C:$C,"REG",Consolidado!$B:$B,"SERVICIO")</f>
        <v>0</v>
      </c>
      <c r="IY16" s="58">
        <f>SUMIFS(Consolidado!$H:$H,Consolidado!$A:$A,$B16,Consolidado!$E:$E,IY$4,Consolidado!$C:$C,"REG",Consolidado!$B:$B,"SERVICIO")</f>
        <v>0</v>
      </c>
      <c r="IZ16" s="58">
        <f>SUMIFS(Consolidado!$H:$H,Consolidado!$A:$A,$B16,Consolidado!$E:$E,IZ$4,Consolidado!$C:$C,"REG",Consolidado!$B:$B,"SERVICIO")</f>
        <v>0</v>
      </c>
      <c r="JA16" s="58">
        <f>SUMIFS(Consolidado!$H:$H,Consolidado!$A:$A,$B16,Consolidado!$E:$E,JA$4,Consolidado!$C:$C,"REG",Consolidado!$B:$B,"SERVICIO")</f>
        <v>0</v>
      </c>
      <c r="JB16" s="58">
        <f>SUMIFS(Consolidado!$H:$H,Consolidado!$A:$A,$B16,Consolidado!$E:$E,JB$4,Consolidado!$C:$C,"REG",Consolidado!$B:$B,"SERVICIO")</f>
        <v>0</v>
      </c>
      <c r="JC16" s="58">
        <f>SUMIFS(Consolidado!$H:$H,Consolidado!$A:$A,$B16,Consolidado!$E:$E,JC$4,Consolidado!$C:$C,"REG",Consolidado!$B:$B,"SERVICIO")</f>
        <v>0</v>
      </c>
      <c r="JD16" s="58">
        <f>SUMIFS(Consolidado!$H:$H,Consolidado!$A:$A,$B16,Consolidado!$E:$E,JD$4,Consolidado!$C:$C,"REG",Consolidado!$B:$B,"SERVICIO")</f>
        <v>0</v>
      </c>
      <c r="JE16" s="58">
        <f>SUMIFS(Consolidado!$H:$H,Consolidado!$A:$A,$B16,Consolidado!$E:$E,JE$4,Consolidado!$C:$C,"REG",Consolidado!$B:$B,"SERVICIO")</f>
        <v>0</v>
      </c>
      <c r="JF16" s="58">
        <f>SUMIFS(Consolidado!$H:$H,Consolidado!$A:$A,$B16,Consolidado!$E:$E,JF$4,Consolidado!$C:$C,"REG",Consolidado!$B:$B,"SERVICIO")</f>
        <v>0</v>
      </c>
      <c r="JG16" s="58">
        <f>SUMIFS(Consolidado!$H:$H,Consolidado!$A:$A,$B16,Consolidado!$E:$E,JG$4,Consolidado!$C:$C,"REG",Consolidado!$B:$B,"SERVICIO")</f>
        <v>0</v>
      </c>
      <c r="JH16" s="58">
        <f>SUMIFS(Consolidado!$H:$H,Consolidado!$A:$A,$B16,Consolidado!$E:$E,JH$4,Consolidado!$C:$C,"REG",Consolidado!$B:$B,"SERVICIO")</f>
        <v>0</v>
      </c>
      <c r="JI16" s="58">
        <f>SUMIFS(Consolidado!$H:$H,Consolidado!$A:$A,$B16,Consolidado!$E:$E,JI$4,Consolidado!$C:$C,"REG",Consolidado!$B:$B,"SERVICIO")</f>
        <v>0</v>
      </c>
      <c r="JJ16" s="58">
        <f>SUMIFS(Consolidado!$H:$H,Consolidado!$A:$A,$B16,Consolidado!$E:$E,JJ$4,Consolidado!$C:$C,"REG",Consolidado!$B:$B,"SERVICIO")</f>
        <v>0</v>
      </c>
      <c r="JK16" s="58">
        <f>SUMIFS(Consolidado!$H:$H,Consolidado!$A:$A,$B16,Consolidado!$E:$E,JK$4,Consolidado!$C:$C,"REG",Consolidado!$B:$B,"SERVICIO")</f>
        <v>0</v>
      </c>
      <c r="JL16" s="58">
        <f>SUMIFS(Consolidado!$H:$H,Consolidado!$A:$A,$B16,Consolidado!$E:$E,JL$4,Consolidado!$C:$C,"REG",Consolidado!$B:$B,"SERVICIO")</f>
        <v>0</v>
      </c>
      <c r="JM16" s="58">
        <f>SUMIFS(Consolidado!$H:$H,Consolidado!$A:$A,$B16,Consolidado!$E:$E,JM$4,Consolidado!$C:$C,"REG",Consolidado!$B:$B,"SERVICIO")</f>
        <v>0</v>
      </c>
      <c r="JN16" s="58">
        <f>SUMIFS(Consolidado!$H:$H,Consolidado!$A:$A,$B16,Consolidado!$E:$E,JN$4,Consolidado!$C:$C,"REG",Consolidado!$B:$B,"SERVICIO")</f>
        <v>0</v>
      </c>
      <c r="JO16" s="58">
        <f>SUMIFS(Consolidado!$H:$H,Consolidado!$A:$A,$B16,Consolidado!$E:$E,JO$4,Consolidado!$C:$C,"REG",Consolidado!$B:$B,"SERVICIO")</f>
        <v>0</v>
      </c>
      <c r="JP16" s="58">
        <f>SUMIFS(Consolidado!$H:$H,Consolidado!$A:$A,$B16,Consolidado!$E:$E,JP$4,Consolidado!$C:$C,"REG",Consolidado!$B:$B,"SERVICIO")</f>
        <v>0</v>
      </c>
      <c r="JQ16" s="58">
        <f>SUMIFS(Consolidado!$H:$H,Consolidado!$A:$A,$B16,Consolidado!$E:$E,JQ$4,Consolidado!$C:$C,"REG",Consolidado!$B:$B,"SERVICIO")</f>
        <v>0</v>
      </c>
      <c r="JR16" s="58">
        <f>SUMIFS(Consolidado!$H:$H,Consolidado!$A:$A,$B16,Consolidado!$E:$E,JR$4,Consolidado!$C:$C,"REG",Consolidado!$B:$B,"SERVICIO")</f>
        <v>0</v>
      </c>
      <c r="JS16" s="58">
        <f>SUMIFS(Consolidado!$H:$H,Consolidado!$A:$A,$B16,Consolidado!$E:$E,JS$4,Consolidado!$C:$C,"REG",Consolidado!$B:$B,"SERVICIO")</f>
        <v>0</v>
      </c>
      <c r="JT16" s="58">
        <f>SUMIFS(Consolidado!$H:$H,Consolidado!$A:$A,$B16,Consolidado!$E:$E,JT$4,Consolidado!$C:$C,"REG",Consolidado!$B:$B,"SERVICIO")</f>
        <v>0</v>
      </c>
      <c r="JU16" s="58">
        <f>SUMIFS(Consolidado!$H:$H,Consolidado!$A:$A,$B16,Consolidado!$E:$E,JU$4,Consolidado!$C:$C,"REG",Consolidado!$B:$B,"SERVICIO")</f>
        <v>0</v>
      </c>
      <c r="JV16" s="58">
        <f>SUMIFS(Consolidado!$H:$H,Consolidado!$A:$A,$B16,Consolidado!$E:$E,JV$4,Consolidado!$C:$C,"REG",Consolidado!$B:$B,"SERVICIO")</f>
        <v>0</v>
      </c>
      <c r="JW16" s="58">
        <f>SUMIFS(Consolidado!$H:$H,Consolidado!$A:$A,$B16,Consolidado!$E:$E,JW$4,Consolidado!$C:$C,"REG",Consolidado!$B:$B,"SERVICIO")</f>
        <v>0</v>
      </c>
      <c r="JX16" s="58">
        <f>SUMIFS(Consolidado!$H:$H,Consolidado!$A:$A,$B16,Consolidado!$E:$E,JX$4,Consolidado!$C:$C,"REG",Consolidado!$B:$B,"SERVICIO")</f>
        <v>0</v>
      </c>
      <c r="JY16" s="58">
        <f>SUMIFS(Consolidado!$H:$H,Consolidado!$A:$A,$B16,Consolidado!$E:$E,JY$4,Consolidado!$C:$C,"REG",Consolidado!$B:$B,"SERVICIO")</f>
        <v>0</v>
      </c>
      <c r="JZ16" s="58">
        <f>SUMIFS(Consolidado!$H:$H,Consolidado!$A:$A,$B16,Consolidado!$E:$E,JZ$4,Consolidado!$C:$C,"REG",Consolidado!$B:$B,"SERVICIO")</f>
        <v>0</v>
      </c>
      <c r="KA16" s="58">
        <f>SUMIFS(Consolidado!$H:$H,Consolidado!$A:$A,$B16,Consolidado!$E:$E,KA$4,Consolidado!$C:$C,"REG",Consolidado!$B:$B,"SERVICIO")</f>
        <v>0</v>
      </c>
      <c r="KB16" s="58">
        <f>SUMIFS(Consolidado!$H:$H,Consolidado!$A:$A,$B16,Consolidado!$E:$E,KB$4,Consolidado!$C:$C,"REG",Consolidado!$B:$B,"SERVICIO")</f>
        <v>0</v>
      </c>
      <c r="KC16" s="58">
        <f>SUMIFS(Consolidado!$H:$H,Consolidado!$A:$A,$B16,Consolidado!$E:$E,KC$4,Consolidado!$C:$C,"REG",Consolidado!$B:$B,"SERVICIO")</f>
        <v>0</v>
      </c>
      <c r="KD16" s="58">
        <f>SUMIFS(Consolidado!$H:$H,Consolidado!$A:$A,$B16,Consolidado!$E:$E,KD$4,Consolidado!$C:$C,"REG",Consolidado!$B:$B,"SERVICIO")</f>
        <v>0</v>
      </c>
      <c r="KE16" s="58">
        <f>SUMIFS(Consolidado!$H:$H,Consolidado!$A:$A,$B16,Consolidado!$E:$E,KE$4,Consolidado!$C:$C,"REG",Consolidado!$B:$B,"SERVICIO")</f>
        <v>0</v>
      </c>
      <c r="KF16" s="58">
        <f>SUMIFS(Consolidado!$H:$H,Consolidado!$A:$A,$B16,Consolidado!$E:$E,KF$4,Consolidado!$C:$C,"REG",Consolidado!$B:$B,"SERVICIO")</f>
        <v>0</v>
      </c>
      <c r="KG16" s="58">
        <f>SUMIFS(Consolidado!$H:$H,Consolidado!$A:$A,$B16,Consolidado!$E:$E,KG$4,Consolidado!$C:$C,"REG",Consolidado!$B:$B,"SERVICIO")</f>
        <v>0</v>
      </c>
      <c r="KH16" s="58">
        <f>SUMIFS(Consolidado!$H:$H,Consolidado!$A:$A,$B16,Consolidado!$E:$E,KH$4,Consolidado!$C:$C,"REG",Consolidado!$B:$B,"SERVICIO")</f>
        <v>0</v>
      </c>
      <c r="KI16" s="58">
        <f>SUMIFS(Consolidado!$H:$H,Consolidado!$A:$A,$B16,Consolidado!$E:$E,KI$4,Consolidado!$C:$C,"REG",Consolidado!$B:$B,"SERVICIO")</f>
        <v>0</v>
      </c>
      <c r="KJ16" s="58">
        <f>SUMIFS(Consolidado!$H:$H,Consolidado!$A:$A,$B16,Consolidado!$E:$E,KJ$4,Consolidado!$C:$C,"REG",Consolidado!$B:$B,"SERVICIO")</f>
        <v>0</v>
      </c>
      <c r="KK16" s="58">
        <f>SUMIFS(Consolidado!$H:$H,Consolidado!$A:$A,$B16,Consolidado!$E:$E,KK$4,Consolidado!$C:$C,"REG",Consolidado!$B:$B,"SERVICIO")</f>
        <v>0</v>
      </c>
      <c r="KL16" s="58">
        <f>SUMIFS(Consolidado!$H:$H,Consolidado!$A:$A,$B16,Consolidado!$E:$E,KL$4,Consolidado!$C:$C,"REG",Consolidado!$B:$B,"SERVICIO")</f>
        <v>0</v>
      </c>
      <c r="KM16" s="58">
        <f>SUMIFS(Consolidado!$H:$H,Consolidado!$A:$A,$B16,Consolidado!$E:$E,KM$4,Consolidado!$C:$C,"REG",Consolidado!$B:$B,"SERVICIO")</f>
        <v>8.16</v>
      </c>
      <c r="KN16" s="58">
        <f>SUMIFS(Consolidado!$H:$H,Consolidado!$A:$A,$B16,Consolidado!$E:$E,KN$4,Consolidado!$C:$C,"REG",Consolidado!$B:$B,"SERVICIO")</f>
        <v>6.83</v>
      </c>
      <c r="KO16" s="58">
        <f>SUMIFS(Consolidado!$H:$H,Consolidado!$A:$A,$B16,Consolidado!$E:$E,KO$4,Consolidado!$C:$C,"REG",Consolidado!$B:$B,"SERVICIO")</f>
        <v>5.48</v>
      </c>
      <c r="KP16" s="58">
        <f>SUMIFS(Consolidado!$H:$H,Consolidado!$A:$A,$B16,Consolidado!$E:$E,KP$4,Consolidado!$C:$C,"REG",Consolidado!$B:$B,"SERVICIO")</f>
        <v>4.13</v>
      </c>
      <c r="KQ16" s="58">
        <f>SUMIFS(Consolidado!$H:$H,Consolidado!$A:$A,$B16,Consolidado!$E:$E,KQ$4,Consolidado!$C:$C,"REG",Consolidado!$B:$B,"SERVICIO")</f>
        <v>2.76</v>
      </c>
      <c r="KR16" s="58">
        <f>SUMIFS(Consolidado!$H:$H,Consolidado!$A:$A,$B16,Consolidado!$E:$E,KR$4,Consolidado!$C:$C,"REG",Consolidado!$B:$B,"SERVICIO")</f>
        <v>1.39</v>
      </c>
      <c r="KS16" s="58">
        <f>SUMIFS(Consolidado!$H:$H,Consolidado!$A:$A,$B16,Consolidado!$E:$E,KS$4,Consolidado!$C:$C,"REG",Consolidado!$B:$B,"SERVICIO")</f>
        <v>0</v>
      </c>
      <c r="KT16" s="58">
        <f>SUMIFS(Consolidado!$H:$H,Consolidado!$A:$A,$B16,Consolidado!$E:$E,KT$4,Consolidado!$C:$C,"REG",Consolidado!$B:$B,"SERVICIO")</f>
        <v>0</v>
      </c>
      <c r="KU16" s="58">
        <f>SUMIFS(Consolidado!$H:$H,Consolidado!$A:$A,$B16,Consolidado!$E:$E,KU$4,Consolidado!$C:$C,"REG",Consolidado!$B:$B,"SERVICIO")</f>
        <v>0</v>
      </c>
      <c r="KV16" s="58">
        <f>SUMIFS(Consolidado!$H:$H,Consolidado!$A:$A,$B16,Consolidado!$E:$E,KV$4,Consolidado!$C:$C,"REG",Consolidado!$B:$B,"SERVICIO")</f>
        <v>0</v>
      </c>
      <c r="KW16" s="58">
        <f>SUMIFS(Consolidado!$H:$H,Consolidado!$A:$A,$B16,Consolidado!$E:$E,KW$4,Consolidado!$C:$C,"REG",Consolidado!$B:$B,"SERVICIO")</f>
        <v>0</v>
      </c>
      <c r="KX16" s="58">
        <f>SUMIFS(Consolidado!$H:$H,Consolidado!$A:$A,$B16,Consolidado!$E:$E,KX$4,Consolidado!$C:$C,"REG",Consolidado!$B:$B,"SERVICIO")</f>
        <v>0</v>
      </c>
      <c r="KY16" s="58">
        <f>SUMIFS(Consolidado!$H:$H,Consolidado!$A:$A,$B16,Consolidado!$E:$E,KY$4,Consolidado!$C:$C,"REG",Consolidado!$B:$B,"SERVICIO")</f>
        <v>0</v>
      </c>
      <c r="KZ16" s="58">
        <f>SUMIFS(Consolidado!$H:$H,Consolidado!$A:$A,$B16,Consolidado!$E:$E,KZ$4,Consolidado!$C:$C,"REG",Consolidado!$B:$B,"SERVICIO")</f>
        <v>0</v>
      </c>
      <c r="LA16" s="58">
        <f>SUMIFS(Consolidado!$H:$H,Consolidado!$A:$A,$B16,Consolidado!$E:$E,LA$4,Consolidado!$C:$C,"REG",Consolidado!$B:$B,"SERVICIO")</f>
        <v>0</v>
      </c>
      <c r="LB16" s="58">
        <f>SUMIFS(Consolidado!$H:$H,Consolidado!$A:$A,$B16,Consolidado!$E:$E,LB$4,Consolidado!$C:$C,"REG",Consolidado!$B:$B,"SERVICIO")</f>
        <v>0</v>
      </c>
      <c r="LC16" s="58">
        <f>SUMIFS(Consolidado!$H:$H,Consolidado!$A:$A,$B16,Consolidado!$E:$E,LC$4,Consolidado!$C:$C,"REG",Consolidado!$B:$B,"SERVICIO")</f>
        <v>0</v>
      </c>
      <c r="LD16" s="58">
        <f>SUMIFS(Consolidado!$H:$H,Consolidado!$A:$A,$B16,Consolidado!$E:$E,LD$4,Consolidado!$C:$C,"REG",Consolidado!$B:$B,"SERVICIO")</f>
        <v>0</v>
      </c>
      <c r="LE16" s="58">
        <f>SUMIFS(Consolidado!$H:$H,Consolidado!$A:$A,$B16,Consolidado!$E:$E,LE$4,Consolidado!$C:$C,"REG",Consolidado!$B:$B,"SERVICIO")</f>
        <v>0</v>
      </c>
      <c r="LF16" s="58">
        <f>SUMIFS(Consolidado!$H:$H,Consolidado!$A:$A,$B16,Consolidado!$E:$E,LF$4,Consolidado!$C:$C,"REG",Consolidado!$B:$B,"SERVICIO")</f>
        <v>0</v>
      </c>
      <c r="LG16" s="58">
        <f>SUMIFS(Consolidado!$H:$H,Consolidado!$A:$A,$B16,Consolidado!$E:$E,LG$4,Consolidado!$C:$C,"REG",Consolidado!$B:$B,"SERVICIO")</f>
        <v>0</v>
      </c>
      <c r="LH16" s="58">
        <f>SUMIFS(Consolidado!$H:$H,Consolidado!$A:$A,$B16,Consolidado!$E:$E,LH$4,Consolidado!$C:$C,"REG",Consolidado!$B:$B,"SERVICIO")</f>
        <v>0</v>
      </c>
      <c r="LI16" s="58">
        <f>SUMIFS(Consolidado!$H:$H,Consolidado!$A:$A,$B16,Consolidado!$E:$E,LI$4,Consolidado!$C:$C,"REG",Consolidado!$B:$B,"SERVICIO")</f>
        <v>0</v>
      </c>
      <c r="LJ16" s="58">
        <f>SUMIFS(Consolidado!$H:$H,Consolidado!$A:$A,$B16,Consolidado!$E:$E,LJ$4,Consolidado!$C:$C,"REG",Consolidado!$B:$B,"SERVICIO")</f>
        <v>0</v>
      </c>
      <c r="LK16" s="58">
        <f>SUMIFS(Consolidado!$H:$H,Consolidado!$A:$A,$B16,Consolidado!$E:$E,LK$4,Consolidado!$C:$C,"REG",Consolidado!$B:$B,"SERVICIO")</f>
        <v>0</v>
      </c>
      <c r="LL16" s="58">
        <f>SUMIFS(Consolidado!$H:$H,Consolidado!$A:$A,$B16,Consolidado!$E:$E,LL$4,Consolidado!$C:$C,"REG",Consolidado!$B:$B,"SERVICIO")</f>
        <v>0</v>
      </c>
      <c r="LM16" s="58">
        <f>SUMIFS(Consolidado!$H:$H,Consolidado!$A:$A,$B16,Consolidado!$E:$E,LM$4,Consolidado!$C:$C,"REG",Consolidado!$B:$B,"SERVICIO")</f>
        <v>0</v>
      </c>
      <c r="LN16" s="58">
        <f>SUMIFS(Consolidado!$H:$H,Consolidado!$A:$A,$B16,Consolidado!$E:$E,LN$4,Consolidado!$C:$C,"REG",Consolidado!$B:$B,"SERVICIO")</f>
        <v>0</v>
      </c>
      <c r="LO16" s="58">
        <f>SUMIFS(Consolidado!$H:$H,Consolidado!$A:$A,$B16,Consolidado!$E:$E,LO$4,Consolidado!$C:$C,"REG",Consolidado!$B:$B,"SERVICIO")</f>
        <v>0</v>
      </c>
      <c r="LP16" s="58">
        <f>SUMIFS(Consolidado!$H:$H,Consolidado!$A:$A,$B16,Consolidado!$E:$E,LP$4,Consolidado!$C:$C,"REG",Consolidado!$B:$B,"SERVICIO")</f>
        <v>0</v>
      </c>
      <c r="LQ16" s="58">
        <f>SUMIFS(Consolidado!$H:$H,Consolidado!$A:$A,$B16,Consolidado!$E:$E,LQ$4,Consolidado!$C:$C,"REG",Consolidado!$B:$B,"SERVICIO")</f>
        <v>0</v>
      </c>
      <c r="LR16" s="58">
        <f>SUMIFS(Consolidado!$H:$H,Consolidado!$A:$A,$B16,Consolidado!$E:$E,LR$4,Consolidado!$C:$C,"REG",Consolidado!$B:$B,"SERVICIO")</f>
        <v>0</v>
      </c>
      <c r="LS16" s="58">
        <f>SUMIFS(Consolidado!$H:$H,Consolidado!$A:$A,$B16,Consolidado!$E:$E,LS$4,Consolidado!$C:$C,"REG",Consolidado!$B:$B,"SERVICIO")</f>
        <v>0</v>
      </c>
      <c r="LT16" s="58">
        <f>SUMIFS(Consolidado!$H:$H,Consolidado!$A:$A,$B16,Consolidado!$E:$E,LT$4,Consolidado!$C:$C,"REG",Consolidado!$B:$B,"SERVICIO")</f>
        <v>0</v>
      </c>
      <c r="LU16" s="58">
        <f>SUMIFS(Consolidado!$H:$H,Consolidado!$A:$A,$B16,Consolidado!$E:$E,LU$4,Consolidado!$C:$C,"REG",Consolidado!$B:$B,"SERVICIO")</f>
        <v>0</v>
      </c>
      <c r="LV16" s="58">
        <f>SUMIFS(Consolidado!$H:$H,Consolidado!$A:$A,$B16,Consolidado!$E:$E,LV$4,Consolidado!$C:$C,"REG",Consolidado!$B:$B,"SERVICIO")</f>
        <v>0</v>
      </c>
      <c r="LW16" s="58">
        <f>SUMIFS(Consolidado!$H:$H,Consolidado!$A:$A,$B16,Consolidado!$E:$E,LW$4,Consolidado!$C:$C,"REG",Consolidado!$B:$B,"SERVICIO")</f>
        <v>0</v>
      </c>
      <c r="LX16" s="58">
        <f>SUMIFS(Consolidado!$H:$H,Consolidado!$A:$A,$B16,Consolidado!$E:$E,LX$4,Consolidado!$C:$C,"REG",Consolidado!$B:$B,"SERVICIO")</f>
        <v>0</v>
      </c>
      <c r="LY16" s="58">
        <f>SUMIFS(Consolidado!$H:$H,Consolidado!$A:$A,$B16,Consolidado!$E:$E,LY$4,Consolidado!$C:$C,"REG",Consolidado!$B:$B,"SERVICIO")</f>
        <v>0</v>
      </c>
      <c r="LZ16" s="58">
        <f>SUMIFS(Consolidado!$H:$H,Consolidado!$A:$A,$B16,Consolidado!$E:$E,LZ$4,Consolidado!$C:$C,"REG",Consolidado!$B:$B,"SERVICIO")</f>
        <v>0</v>
      </c>
      <c r="MA16" s="58">
        <f>SUMIFS(Consolidado!$H:$H,Consolidado!$A:$A,$B16,Consolidado!$E:$E,MA$4,Consolidado!$C:$C,"REG",Consolidado!$B:$B,"SERVICIO")</f>
        <v>0</v>
      </c>
      <c r="MB16" s="58">
        <f>SUMIFS(Consolidado!$H:$H,Consolidado!$A:$A,$B16,Consolidado!$E:$E,MB$4,Consolidado!$C:$C,"REG",Consolidado!$B:$B,"SERVICIO")</f>
        <v>0</v>
      </c>
      <c r="MC16" s="58">
        <f>SUMIFS(Consolidado!$H:$H,Consolidado!$A:$A,$B16,Consolidado!$E:$E,MC$4,Consolidado!$C:$C,"REG",Consolidado!$B:$B,"SERVICIO")</f>
        <v>0</v>
      </c>
      <c r="MD16" s="58">
        <f>SUMIFS(Consolidado!$H:$H,Consolidado!$A:$A,$B16,Consolidado!$E:$E,MD$4,Consolidado!$C:$C,"REG",Consolidado!$B:$B,"SERVICIO")</f>
        <v>0</v>
      </c>
      <c r="ME16" s="58">
        <f>SUMIFS(Consolidado!$H:$H,Consolidado!$A:$A,$B16,Consolidado!$E:$E,ME$4,Consolidado!$C:$C,"REG",Consolidado!$B:$B,"SERVICIO")</f>
        <v>0</v>
      </c>
      <c r="MF16" s="58">
        <f>SUMIFS(Consolidado!$H:$H,Consolidado!$A:$A,$B16,Consolidado!$E:$E,MF$4,Consolidado!$C:$C,"REG",Consolidado!$B:$B,"SERVICIO")</f>
        <v>0</v>
      </c>
      <c r="MG16" s="58">
        <f>SUMIFS(Consolidado!$H:$H,Consolidado!$A:$A,$B16,Consolidado!$E:$E,MG$4,Consolidado!$C:$C,"REG",Consolidado!$B:$B,"SERVICIO")</f>
        <v>0</v>
      </c>
      <c r="MH16" s="58">
        <f>SUMIFS(Consolidado!$H:$H,Consolidado!$A:$A,$B16,Consolidado!$E:$E,MH$4,Consolidado!$C:$C,"REG",Consolidado!$B:$B,"SERVICIO")</f>
        <v>0</v>
      </c>
      <c r="MI16" s="58">
        <f>SUMIFS(Consolidado!$H:$H,Consolidado!$A:$A,$B16,Consolidado!$E:$E,MI$4,Consolidado!$C:$C,"REG",Consolidado!$B:$B,"SERVICIO")</f>
        <v>0</v>
      </c>
      <c r="MJ16" s="58">
        <f>SUMIFS(Consolidado!$H:$H,Consolidado!$A:$A,$B16,Consolidado!$E:$E,MJ$4,Consolidado!$C:$C,"REG",Consolidado!$B:$B,"SERVICIO")</f>
        <v>0</v>
      </c>
      <c r="MK16" s="58">
        <f>SUMIFS(Consolidado!$H:$H,Consolidado!$A:$A,$B16,Consolidado!$E:$E,MK$4,Consolidado!$C:$C,"REG",Consolidado!$B:$B,"SERVICIO")</f>
        <v>0</v>
      </c>
      <c r="ML16" s="58">
        <f>SUMIFS(Consolidado!$H:$H,Consolidado!$A:$A,$B16,Consolidado!$E:$E,ML$4,Consolidado!$C:$C,"REG",Consolidado!$B:$B,"SERVICIO")</f>
        <v>0</v>
      </c>
      <c r="MM16" s="58">
        <f>SUMIFS(Consolidado!$H:$H,Consolidado!$A:$A,$B16,Consolidado!$E:$E,MM$4,Consolidado!$C:$C,"REG",Consolidado!$B:$B,"SERVICIO")</f>
        <v>0</v>
      </c>
      <c r="MN16" s="58">
        <f>SUMIFS(Consolidado!$H:$H,Consolidado!$A:$A,$B16,Consolidado!$E:$E,MN$4,Consolidado!$C:$C,"REG",Consolidado!$B:$B,"SERVICIO")</f>
        <v>0</v>
      </c>
      <c r="MO16" s="58">
        <f>SUMIFS(Consolidado!$H:$H,Consolidado!$A:$A,$B16,Consolidado!$E:$E,MO$4,Consolidado!$C:$C,"REG",Consolidado!$B:$B,"SERVICIO")</f>
        <v>0</v>
      </c>
      <c r="MP16" s="58">
        <f>SUMIFS(Consolidado!$H:$H,Consolidado!$A:$A,$B16,Consolidado!$E:$E,MP$4,Consolidado!$C:$C,"REG",Consolidado!$B:$B,"SERVICIO")</f>
        <v>0</v>
      </c>
      <c r="MQ16" s="58">
        <f>SUMIFS(Consolidado!$H:$H,Consolidado!$A:$A,$B16,Consolidado!$E:$E,MQ$4,Consolidado!$C:$C,"REG",Consolidado!$B:$B,"SERVICIO")</f>
        <v>0</v>
      </c>
      <c r="MR16" s="58">
        <f>SUMIFS(Consolidado!$H:$H,Consolidado!$A:$A,$B16,Consolidado!$E:$E,MR$4,Consolidado!$C:$C,"REG",Consolidado!$B:$B,"SERVICIO")</f>
        <v>0</v>
      </c>
      <c r="MS16" s="58">
        <f>SUMIFS(Consolidado!$H:$H,Consolidado!$A:$A,$B16,Consolidado!$E:$E,MS$4,Consolidado!$C:$C,"REG",Consolidado!$B:$B,"SERVICIO")</f>
        <v>0</v>
      </c>
      <c r="MT16" s="58">
        <f>SUMIFS(Consolidado!$H:$H,Consolidado!$A:$A,$B16,Consolidado!$E:$E,MT$4,Consolidado!$C:$C,"REG",Consolidado!$B:$B,"SERVICIO")</f>
        <v>0</v>
      </c>
      <c r="MU16" s="58">
        <f>SUMIFS(Consolidado!$H:$H,Consolidado!$A:$A,$B16,Consolidado!$E:$E,MU$4,Consolidado!$C:$C,"REG",Consolidado!$B:$B,"SERVICIO")</f>
        <v>0</v>
      </c>
      <c r="MV16" s="58">
        <f>SUMIFS(Consolidado!$H:$H,Consolidado!$A:$A,$B16,Consolidado!$E:$E,MV$4,Consolidado!$C:$C,"REG",Consolidado!$B:$B,"SERVICIO")</f>
        <v>0</v>
      </c>
      <c r="MW16" s="58">
        <f>SUMIFS(Consolidado!$H:$H,Consolidado!$A:$A,$B16,Consolidado!$E:$E,MW$4,Consolidado!$C:$C,"REG",Consolidado!$B:$B,"SERVICIO")</f>
        <v>0</v>
      </c>
      <c r="MX16" s="58">
        <f>SUMIFS(Consolidado!$H:$H,Consolidado!$A:$A,$B16,Consolidado!$E:$E,MX$4,Consolidado!$C:$C,"REG",Consolidado!$B:$B,"SERVICIO")</f>
        <v>0</v>
      </c>
      <c r="MY16" s="58">
        <f>SUMIFS(Consolidado!$H:$H,Consolidado!$A:$A,$B16,Consolidado!$E:$E,MY$4,Consolidado!$C:$C,"REG",Consolidado!$B:$B,"SERVICIO")</f>
        <v>0</v>
      </c>
      <c r="MZ16" s="58">
        <f>SUMIFS(Consolidado!$H:$H,Consolidado!$A:$A,$B16,Consolidado!$E:$E,MZ$4,Consolidado!$C:$C,"REG",Consolidado!$B:$B,"SERVICIO")</f>
        <v>0</v>
      </c>
      <c r="NA16" s="58">
        <f>SUMIFS(Consolidado!$H:$H,Consolidado!$A:$A,$B16,Consolidado!$E:$E,NA$4,Consolidado!$C:$C,"REG",Consolidado!$B:$B,"SERVICIO")</f>
        <v>0</v>
      </c>
      <c r="NB16" s="58">
        <f>SUMIFS(Consolidado!$H:$H,Consolidado!$A:$A,$B16,Consolidado!$E:$E,NB$4,Consolidado!$C:$C,"REG",Consolidado!$B:$B,"SERVICIO")</f>
        <v>0</v>
      </c>
      <c r="NC16" s="58">
        <f>SUMIFS(Consolidado!$H:$H,Consolidado!$A:$A,$B16,Consolidado!$E:$E,NC$4,Consolidado!$C:$C,"REG",Consolidado!$B:$B,"SERVICIO")</f>
        <v>0</v>
      </c>
      <c r="ND16" s="58">
        <f>SUMIFS(Consolidado!$H:$H,Consolidado!$A:$A,$B16,Consolidado!$E:$E,ND$4,Consolidado!$C:$C,"REG",Consolidado!$B:$B,"SERVICIO")</f>
        <v>0</v>
      </c>
      <c r="NE16" s="58">
        <f>SUMIFS(Consolidado!$H:$H,Consolidado!$A:$A,$B16,Consolidado!$E:$E,NE$4,Consolidado!$C:$C,"REG",Consolidado!$B:$B,"SERVICIO")</f>
        <v>0</v>
      </c>
      <c r="NF16" s="58">
        <f>SUMIFS(Consolidado!$H:$H,Consolidado!$A:$A,$B16,Consolidado!$E:$E,NF$4,Consolidado!$C:$C,"REG",Consolidado!$B:$B,"SERVICIO")</f>
        <v>0</v>
      </c>
      <c r="NG16" s="58">
        <f>SUMIFS(Consolidado!$H:$H,Consolidado!$A:$A,$B16,Consolidado!$E:$E,NG$4,Consolidado!$C:$C,"REG",Consolidado!$B:$B,"SERVICIO")</f>
        <v>0</v>
      </c>
      <c r="NH16" s="58">
        <f>SUMIFS(Consolidado!$H:$H,Consolidado!$A:$A,$B16,Consolidado!$E:$E,NH$4,Consolidado!$C:$C,"REG",Consolidado!$B:$B,"SERVICIO")</f>
        <v>0</v>
      </c>
      <c r="NI16" s="58">
        <f>SUMIFS(Consolidado!$H:$H,Consolidado!$A:$A,$B16,Consolidado!$E:$E,NI$4,Consolidado!$C:$C,"REG",Consolidado!$B:$B,"SERVICIO")</f>
        <v>0</v>
      </c>
      <c r="NJ16" s="58">
        <f>SUMIFS(Consolidado!$H:$H,Consolidado!$A:$A,$B16,Consolidado!$E:$E,NJ$4,Consolidado!$C:$C,"REG",Consolidado!$B:$B,"SERVICIO")</f>
        <v>0</v>
      </c>
      <c r="NK16" s="58">
        <f>SUMIFS(Consolidado!$H:$H,Consolidado!$A:$A,$B16,Consolidado!$E:$E,NK$4,Consolidado!$C:$C,"REG",Consolidado!$B:$B,"SERVICIO")</f>
        <v>0</v>
      </c>
      <c r="NL16" s="58">
        <f>SUMIFS(Consolidado!$H:$H,Consolidado!$A:$A,$B16,Consolidado!$E:$E,NL$4,Consolidado!$C:$C,"REG",Consolidado!$B:$B,"SERVICIO")</f>
        <v>0</v>
      </c>
      <c r="NM16" s="58">
        <f>SUMIFS(Consolidado!$H:$H,Consolidado!$A:$A,$B16,Consolidado!$E:$E,NM$4,Consolidado!$C:$C,"REG",Consolidado!$B:$B,"SERVICIO")</f>
        <v>0</v>
      </c>
      <c r="NN16" s="58">
        <f>SUMIFS(Consolidado!$H:$H,Consolidado!$A:$A,$B16,Consolidado!$E:$E,NN$4,Consolidado!$C:$C,"REG",Consolidado!$B:$B,"SERVICIO")</f>
        <v>0</v>
      </c>
      <c r="NO16" s="58">
        <f>SUMIFS(Consolidado!$H:$H,Consolidado!$A:$A,$B16,Consolidado!$E:$E,NO$4,Consolidado!$C:$C,"REG",Consolidado!$B:$B,"SERVICIO")</f>
        <v>0</v>
      </c>
      <c r="NP16" s="58">
        <f>SUMIFS(Consolidado!$H:$H,Consolidado!$A:$A,$B16,Consolidado!$E:$E,NP$4,Consolidado!$C:$C,"REG",Consolidado!$B:$B,"SERVICIO")</f>
        <v>0</v>
      </c>
      <c r="NQ16" s="58">
        <f>SUMIFS(Consolidado!$H:$H,Consolidado!$A:$A,$B16,Consolidado!$E:$E,NQ$4,Consolidado!$C:$C,"REG",Consolidado!$B:$B,"SERVICIO")</f>
        <v>0</v>
      </c>
      <c r="NR16" s="58">
        <f>SUMIFS(Consolidado!$H:$H,Consolidado!$A:$A,$B16,Consolidado!$E:$E,NR$4,Consolidado!$C:$C,"REG",Consolidado!$B:$B,"SERVICIO")</f>
        <v>0</v>
      </c>
      <c r="NS16" s="58">
        <f>SUMIFS(Consolidado!$H:$H,Consolidado!$A:$A,$B16,Consolidado!$E:$E,NS$4,Consolidado!$C:$C,"REG",Consolidado!$B:$B,"SERVICIO")</f>
        <v>0</v>
      </c>
      <c r="NT16" s="58">
        <f>SUMIFS(Consolidado!$H:$H,Consolidado!$A:$A,$B16,Consolidado!$E:$E,NT$4,Consolidado!$C:$C,"REG",Consolidado!$B:$B,"SERVICIO")</f>
        <v>0</v>
      </c>
      <c r="NU16" s="58">
        <f>SUMIFS(Consolidado!$H:$H,Consolidado!$A:$A,$B16,Consolidado!$E:$E,NU$4,Consolidado!$C:$C,"REG",Consolidado!$B:$B,"SERVICIO")</f>
        <v>0</v>
      </c>
      <c r="NV16" s="58">
        <f>SUMIFS(Consolidado!$H:$H,Consolidado!$A:$A,$B16,Consolidado!$E:$E,NV$4,Consolidado!$C:$C,"REG",Consolidado!$B:$B,"SERVICIO")</f>
        <v>0</v>
      </c>
      <c r="NW16" s="58">
        <f>SUMIFS(Consolidado!$H:$H,Consolidado!$A:$A,$B16,Consolidado!$E:$E,NW$4,Consolidado!$C:$C,"REG",Consolidado!$B:$B,"SERVICIO")</f>
        <v>0</v>
      </c>
      <c r="NX16" s="58">
        <f>SUMIFS(Consolidado!$H:$H,Consolidado!$A:$A,$B16,Consolidado!$E:$E,NX$4,Consolidado!$C:$C,"REG",Consolidado!$B:$B,"SERVICIO")</f>
        <v>0</v>
      </c>
      <c r="NY16" s="58">
        <f>SUMIFS(Consolidado!$H:$H,Consolidado!$A:$A,$B16,Consolidado!$E:$E,NY$4,Consolidado!$C:$C,"REG",Consolidado!$B:$B,"SERVICIO")</f>
        <v>0</v>
      </c>
      <c r="NZ16" s="213">
        <f t="shared" si="0"/>
        <v>28.75</v>
      </c>
      <c r="OA16" s="35">
        <f t="shared" si="1"/>
        <v>439.78</v>
      </c>
      <c r="OB16" s="44">
        <f t="shared" si="2"/>
        <v>0.98953715995769853</v>
      </c>
      <c r="OC16" s="35">
        <f t="shared" si="8"/>
        <v>439.78</v>
      </c>
      <c r="OD16" s="44">
        <f t="shared" si="3"/>
        <v>0.98953715995769853</v>
      </c>
      <c r="OE16" s="69" t="s">
        <v>839</v>
      </c>
      <c r="OF16" s="234" cm="1">
        <f t="array" ref="OF16">_xlfn.IFS(OB16&gt;=60%,U16*100%,OB16&gt;=60%,U16*60%,OB16&gt;=35%,U16*35%,OB16&lt;35%,0)</f>
        <v>444.43</v>
      </c>
      <c r="OG16" s="234" cm="1">
        <f t="array" ref="OG16">_xlfn.IFS(OD16&gt;=60%,U16*100%,OD16&gt;=60%,U16*60%,OD16&gt;=35%,U16*35%,OD16&lt;35%,0)</f>
        <v>444.43</v>
      </c>
      <c r="OH16" s="237">
        <f t="shared" si="9"/>
        <v>0</v>
      </c>
      <c r="OI16" s="236">
        <f t="shared" si="4"/>
        <v>439.78</v>
      </c>
      <c r="OJ16" s="35">
        <f t="shared" si="5"/>
        <v>4.6500000000000341</v>
      </c>
      <c r="OK16" s="35">
        <f>_xlfn.XLOOKUP(B16,Alianza!$A:$A,Alianza!$C:$C,"",0,1)</f>
        <v>2506</v>
      </c>
      <c r="OL16" s="235" cm="1">
        <f t="array" ref="OL16">_xlfn.IFS(OB16&gt;=60%,OK16*100%,OB16&gt;=60%,OK16*60%,OB16&gt;=35%,OK16*35%,OB16&lt;35%,0)</f>
        <v>2506</v>
      </c>
      <c r="OM16" s="235" cm="1">
        <f t="array" ref="OM16">_xlfn.IFS(OD16&gt;=60%,OK16*100%,OD16&gt;=60%,OK16*60%,OD16&gt;=35%,OK16*35%,OD16&lt;35%,0)</f>
        <v>2506</v>
      </c>
      <c r="ON16" s="243">
        <f t="shared" si="10"/>
        <v>0</v>
      </c>
      <c r="OO16" s="35">
        <f>_xlfn.XLOOKUP(B16,Comisiones!$A:$A,Comisiones!$B:$B,"",0,1)</f>
        <v>250.60000000000002</v>
      </c>
      <c r="OP16" s="35">
        <f>_xlfn.XLOOKUP(B16,Comisiones!$A:$A,Comisiones!$C:$C,"",0,1)</f>
        <v>112.77000000000001</v>
      </c>
      <c r="OQ16" s="236">
        <f t="shared" si="11"/>
        <v>137.83000000000001</v>
      </c>
      <c r="OR16" s="235" cm="1">
        <f t="array" ref="OR16">_xlfn.IFS(OB16&gt;=60%,OO16*100%,OB16&gt;=60%,OO16*60%,OB16&gt;=35%,OO16*35%,OB16&lt;35%,0)</f>
        <v>250.60000000000002</v>
      </c>
      <c r="OS16" s="235" cm="1">
        <f t="array" ref="OS16">_xlfn.IFS(OD16&gt;=60%,OQ16*100%,OD16&gt;=60%,OQ16*60%,OD16&gt;=35%,OQ16*35%,OD16&lt;35%,0)</f>
        <v>137.83000000000001</v>
      </c>
      <c r="OT16" s="243">
        <f t="shared" si="12"/>
        <v>112.77000000000001</v>
      </c>
      <c r="OU16" s="35"/>
      <c r="OV16"/>
      <c r="OW16" s="35">
        <f t="shared" si="6"/>
        <v>-24.099999999999966</v>
      </c>
      <c r="OY16" s="108"/>
    </row>
    <row r="17" spans="2:414" s="3" customFormat="1" x14ac:dyDescent="0.25">
      <c r="B17" s="98" t="s">
        <v>446</v>
      </c>
      <c r="C17" s="153">
        <v>1</v>
      </c>
      <c r="D17" s="64" t="s">
        <v>447</v>
      </c>
      <c r="E17" s="67" t="str">
        <f>_xlfn.XLOOKUP(D17,'Datos Maestros'!$N$3:$N$19,'Datos Maestros'!$G$3:$G$19,"",0,1)</f>
        <v>01.02</v>
      </c>
      <c r="F17" s="67"/>
      <c r="G17" s="67"/>
      <c r="H17" s="114" t="s">
        <v>846</v>
      </c>
      <c r="I17" s="64" t="s">
        <v>448</v>
      </c>
      <c r="J17" s="64"/>
      <c r="K17" s="64" t="s">
        <v>292</v>
      </c>
      <c r="L17" s="64"/>
      <c r="M17" s="64"/>
      <c r="N17" s="64"/>
      <c r="O17" s="63">
        <v>44089</v>
      </c>
      <c r="P17" s="64"/>
      <c r="Q17" s="95"/>
      <c r="R17" s="95"/>
      <c r="S17" s="64"/>
      <c r="T17" s="64"/>
      <c r="U17" s="65">
        <v>480</v>
      </c>
      <c r="V17" s="66">
        <v>0</v>
      </c>
      <c r="W17" s="62">
        <v>0</v>
      </c>
      <c r="X17" s="40" t="s">
        <v>835</v>
      </c>
      <c r="Y17" s="62" t="s">
        <v>46</v>
      </c>
      <c r="Z17" s="67">
        <v>0</v>
      </c>
      <c r="AA17" s="67"/>
      <c r="AB17" s="67">
        <v>160</v>
      </c>
      <c r="AC17" s="92">
        <f>SUMIFS(Consolidado!$J:$J,Consolidado!$A:$A,$B17,Consolidado!$E:$E,AC$4,Consolidado!$C:$C,$C$3,Consolidado!$B:$B,"FOMA")</f>
        <v>0</v>
      </c>
      <c r="AD17" s="92">
        <f>SUMIFS(Consolidado!$J:$J,Consolidado!$A:$A,$B17,Consolidado!$E:$E,AD$4,Consolidado!$C:$C,$C$3,Consolidado!$B:$B,"FOMA")</f>
        <v>0</v>
      </c>
      <c r="AE17" s="92">
        <f>SUMIFS(Consolidado!$J:$J,Consolidado!$A:$A,$B17,Consolidado!$E:$E,AE$4,Consolidado!$C:$C,$C$3,Consolidado!$B:$B,"FOMA")</f>
        <v>0</v>
      </c>
      <c r="AF17" s="92">
        <f>SUMIFS(Consolidado!$J:$J,Consolidado!$A:$A,$B17,Consolidado!$E:$E,AF$4,Consolidado!$C:$C,$C$3,Consolidado!$B:$B,"FOMA")</f>
        <v>0</v>
      </c>
      <c r="AG17" s="92">
        <f>SUMIFS(Consolidado!$J:$J,Consolidado!$A:$A,$B17,Consolidado!$E:$E,AG$4,Consolidado!$C:$C,$C$3,Consolidado!$B:$B,"FOMA")</f>
        <v>0</v>
      </c>
      <c r="AH17" s="92">
        <f>SUMIFS(Consolidado!$J:$J,Consolidado!$A:$A,$B17,Consolidado!$E:$E,AH$4,Consolidado!$C:$C,$C$3,Consolidado!$B:$B,"FOMA")</f>
        <v>0</v>
      </c>
      <c r="AI17" s="92">
        <f>SUMIFS(Consolidado!$J:$J,Consolidado!$A:$A,$B17,Consolidado!$E:$E,AI$4,Consolidado!$C:$C,$C$3,Consolidado!$B:$B,"FOMA")</f>
        <v>0</v>
      </c>
      <c r="AJ17" s="92">
        <f>SUMIFS(Consolidado!$J:$J,Consolidado!$A:$A,$B17,Consolidado!$E:$E,AJ$4,Consolidado!$C:$C,$C$3,Consolidado!$B:$B,"FOMA")</f>
        <v>0</v>
      </c>
      <c r="AK17" s="92">
        <f>SUMIFS(Consolidado!$J:$J,Consolidado!$A:$A,$B17,Consolidado!$E:$E,AK$4,Consolidado!$C:$C,$C$3,Consolidado!$B:$B,"FOMA")</f>
        <v>0</v>
      </c>
      <c r="AL17" s="92">
        <f>SUMIFS(Consolidado!$J:$J,Consolidado!$A:$A,$B17,Consolidado!$E:$E,AL$4,Consolidado!$C:$C,$C$3,Consolidado!$B:$B,"FOMA")</f>
        <v>0</v>
      </c>
      <c r="AM17" s="92">
        <f>SUMIFS(Consolidado!$J:$J,Consolidado!$A:$A,$B17,Consolidado!$E:$E,AM$4,Consolidado!$C:$C,$C$3,Consolidado!$B:$B,"FOMA")</f>
        <v>0</v>
      </c>
      <c r="AN17" s="92">
        <f>SUMIFS(Consolidado!$J:$J,Consolidado!$A:$A,$B17,Consolidado!$E:$E,AN$4,Consolidado!$C:$C,$C$3,Consolidado!$B:$B,"FOMA")</f>
        <v>0</v>
      </c>
      <c r="AO17" s="92">
        <f>SUMIFS(Consolidado!$J:$J,Consolidado!$A:$A,$B17,Consolidado!$E:$E,AO$4,Consolidado!$C:$C,$C$3,Consolidado!$B:$B,"FOMA")</f>
        <v>0</v>
      </c>
      <c r="AP17" s="92">
        <f>SUMIFS(Consolidado!$J:$J,Consolidado!$A:$A,$B17,Consolidado!$E:$E,AP$4,Consolidado!$C:$C,$C$3,Consolidado!$B:$B,"FOMA")</f>
        <v>0</v>
      </c>
      <c r="AQ17" s="92">
        <f>SUMIFS(Consolidado!$J:$J,Consolidado!$A:$A,$B17,Consolidado!$E:$E,AQ$4,Consolidado!$C:$C,$C$3,Consolidado!$B:$B,"FOMA")</f>
        <v>0</v>
      </c>
      <c r="AR17" s="92">
        <f>SUMIFS(Consolidado!$J:$J,Consolidado!$A:$A,$B17,Consolidado!$E:$E,AR$4,Consolidado!$C:$C,$C$3,Consolidado!$B:$B,"FOMA")</f>
        <v>0</v>
      </c>
      <c r="AS17" s="92">
        <f>SUMIFS(Consolidado!$J:$J,Consolidado!$A:$A,$B17,Consolidado!$E:$E,AS$4,Consolidado!$C:$C,$C$3,Consolidado!$B:$B,"FOMA")</f>
        <v>0</v>
      </c>
      <c r="AT17" s="92">
        <f>SUMIFS(Consolidado!$J:$J,Consolidado!$A:$A,$B17,Consolidado!$E:$E,AT$4,Consolidado!$C:$C,$C$3,Consolidado!$B:$B,"FOMA")</f>
        <v>0</v>
      </c>
      <c r="AU17" s="92">
        <f>SUMIFS(Consolidado!$J:$J,Consolidado!$A:$A,$B17,Consolidado!$E:$E,AU$4,Consolidado!$C:$C,$C$3,Consolidado!$B:$B,"FOMA")</f>
        <v>0</v>
      </c>
      <c r="AV17" s="92">
        <f>SUMIFS(Consolidado!$J:$J,Consolidado!$A:$A,$B17,Consolidado!$E:$E,AV$4,Consolidado!$C:$C,$C$3,Consolidado!$B:$B,"FOMA")</f>
        <v>0</v>
      </c>
      <c r="AW17" s="92">
        <f>SUMIFS(Consolidado!$J:$J,Consolidado!$A:$A,$B17,Consolidado!$E:$E,AW$4,Consolidado!$C:$C,$C$3,Consolidado!$B:$B,"FOMA")</f>
        <v>0</v>
      </c>
      <c r="AX17" s="92">
        <f>SUMIFS(Consolidado!$J:$J,Consolidado!$A:$A,$B17,Consolidado!$E:$E,AX$4,Consolidado!$C:$C,$C$3,Consolidado!$B:$B,"FOMA")</f>
        <v>0</v>
      </c>
      <c r="AY17" s="92">
        <f>SUMIFS(Consolidado!$J:$J,Consolidado!$A:$A,$B17,Consolidado!$E:$E,AY$4,Consolidado!$C:$C,$C$3,Consolidado!$B:$B,"FOMA")</f>
        <v>0</v>
      </c>
      <c r="AZ17" s="92">
        <f>SUMIFS(Consolidado!$J:$J,Consolidado!$A:$A,$B17,Consolidado!$E:$E,AZ$4,Consolidado!$C:$C,$C$3,Consolidado!$B:$B,"FOMA")</f>
        <v>0</v>
      </c>
      <c r="BA17" s="92">
        <f>SUMIFS(Consolidado!$J:$J,Consolidado!$A:$A,$B17,Consolidado!$E:$E,BA$4,Consolidado!$C:$C,$C$3,Consolidado!$B:$B,"FOMA")</f>
        <v>0</v>
      </c>
      <c r="BB17" s="92">
        <f>SUMIFS(Consolidado!$J:$J,Consolidado!$A:$A,$B17,Consolidado!$E:$E,BB$4,Consolidado!$C:$C,$C$3,Consolidado!$B:$B,"FOMA")</f>
        <v>0</v>
      </c>
      <c r="BC17" s="92">
        <f>SUMIFS(Consolidado!$J:$J,Consolidado!$A:$A,$B17,Consolidado!$E:$E,BC$4,Consolidado!$C:$C,$C$3,Consolidado!$B:$B,"FOMA")</f>
        <v>0</v>
      </c>
      <c r="BD17" s="92">
        <f>SUMIFS(Consolidado!$J:$J,Consolidado!$A:$A,$B17,Consolidado!$E:$E,BD$4,Consolidado!$C:$C,$C$3,Consolidado!$B:$B,"FOMA")</f>
        <v>0</v>
      </c>
      <c r="BE17" s="92">
        <f>SUMIFS(Consolidado!$J:$J,Consolidado!$A:$A,$B17,Consolidado!$E:$E,BE$4,Consolidado!$C:$C,$C$3,Consolidado!$B:$B,"FOMA")</f>
        <v>0</v>
      </c>
      <c r="BF17" s="92">
        <f>SUMIFS(Consolidado!$J:$J,Consolidado!$A:$A,$B17,Consolidado!$E:$E,BF$4,Consolidado!$C:$C,$C$3,Consolidado!$B:$B,"FOMA")</f>
        <v>0</v>
      </c>
      <c r="BG17" s="92">
        <f>SUMIFS(Consolidado!$J:$J,Consolidado!$A:$A,$B17,Consolidado!$E:$E,BG$4,Consolidado!$C:$C,$C$3,Consolidado!$B:$B,"FOMA")</f>
        <v>0</v>
      </c>
      <c r="BH17" s="92">
        <f>SUMIFS(Consolidado!$J:$J,Consolidado!$A:$A,$B17,Consolidado!$E:$E,BH$4,Consolidado!$C:$C,$C$3,Consolidado!$B:$B,"FOMA")</f>
        <v>0</v>
      </c>
      <c r="BI17" s="92">
        <f>SUMIFS(Consolidado!$J:$J,Consolidado!$A:$A,$B17,Consolidado!$E:$E,BI$4,Consolidado!$C:$C,$C$3,Consolidado!$B:$B,"FOMA")</f>
        <v>0</v>
      </c>
      <c r="BJ17" s="92">
        <f>SUMIFS(Consolidado!$J:$J,Consolidado!$A:$A,$B17,Consolidado!$E:$E,BJ$4,Consolidado!$C:$C,$C$3,Consolidado!$B:$B,"FOMA")</f>
        <v>0</v>
      </c>
      <c r="BK17" s="92">
        <f>SUMIFS(Consolidado!$J:$J,Consolidado!$A:$A,$B17,Consolidado!$E:$E,BK$4,Consolidado!$C:$C,$C$3,Consolidado!$B:$B,"FOMA")</f>
        <v>0</v>
      </c>
      <c r="BL17" s="92">
        <f>SUMIFS(Consolidado!$J:$J,Consolidado!$A:$A,$B17,Consolidado!$E:$E,BL$4,Consolidado!$C:$C,$C$3,Consolidado!$B:$B,"FOMA")</f>
        <v>0</v>
      </c>
      <c r="BM17" s="92">
        <f>SUMIFS(Consolidado!$J:$J,Consolidado!$A:$A,$B17,Consolidado!$E:$E,BM$4,Consolidado!$C:$C,$C$3,Consolidado!$B:$B,"FOMA")</f>
        <v>0</v>
      </c>
      <c r="BN17" s="92">
        <f>SUMIFS(Consolidado!$J:$J,Consolidado!$A:$A,$B17,Consolidado!$E:$E,BN$4,Consolidado!$C:$C,$C$3,Consolidado!$B:$B,"FOMA")</f>
        <v>0</v>
      </c>
      <c r="BO17" s="92">
        <f>SUMIFS(Consolidado!$J:$J,Consolidado!$A:$A,$B17,Consolidado!$E:$E,BO$4,Consolidado!$C:$C,$C$3,Consolidado!$B:$B,"FOMA")</f>
        <v>0</v>
      </c>
      <c r="BP17" s="92">
        <f>SUMIFS(Consolidado!$J:$J,Consolidado!$A:$A,$B17,Consolidado!$E:$E,BP$4,Consolidado!$C:$C,$C$3,Consolidado!$B:$B,"FOMA")</f>
        <v>0</v>
      </c>
      <c r="BQ17" s="92">
        <f>SUMIFS(Consolidado!$J:$J,Consolidado!$A:$A,$B17,Consolidado!$E:$E,BQ$4,Consolidado!$C:$C,$C$3,Consolidado!$B:$B,"FOMA")</f>
        <v>0</v>
      </c>
      <c r="BR17" s="92">
        <f>SUMIFS(Consolidado!$J:$J,Consolidado!$A:$A,$B17,Consolidado!$E:$E,BR$4,Consolidado!$C:$C,$C$3,Consolidado!$B:$B,"FOMA")</f>
        <v>0</v>
      </c>
      <c r="BS17" s="92">
        <f>SUMIFS(Consolidado!$J:$J,Consolidado!$A:$A,$B17,Consolidado!$E:$E,BS$4,Consolidado!$C:$C,$C$3,Consolidado!$B:$B,"FOMA")</f>
        <v>0</v>
      </c>
      <c r="BT17" s="92">
        <f>SUMIFS(Consolidado!$J:$J,Consolidado!$A:$A,$B17,Consolidado!$E:$E,BT$4,Consolidado!$C:$C,$C$3,Consolidado!$B:$B,"FOMA")</f>
        <v>0</v>
      </c>
      <c r="BU17" s="92">
        <f>SUMIFS(Consolidado!$J:$J,Consolidado!$A:$A,$B17,Consolidado!$E:$E,BU$4,Consolidado!$C:$C,$C$3,Consolidado!$B:$B,"FOMA")</f>
        <v>0</v>
      </c>
      <c r="BV17" s="92">
        <f>SUMIFS(Consolidado!$J:$J,Consolidado!$A:$A,$B17,Consolidado!$E:$E,BV$4,Consolidado!$C:$C,$C$3,Consolidado!$B:$B,"FOMA")</f>
        <v>0</v>
      </c>
      <c r="BW17" s="92">
        <f>SUMIFS(Consolidado!$J:$J,Consolidado!$A:$A,$B17,Consolidado!$E:$E,BW$4,Consolidado!$C:$C,$C$3,Consolidado!$B:$B,"FOMA")</f>
        <v>0</v>
      </c>
      <c r="BX17" s="92">
        <f>SUMIFS(Consolidado!$J:$J,Consolidado!$A:$A,$B17,Consolidado!$E:$E,BX$4,Consolidado!$C:$C,$C$3,Consolidado!$B:$B,"FOMA")</f>
        <v>0</v>
      </c>
      <c r="BY17" s="92">
        <f>SUMIFS(Consolidado!$J:$J,Consolidado!$A:$A,$B17,Consolidado!$E:$E,BY$4,Consolidado!$C:$C,$C$3,Consolidado!$B:$B,"FOMA")</f>
        <v>0</v>
      </c>
      <c r="BZ17" s="92">
        <f>SUMIFS(Consolidado!$J:$J,Consolidado!$A:$A,$B17,Consolidado!$E:$E,BZ$4,Consolidado!$C:$C,$C$3,Consolidado!$B:$B,"FOMA")</f>
        <v>0</v>
      </c>
      <c r="CA17" s="92">
        <f>SUMIFS(Consolidado!$J:$J,Consolidado!$A:$A,$B17,Consolidado!$E:$E,CA$4,Consolidado!$C:$C,$C$3,Consolidado!$B:$B,"FOMA")</f>
        <v>0</v>
      </c>
      <c r="CB17" s="92">
        <f>SUMIFS(Consolidado!$J:$J,Consolidado!$A:$A,$B17,Consolidado!$E:$E,CB$4,Consolidado!$C:$C,$C$3,Consolidado!$B:$B,"FOMA")</f>
        <v>0</v>
      </c>
      <c r="CC17" s="92">
        <f>SUMIFS(Consolidado!$J:$J,Consolidado!$A:$A,$B17,Consolidado!$E:$E,CC$4,Consolidado!$C:$C,$C$3,Consolidado!$B:$B,"FOMA")</f>
        <v>0</v>
      </c>
      <c r="CD17" s="92">
        <f>SUMIFS(Consolidado!$J:$J,Consolidado!$A:$A,$B17,Consolidado!$E:$E,CD$4,Consolidado!$C:$C,$C$3,Consolidado!$B:$B,"FOMA")</f>
        <v>0</v>
      </c>
      <c r="CE17" s="92">
        <f>SUMIFS(Consolidado!$J:$J,Consolidado!$A:$A,$B17,Consolidado!$E:$E,CE$4,Consolidado!$C:$C,$C$3,Consolidado!$B:$B,"FOMA")</f>
        <v>0</v>
      </c>
      <c r="CF17" s="92">
        <f>SUMIFS(Consolidado!$J:$J,Consolidado!$A:$A,$B17,Consolidado!$E:$E,CF$4,Consolidado!$C:$C,$C$3,Consolidado!$B:$B,"FOMA")</f>
        <v>0</v>
      </c>
      <c r="CG17" s="92">
        <f>SUMIFS(Consolidado!$J:$J,Consolidado!$A:$A,$B17,Consolidado!$E:$E,CG$4,Consolidado!$C:$C,$C$3,Consolidado!$B:$B,"FOMA")</f>
        <v>0</v>
      </c>
      <c r="CH17" s="92">
        <f>SUMIFS(Consolidado!$J:$J,Consolidado!$A:$A,$B17,Consolidado!$E:$E,CH$4,Consolidado!$C:$C,$C$3,Consolidado!$B:$B,"FOMA")</f>
        <v>0</v>
      </c>
      <c r="CI17" s="92">
        <f>SUMIFS(Consolidado!$J:$J,Consolidado!$A:$A,$B17,Consolidado!$E:$E,CI$4,Consolidado!$C:$C,$C$3,Consolidado!$B:$B,"FOMA")</f>
        <v>0</v>
      </c>
      <c r="CJ17" s="92">
        <f>SUMIFS(Consolidado!$J:$J,Consolidado!$A:$A,$B17,Consolidado!$E:$E,CJ$4,Consolidado!$C:$C,$C$3,Consolidado!$B:$B,"FOMA")</f>
        <v>0</v>
      </c>
      <c r="CK17" s="92">
        <f>SUMIFS(Consolidado!$J:$J,Consolidado!$A:$A,$B17,Consolidado!$E:$E,CK$4,Consolidado!$C:$C,$C$3,Consolidado!$B:$B,"FOMA")</f>
        <v>0</v>
      </c>
      <c r="CL17" s="92">
        <f>SUMIFS(Consolidado!$J:$J,Consolidado!$A:$A,$B17,Consolidado!$E:$E,CL$4,Consolidado!$C:$C,$C$3,Consolidado!$B:$B,"FOMA")</f>
        <v>0</v>
      </c>
      <c r="CM17" s="92">
        <f>SUMIFS(Consolidado!$J:$J,Consolidado!$A:$A,$B17,Consolidado!$E:$E,CM$4,Consolidado!$C:$C,$C$3,Consolidado!$B:$B,"FOMA")</f>
        <v>0</v>
      </c>
      <c r="CN17" s="92">
        <f>SUMIFS(Consolidado!$J:$J,Consolidado!$A:$A,$B17,Consolidado!$E:$E,CN$4,Consolidado!$C:$C,$C$3,Consolidado!$B:$B,"FOMA")</f>
        <v>0</v>
      </c>
      <c r="CO17" s="92">
        <f>SUMIFS(Consolidado!$J:$J,Consolidado!$A:$A,$B17,Consolidado!$E:$E,CO$4,Consolidado!$C:$C,$C$3,Consolidado!$B:$B,"FOMA")</f>
        <v>0</v>
      </c>
      <c r="CP17" s="92">
        <f>SUMIFS(Consolidado!$J:$J,Consolidado!$A:$A,$B17,Consolidado!$E:$E,CP$4,Consolidado!$C:$C,$C$3,Consolidado!$B:$B,"FOMA")</f>
        <v>0</v>
      </c>
      <c r="CQ17" s="92">
        <f>SUMIFS(Consolidado!$J:$J,Consolidado!$A:$A,$B17,Consolidado!$E:$E,CQ$4,Consolidado!$C:$C,$C$3,Consolidado!$B:$B,"FOMA")</f>
        <v>0</v>
      </c>
      <c r="CR17" s="92">
        <f>SUMIFS(Consolidado!$J:$J,Consolidado!$A:$A,$B17,Consolidado!$E:$E,CR$4,Consolidado!$C:$C,$C$3,Consolidado!$B:$B,"FOMA")</f>
        <v>0</v>
      </c>
      <c r="CS17" s="92">
        <f>SUMIFS(Consolidado!$J:$J,Consolidado!$A:$A,$B17,Consolidado!$E:$E,CS$4,Consolidado!$C:$C,$C$3,Consolidado!$B:$B,"FOMA")</f>
        <v>0</v>
      </c>
      <c r="CT17" s="92">
        <f>SUMIFS(Consolidado!$J:$J,Consolidado!$A:$A,$B17,Consolidado!$E:$E,CT$4,Consolidado!$C:$C,$C$3,Consolidado!$B:$B,"FOMA")</f>
        <v>0</v>
      </c>
      <c r="CU17" s="92">
        <f>SUMIFS(Consolidado!$J:$J,Consolidado!$A:$A,$B17,Consolidado!$E:$E,CU$4,Consolidado!$C:$C,$C$3,Consolidado!$B:$B,"FOMA")</f>
        <v>0</v>
      </c>
      <c r="CV17" s="92">
        <f>SUMIFS(Consolidado!$J:$J,Consolidado!$A:$A,$B17,Consolidado!$E:$E,CV$4,Consolidado!$C:$C,$C$3,Consolidado!$B:$B,"FOMA")</f>
        <v>0</v>
      </c>
      <c r="CW17" s="92">
        <f>SUMIFS(Consolidado!$J:$J,Consolidado!$A:$A,$B17,Consolidado!$E:$E,CW$4,Consolidado!$C:$C,$C$3,Consolidado!$B:$B,"FOMA")</f>
        <v>0</v>
      </c>
      <c r="CX17" s="92">
        <f>SUMIFS(Consolidado!$J:$J,Consolidado!$A:$A,$B17,Consolidado!$E:$E,CX$4,Consolidado!$C:$C,$C$3,Consolidado!$B:$B,"FOMA")</f>
        <v>0</v>
      </c>
      <c r="CY17" s="92">
        <f>SUMIFS(Consolidado!$J:$J,Consolidado!$A:$A,$B17,Consolidado!$E:$E,CY$4,Consolidado!$C:$C,$C$3,Consolidado!$B:$B,"FOMA")</f>
        <v>0</v>
      </c>
      <c r="CZ17" s="92">
        <f>SUMIFS(Consolidado!$J:$J,Consolidado!$A:$A,$B17,Consolidado!$E:$E,CZ$4,Consolidado!$C:$C,$C$3,Consolidado!$B:$B,"FOMA")</f>
        <v>0</v>
      </c>
      <c r="DA17" s="92">
        <f>SUMIFS(Consolidado!$J:$J,Consolidado!$A:$A,$B17,Consolidado!$E:$E,DA$4,Consolidado!$C:$C,$C$3,Consolidado!$B:$B,"FOMA")</f>
        <v>0</v>
      </c>
      <c r="DB17" s="92">
        <f>SUMIFS(Consolidado!$J:$J,Consolidado!$A:$A,$B17,Consolidado!$E:$E,DB$4,Consolidado!$C:$C,$C$3,Consolidado!$B:$B,"FOMA")</f>
        <v>0</v>
      </c>
      <c r="DC17" s="92">
        <f>SUMIFS(Consolidado!$J:$J,Consolidado!$A:$A,$B17,Consolidado!$E:$E,DC$4,Consolidado!$C:$C,$C$3,Consolidado!$B:$B,"FOMA")</f>
        <v>0</v>
      </c>
      <c r="DD17" s="92">
        <f>SUMIFS(Consolidado!$J:$J,Consolidado!$A:$A,$B17,Consolidado!$E:$E,DD$4,Consolidado!$C:$C,$C$3,Consolidado!$B:$B,"FOMA")</f>
        <v>0</v>
      </c>
      <c r="DE17" s="92">
        <f>SUMIFS(Consolidado!$J:$J,Consolidado!$A:$A,$B17,Consolidado!$E:$E,DE$4,Consolidado!$C:$C,$C$3,Consolidado!$B:$B,"FOMA")</f>
        <v>0</v>
      </c>
      <c r="DF17" s="92">
        <f>SUMIFS(Consolidado!$J:$J,Consolidado!$A:$A,$B17,Consolidado!$E:$E,DF$4,Consolidado!$C:$C,$C$3,Consolidado!$B:$B,"FOMA")</f>
        <v>0</v>
      </c>
      <c r="DG17" s="92">
        <f>SUMIFS(Consolidado!$J:$J,Consolidado!$A:$A,$B17,Consolidado!$E:$E,DG$4,Consolidado!$C:$C,$C$3,Consolidado!$B:$B,"FOMA")</f>
        <v>0</v>
      </c>
      <c r="DH17" s="92">
        <f>SUMIFS(Consolidado!$J:$J,Consolidado!$A:$A,$B17,Consolidado!$E:$E,DH$4,Consolidado!$C:$C,$C$3,Consolidado!$B:$B,"FOMA")</f>
        <v>0</v>
      </c>
      <c r="DI17" s="92">
        <f>SUMIFS(Consolidado!$J:$J,Consolidado!$A:$A,$B17,Consolidado!$E:$E,DI$4,Consolidado!$C:$C,$C$3,Consolidado!$B:$B,"FOMA")</f>
        <v>0</v>
      </c>
      <c r="DJ17" s="92">
        <f>SUMIFS(Consolidado!$J:$J,Consolidado!$A:$A,$B17,Consolidado!$E:$E,DJ$4,Consolidado!$C:$C,$C$3,Consolidado!$B:$B,"FOMA")</f>
        <v>0</v>
      </c>
      <c r="DK17" s="92">
        <f>SUMIFS(Consolidado!$J:$J,Consolidado!$A:$A,$B17,Consolidado!$E:$E,DK$4,Consolidado!$C:$C,$C$3,Consolidado!$B:$B,"FOMA")</f>
        <v>0</v>
      </c>
      <c r="DL17" s="92">
        <f>SUMIFS(Consolidado!$J:$J,Consolidado!$A:$A,$B17,Consolidado!$E:$E,DL$4,Consolidado!$C:$C,$C$3,Consolidado!$B:$B,"FOMA")</f>
        <v>0</v>
      </c>
      <c r="DM17" s="92">
        <f>SUMIFS(Consolidado!$J:$J,Consolidado!$A:$A,$B17,Consolidado!$E:$E,DM$4,Consolidado!$C:$C,$C$3,Consolidado!$B:$B,"FOMA")</f>
        <v>0</v>
      </c>
      <c r="DN17" s="92">
        <f>SUMIFS(Consolidado!$J:$J,Consolidado!$A:$A,$B17,Consolidado!$E:$E,DN$4,Consolidado!$C:$C,$C$3,Consolidado!$B:$B,"FOMA")</f>
        <v>0</v>
      </c>
      <c r="DO17" s="92">
        <f>SUMIFS(Consolidado!$J:$J,Consolidado!$A:$A,$B17,Consolidado!$E:$E,DO$4,Consolidado!$C:$C,$C$3,Consolidado!$B:$B,"FOMA")</f>
        <v>0</v>
      </c>
      <c r="DP17" s="92">
        <f>SUMIFS(Consolidado!$J:$J,Consolidado!$A:$A,$B17,Consolidado!$E:$E,DP$4,Consolidado!$C:$C,$C$3,Consolidado!$B:$B,"FOMA")</f>
        <v>0</v>
      </c>
      <c r="DQ17" s="92">
        <f>SUMIFS(Consolidado!$J:$J,Consolidado!$A:$A,$B17,Consolidado!$E:$E,DQ$4,Consolidado!$C:$C,$C$3,Consolidado!$B:$B,"FOMA")</f>
        <v>0</v>
      </c>
      <c r="DR17" s="92">
        <f>SUMIFS(Consolidado!$J:$J,Consolidado!$A:$A,$B17,Consolidado!$E:$E,DR$4,Consolidado!$C:$C,$C$3,Consolidado!$B:$B,"FOMA")</f>
        <v>0</v>
      </c>
      <c r="DS17" s="92">
        <f>SUMIFS(Consolidado!$J:$J,Consolidado!$A:$A,$B17,Consolidado!$E:$E,DS$4,Consolidado!$C:$C,$C$3,Consolidado!$B:$B,"FOMA")</f>
        <v>0</v>
      </c>
      <c r="DT17" s="92">
        <f>SUMIFS(Consolidado!$J:$J,Consolidado!$A:$A,$B17,Consolidado!$E:$E,DT$4,Consolidado!$C:$C,$C$3,Consolidado!$B:$B,"FOMA")</f>
        <v>0</v>
      </c>
      <c r="DU17" s="92">
        <f>SUMIFS(Consolidado!$J:$J,Consolidado!$A:$A,$B17,Consolidado!$E:$E,DU$4,Consolidado!$C:$C,$C$3,Consolidado!$B:$B,"FOMA")</f>
        <v>0</v>
      </c>
      <c r="DV17" s="92">
        <f>SUMIFS(Consolidado!$J:$J,Consolidado!$A:$A,$B17,Consolidado!$E:$E,DV$4,Consolidado!$C:$C,$C$3,Consolidado!$B:$B,"FOMA")</f>
        <v>0</v>
      </c>
      <c r="DW17" s="92">
        <f>SUMIFS(Consolidado!$J:$J,Consolidado!$A:$A,$B17,Consolidado!$E:$E,DW$4,Consolidado!$C:$C,$C$3,Consolidado!$B:$B,"FOMA")</f>
        <v>0</v>
      </c>
      <c r="DX17" s="92">
        <f>SUMIFS(Consolidado!$J:$J,Consolidado!$A:$A,$B17,Consolidado!$E:$E,DX$4,Consolidado!$C:$C,$C$3,Consolidado!$B:$B,"FOMA")</f>
        <v>0</v>
      </c>
      <c r="DY17" s="92">
        <f>SUMIFS(Consolidado!$J:$J,Consolidado!$A:$A,$B17,Consolidado!$E:$E,DY$4,Consolidado!$C:$C,$C$3,Consolidado!$B:$B,"FOMA")</f>
        <v>0</v>
      </c>
      <c r="DZ17" s="92">
        <f>SUMIFS(Consolidado!$J:$J,Consolidado!$A:$A,$B17,Consolidado!$E:$E,DZ$4,Consolidado!$C:$C,$C$3,Consolidado!$B:$B,"FOMA")</f>
        <v>0</v>
      </c>
      <c r="EA17" s="92">
        <f>SUMIFS(Consolidado!$J:$J,Consolidado!$A:$A,$B17,Consolidado!$E:$E,EA$4,Consolidado!$C:$C,$C$3,Consolidado!$B:$B,"FOMA")</f>
        <v>0</v>
      </c>
      <c r="EB17" s="92">
        <f>SUMIFS(Consolidado!$J:$J,Consolidado!$A:$A,$B17,Consolidado!$E:$E,EB$4,Consolidado!$C:$C,$C$3,Consolidado!$B:$B,"FOMA")</f>
        <v>0</v>
      </c>
      <c r="EC17" s="92">
        <f>SUMIFS(Consolidado!$J:$J,Consolidado!$A:$A,$B17,Consolidado!$E:$E,EC$4,Consolidado!$C:$C,$C$3,Consolidado!$B:$B,"FOMA")</f>
        <v>0</v>
      </c>
      <c r="ED17" s="92">
        <f>SUMIFS(Consolidado!$J:$J,Consolidado!$A:$A,$B17,Consolidado!$E:$E,ED$4,Consolidado!$C:$C,$C$3,Consolidado!$B:$B,"FOMA")</f>
        <v>0</v>
      </c>
      <c r="EE17" s="92">
        <f>SUMIFS(Consolidado!$J:$J,Consolidado!$A:$A,$B17,Consolidado!$E:$E,EE$4,Consolidado!$C:$C,$C$3,Consolidado!$B:$B,"FOMA")</f>
        <v>0</v>
      </c>
      <c r="EF17" s="92">
        <f>SUMIFS(Consolidado!$J:$J,Consolidado!$A:$A,$B17,Consolidado!$E:$E,EF$4,Consolidado!$C:$C,$C$3,Consolidado!$B:$B,"FOMA")</f>
        <v>0</v>
      </c>
      <c r="EG17" s="92">
        <f>SUMIFS(Consolidado!$J:$J,Consolidado!$A:$A,$B17,Consolidado!$E:$E,EG$4,Consolidado!$C:$C,$C$3,Consolidado!$B:$B,"FOMA")</f>
        <v>0</v>
      </c>
      <c r="EH17" s="92">
        <f>SUMIFS(Consolidado!$J:$J,Consolidado!$A:$A,$B17,Consolidado!$E:$E,EH$4,Consolidado!$C:$C,$C$3,Consolidado!$B:$B,"FOMA")</f>
        <v>0</v>
      </c>
      <c r="EI17" s="92">
        <f>SUMIFS(Consolidado!$J:$J,Consolidado!$A:$A,$B17,Consolidado!$E:$E,EI$4,Consolidado!$C:$C,$C$3,Consolidado!$B:$B,"FOMA")</f>
        <v>0</v>
      </c>
      <c r="EJ17" s="92">
        <f>SUMIFS(Consolidado!$J:$J,Consolidado!$A:$A,$B17,Consolidado!$E:$E,EJ$4,Consolidado!$C:$C,$C$3,Consolidado!$B:$B,"FOMA")</f>
        <v>0</v>
      </c>
      <c r="EK17" s="92">
        <f>SUMIFS(Consolidado!$J:$J,Consolidado!$A:$A,$B17,Consolidado!$E:$E,EK$4,Consolidado!$C:$C,$C$3,Consolidado!$B:$B,"FOMA")</f>
        <v>0</v>
      </c>
      <c r="EL17" s="92">
        <f>SUMIFS(Consolidado!$J:$J,Consolidado!$A:$A,$B17,Consolidado!$E:$E,EL$4,Consolidado!$C:$C,$C$3,Consolidado!$B:$B,"FOMA")</f>
        <v>0</v>
      </c>
      <c r="EM17" s="92">
        <f>SUMIFS(Consolidado!$J:$J,Consolidado!$A:$A,$B17,Consolidado!$E:$E,EM$4,Consolidado!$C:$C,$C$3,Consolidado!$B:$B,"FOMA")</f>
        <v>0</v>
      </c>
      <c r="EN17" s="92">
        <f>SUMIFS(Consolidado!$J:$J,Consolidado!$A:$A,$B17,Consolidado!$E:$E,EN$4,Consolidado!$C:$C,$C$3,Consolidado!$B:$B,"FOMA")</f>
        <v>0</v>
      </c>
      <c r="EO17" s="92">
        <f>SUMIFS(Consolidado!$J:$J,Consolidado!$A:$A,$B17,Consolidado!$E:$E,EO$4,Consolidado!$C:$C,$C$3,Consolidado!$B:$B,"FOMA")</f>
        <v>0</v>
      </c>
      <c r="EP17" s="92">
        <f>SUMIFS(Consolidado!$J:$J,Consolidado!$A:$A,$B17,Consolidado!$E:$E,EP$4,Consolidado!$C:$C,$C$3,Consolidado!$B:$B,"FOMA")</f>
        <v>0</v>
      </c>
      <c r="EQ17" s="92">
        <f>SUMIFS(Consolidado!$J:$J,Consolidado!$A:$A,$B17,Consolidado!$E:$E,EQ$4,Consolidado!$C:$C,$C$3,Consolidado!$B:$B,"FOMA")</f>
        <v>0</v>
      </c>
      <c r="ER17" s="92">
        <f>SUMIFS(Consolidado!$J:$J,Consolidado!$A:$A,$B17,Consolidado!$E:$E,ER$4,Consolidado!$C:$C,$C$3,Consolidado!$B:$B,"FOMA")</f>
        <v>0</v>
      </c>
      <c r="ES17" s="92">
        <f>SUMIFS(Consolidado!$J:$J,Consolidado!$A:$A,$B17,Consolidado!$E:$E,ES$4,Consolidado!$C:$C,$C$3,Consolidado!$B:$B,"FOMA")</f>
        <v>0</v>
      </c>
      <c r="ET17" s="92">
        <f>SUMIFS(Consolidado!$J:$J,Consolidado!$A:$A,$B17,Consolidado!$E:$E,ET$4,Consolidado!$C:$C,$C$3,Consolidado!$B:$B,"FOMA")</f>
        <v>0</v>
      </c>
      <c r="EU17" s="92">
        <f>SUMIFS(Consolidado!$J:$J,Consolidado!$A:$A,$B17,Consolidado!$E:$E,EU$4,Consolidado!$C:$C,$C$3,Consolidado!$B:$B,"FOMA")</f>
        <v>0</v>
      </c>
      <c r="EV17" s="92">
        <f>SUMIFS(Consolidado!$J:$J,Consolidado!$A:$A,$B17,Consolidado!$E:$E,EV$4,Consolidado!$C:$C,$C$3,Consolidado!$B:$B,"FOMA")</f>
        <v>0</v>
      </c>
      <c r="EW17" s="92">
        <f>SUMIFS(Consolidado!$J:$J,Consolidado!$A:$A,$B17,Consolidado!$E:$E,EW$4,Consolidado!$C:$C,$C$3,Consolidado!$B:$B,"FOMA")</f>
        <v>0</v>
      </c>
      <c r="EX17" s="92">
        <f>SUMIFS(Consolidado!$J:$J,Consolidado!$A:$A,$B17,Consolidado!$E:$E,EX$4,Consolidado!$C:$C,$C$3,Consolidado!$B:$B,"FOMA")</f>
        <v>0</v>
      </c>
      <c r="EY17" s="92">
        <f>SUMIFS(Consolidado!$J:$J,Consolidado!$A:$A,$B17,Consolidado!$E:$E,EY$4,Consolidado!$C:$C,$C$3,Consolidado!$B:$B,"FOMA")</f>
        <v>0</v>
      </c>
      <c r="EZ17" s="92">
        <f>SUMIFS(Consolidado!$J:$J,Consolidado!$A:$A,$B17,Consolidado!$E:$E,EZ$4,Consolidado!$C:$C,$C$3,Consolidado!$B:$B,"FOMA")</f>
        <v>0</v>
      </c>
      <c r="FA17" s="92">
        <f>SUMIFS(Consolidado!$J:$J,Consolidado!$A:$A,$B17,Consolidado!$E:$E,FA$4,Consolidado!$C:$C,$C$3,Consolidado!$B:$B,"FOMA")</f>
        <v>0</v>
      </c>
      <c r="FB17" s="92">
        <f>SUMIFS(Consolidado!$J:$J,Consolidado!$A:$A,$B17,Consolidado!$E:$E,FB$4,Consolidado!$C:$C,$C$3,Consolidado!$B:$B,"FOMA")</f>
        <v>0</v>
      </c>
      <c r="FC17" s="92">
        <f>SUMIFS(Consolidado!$J:$J,Consolidado!$A:$A,$B17,Consolidado!$E:$E,FC$4,Consolidado!$C:$C,$C$3,Consolidado!$B:$B,"FOMA")</f>
        <v>0</v>
      </c>
      <c r="FD17" s="92">
        <f>SUMIFS(Consolidado!$J:$J,Consolidado!$A:$A,$B17,Consolidado!$E:$E,FD$4,Consolidado!$C:$C,$C$3,Consolidado!$B:$B,"FOMA")</f>
        <v>0</v>
      </c>
      <c r="FE17" s="92">
        <f>SUMIFS(Consolidado!$J:$J,Consolidado!$A:$A,$B17,Consolidado!$E:$E,FE$4,Consolidado!$C:$C,$C$3,Consolidado!$B:$B,"FOMA")</f>
        <v>0</v>
      </c>
      <c r="FF17" s="92">
        <f>SUMIFS(Consolidado!$J:$J,Consolidado!$A:$A,$B17,Consolidado!$E:$E,FF$4,Consolidado!$C:$C,$C$3,Consolidado!$B:$B,"FOMA")</f>
        <v>0</v>
      </c>
      <c r="FG17" s="92">
        <f>SUMIFS(Consolidado!$J:$J,Consolidado!$A:$A,$B17,Consolidado!$E:$E,FG$4,Consolidado!$C:$C,$C$3,Consolidado!$B:$B,"FOMA")</f>
        <v>0</v>
      </c>
      <c r="FH17" s="92">
        <f>SUMIFS(Consolidado!$J:$J,Consolidado!$A:$A,$B17,Consolidado!$E:$E,FH$4,Consolidado!$C:$C,$C$3,Consolidado!$B:$B,"FOMA")</f>
        <v>0</v>
      </c>
      <c r="FI17" s="92">
        <f>SUMIFS(Consolidado!$J:$J,Consolidado!$A:$A,$B17,Consolidado!$E:$E,FI$4,Consolidado!$C:$C,$C$3,Consolidado!$B:$B,"FOMA")</f>
        <v>0</v>
      </c>
      <c r="FJ17" s="92">
        <f>SUMIFS(Consolidado!$J:$J,Consolidado!$A:$A,$B17,Consolidado!$E:$E,FJ$4,Consolidado!$C:$C,$C$3,Consolidado!$B:$B,"FOMA")</f>
        <v>0</v>
      </c>
      <c r="FK17" s="92">
        <f>SUMIFS(Consolidado!$J:$J,Consolidado!$A:$A,$B17,Consolidado!$E:$E,FK$4,Consolidado!$C:$C,$C$3,Consolidado!$B:$B,"FOMA")</f>
        <v>0</v>
      </c>
      <c r="FL17" s="92">
        <f>SUMIFS(Consolidado!$J:$J,Consolidado!$A:$A,$B17,Consolidado!$E:$E,FL$4,Consolidado!$C:$C,$C$3,Consolidado!$B:$B,"FOMA")</f>
        <v>0</v>
      </c>
      <c r="FM17" s="92">
        <f>SUMIFS(Consolidado!$J:$J,Consolidado!$A:$A,$B17,Consolidado!$E:$E,FM$4,Consolidado!$C:$C,$C$3,Consolidado!$B:$B,"FOMA")</f>
        <v>0</v>
      </c>
      <c r="FN17" s="92">
        <f>SUMIFS(Consolidado!$J:$J,Consolidado!$A:$A,$B17,Consolidado!$E:$E,FN$4,Consolidado!$C:$C,$C$3,Consolidado!$B:$B,"FOMA")</f>
        <v>0</v>
      </c>
      <c r="FO17" s="92">
        <f>SUMIFS(Consolidado!$J:$J,Consolidado!$A:$A,$B17,Consolidado!$E:$E,FO$4,Consolidado!$C:$C,$C$3,Consolidado!$B:$B,"FOMA")</f>
        <v>0</v>
      </c>
      <c r="FP17" s="92">
        <f>SUMIFS(Consolidado!$J:$J,Consolidado!$A:$A,$B17,Consolidado!$E:$E,FP$4,Consolidado!$C:$C,$C$3,Consolidado!$B:$B,"FOMA")</f>
        <v>0</v>
      </c>
      <c r="FQ17" s="92">
        <f>SUMIFS(Consolidado!$J:$J,Consolidado!$A:$A,$B17,Consolidado!$E:$E,FQ$4,Consolidado!$C:$C,$C$3,Consolidado!$B:$B,"FOMA")</f>
        <v>0</v>
      </c>
      <c r="FR17" s="92">
        <f>SUMIFS(Consolidado!$J:$J,Consolidado!$A:$A,$B17,Consolidado!$E:$E,FR$4,Consolidado!$C:$C,$C$3,Consolidado!$B:$B,"FOMA")</f>
        <v>0</v>
      </c>
      <c r="FS17" s="92">
        <f>SUMIFS(Consolidado!$J:$J,Consolidado!$A:$A,$B17,Consolidado!$E:$E,FS$4,Consolidado!$C:$C,$C$3,Consolidado!$B:$B,"FOMA")</f>
        <v>0</v>
      </c>
      <c r="FT17" s="92">
        <f>SUMIFS(Consolidado!$J:$J,Consolidado!$A:$A,$B17,Consolidado!$E:$E,FT$4,Consolidado!$C:$C,$C$3,Consolidado!$B:$B,"FOMA")</f>
        <v>0</v>
      </c>
      <c r="FU17" s="92">
        <f>SUMIFS(Consolidado!$J:$J,Consolidado!$A:$A,$B17,Consolidado!$E:$E,FU$4,Consolidado!$C:$C,$C$3,Consolidado!$B:$B,"FOMA")</f>
        <v>0</v>
      </c>
      <c r="FV17" s="92">
        <f>SUMIFS(Consolidado!$J:$J,Consolidado!$A:$A,$B17,Consolidado!$E:$E,FV$4,Consolidado!$C:$C,$C$3,Consolidado!$B:$B,"FOMA")</f>
        <v>0</v>
      </c>
      <c r="FW17" s="92">
        <f>SUMIFS(Consolidado!$J:$J,Consolidado!$A:$A,$B17,Consolidado!$E:$E,FW$4,Consolidado!$C:$C,$C$3,Consolidado!$B:$B,"FOMA")</f>
        <v>0</v>
      </c>
      <c r="FX17" s="92">
        <f>SUMIFS(Consolidado!$J:$J,Consolidado!$A:$A,$B17,Consolidado!$E:$E,FX$4,Consolidado!$C:$C,$C$3,Consolidado!$B:$B,"FOMA")</f>
        <v>0</v>
      </c>
      <c r="FY17" s="92">
        <f>SUMIFS(Consolidado!$J:$J,Consolidado!$A:$A,$B17,Consolidado!$E:$E,FY$4,Consolidado!$C:$C,$C$3,Consolidado!$B:$B,"FOMA")</f>
        <v>0</v>
      </c>
      <c r="FZ17" s="92">
        <f>SUMIFS(Consolidado!$J:$J,Consolidado!$A:$A,$B17,Consolidado!$E:$E,FZ$4,Consolidado!$C:$C,$C$3,Consolidado!$B:$B,"FOMA")</f>
        <v>0</v>
      </c>
      <c r="GA17" s="92">
        <f>SUMIFS(Consolidado!$J:$J,Consolidado!$A:$A,$B17,Consolidado!$E:$E,GA$4,Consolidado!$C:$C,$C$3,Consolidado!$B:$B,"FOMA")</f>
        <v>0</v>
      </c>
      <c r="GB17" s="92">
        <f>SUMIFS(Consolidado!$J:$J,Consolidado!$A:$A,$B17,Consolidado!$E:$E,GB$4,Consolidado!$C:$C,$C$3,Consolidado!$B:$B,"FOMA")</f>
        <v>0</v>
      </c>
      <c r="GC17" s="92">
        <f>SUMIFS(Consolidado!$J:$J,Consolidado!$A:$A,$B17,Consolidado!$E:$E,GC$4,Consolidado!$C:$C,$C$3,Consolidado!$B:$B,"FOMA")</f>
        <v>0</v>
      </c>
      <c r="GD17" s="92">
        <f>SUMIFS(Consolidado!$J:$J,Consolidado!$A:$A,$B17,Consolidado!$E:$E,GD$4,Consolidado!$C:$C,$C$3,Consolidado!$B:$B,"FOMA")</f>
        <v>0</v>
      </c>
      <c r="GE17" s="92">
        <f>SUMIFS(Consolidado!$J:$J,Consolidado!$A:$A,$B17,Consolidado!$E:$E,GE$4,Consolidado!$C:$C,$C$3,Consolidado!$B:$B,"FOMA")</f>
        <v>0</v>
      </c>
      <c r="GF17" s="92">
        <f>SUMIFS(Consolidado!$J:$J,Consolidado!$A:$A,$B17,Consolidado!$E:$E,GF$4,Consolidado!$C:$C,$C$3,Consolidado!$B:$B,"FOMA")</f>
        <v>0</v>
      </c>
      <c r="GG17" s="92">
        <f>SUMIFS(Consolidado!$J:$J,Consolidado!$A:$A,$B17,Consolidado!$E:$E,GG$4,Consolidado!$C:$C,$C$3,Consolidado!$B:$B,"FOMA")</f>
        <v>0</v>
      </c>
      <c r="GH17" s="92">
        <f>SUMIFS(Consolidado!$J:$J,Consolidado!$A:$A,$B17,Consolidado!$E:$E,GH$4,Consolidado!$C:$C,$C$3,Consolidado!$B:$B,"FOMA")</f>
        <v>0</v>
      </c>
      <c r="GI17" s="92">
        <f>SUMIFS(Consolidado!$J:$J,Consolidado!$A:$A,$B17,Consolidado!$E:$E,GI$4,Consolidado!$C:$C,$C$3,Consolidado!$B:$B,"FOMA")</f>
        <v>0</v>
      </c>
      <c r="GJ17" s="92">
        <f>SUMIFS(Consolidado!$J:$J,Consolidado!$A:$A,$B17,Consolidado!$E:$E,GJ$4,Consolidado!$C:$C,$C$3,Consolidado!$B:$B,"FOMA")</f>
        <v>0</v>
      </c>
      <c r="GK17" s="92">
        <f>SUMIFS(Consolidado!$J:$J,Consolidado!$A:$A,$B17,Consolidado!$E:$E,GK$4,Consolidado!$C:$C,$C$3,Consolidado!$B:$B,"FOMA")</f>
        <v>0</v>
      </c>
      <c r="GL17" s="92">
        <f>SUMIFS(Consolidado!$J:$J,Consolidado!$A:$A,$B17,Consolidado!$E:$E,GL$4,Consolidado!$C:$C,$C$3,Consolidado!$B:$B,"FOMA")</f>
        <v>0</v>
      </c>
      <c r="GM17" s="92">
        <f>SUMIFS(Consolidado!$J:$J,Consolidado!$A:$A,$B17,Consolidado!$E:$E,GM$4,Consolidado!$C:$C,$C$3,Consolidado!$B:$B,"FOMA")</f>
        <v>0</v>
      </c>
      <c r="GN17" s="92">
        <f>SUMIFS(Consolidado!$J:$J,Consolidado!$A:$A,$B17,Consolidado!$E:$E,GN$4,Consolidado!$C:$C,$C$3,Consolidado!$B:$B,"FOMA")</f>
        <v>0</v>
      </c>
      <c r="GO17" s="92">
        <f>SUMIFS(Consolidado!$J:$J,Consolidado!$A:$A,$B17,Consolidado!$E:$E,GO$4,Consolidado!$C:$C,$C$3,Consolidado!$B:$B,"FOMA")</f>
        <v>0</v>
      </c>
      <c r="GP17" s="92">
        <f>SUMIFS(Consolidado!$J:$J,Consolidado!$A:$A,$B17,Consolidado!$E:$E,GP$4,Consolidado!$C:$C,$C$3,Consolidado!$B:$B,"FOMA")</f>
        <v>0</v>
      </c>
      <c r="GQ17" s="92">
        <f>SUMIFS(Consolidado!$J:$J,Consolidado!$A:$A,$B17,Consolidado!$E:$E,GQ$4,Consolidado!$C:$C,$C$3,Consolidado!$B:$B,"FOMA")</f>
        <v>0</v>
      </c>
      <c r="GR17" s="92">
        <f>SUMIFS(Consolidado!$J:$J,Consolidado!$A:$A,$B17,Consolidado!$E:$E,GR$4,Consolidado!$C:$C,$C$3,Consolidado!$B:$B,"FOMA")</f>
        <v>0</v>
      </c>
      <c r="GS17" s="92">
        <f>SUMIFS(Consolidado!$J:$J,Consolidado!$A:$A,$B17,Consolidado!$E:$E,GS$4,Consolidado!$C:$C,$C$3,Consolidado!$B:$B,"FOMA")</f>
        <v>0</v>
      </c>
      <c r="GT17" s="92">
        <f>SUMIFS(Consolidado!$J:$J,Consolidado!$A:$A,$B17,Consolidado!$E:$E,GT$4,Consolidado!$C:$C,$C$3,Consolidado!$B:$B,"FOMA")</f>
        <v>0</v>
      </c>
      <c r="GU17" s="92">
        <f>SUMIFS(Consolidado!$J:$J,Consolidado!$A:$A,$B17,Consolidado!$E:$E,GU$4,Consolidado!$C:$C,$C$3,Consolidado!$B:$B,"FOMA")</f>
        <v>0</v>
      </c>
      <c r="GV17" s="92">
        <f>SUMIFS(Consolidado!$J:$J,Consolidado!$A:$A,$B17,Consolidado!$E:$E,GV$4,Consolidado!$C:$C,$C$3,Consolidado!$B:$B,"FOMA")</f>
        <v>0</v>
      </c>
      <c r="GW17" s="92">
        <f>SUMIFS(Consolidado!$J:$J,Consolidado!$A:$A,$B17,Consolidado!$E:$E,GW$4,Consolidado!$C:$C,$C$3,Consolidado!$B:$B,"FOMA")</f>
        <v>0</v>
      </c>
      <c r="GX17" s="92">
        <f>SUMIFS(Consolidado!$J:$J,Consolidado!$A:$A,$B17,Consolidado!$E:$E,GX$4,Consolidado!$C:$C,$C$3,Consolidado!$B:$B,"FOMA")</f>
        <v>0</v>
      </c>
      <c r="GY17" s="92">
        <f>SUMIFS(Consolidado!$J:$J,Consolidado!$A:$A,$B17,Consolidado!$E:$E,GY$4,Consolidado!$C:$C,$C$3,Consolidado!$B:$B,"FOMA")</f>
        <v>0</v>
      </c>
      <c r="GZ17" s="92">
        <f>SUMIFS(Consolidado!$J:$J,Consolidado!$A:$A,$B17,Consolidado!$E:$E,GZ$4,Consolidado!$C:$C,$C$3,Consolidado!$B:$B,"FOMA")</f>
        <v>0</v>
      </c>
      <c r="HA17" s="216">
        <f t="shared" si="7"/>
        <v>0</v>
      </c>
      <c r="HB17" s="92">
        <f>SUMIFS(Consolidado!$J:$J,Consolidado!$A:$A,$B17,Consolidado!$E:$E,HB$4,Consolidado!$C:$C,"REG",Consolidado!$B:$B,"FOMA")</f>
        <v>0</v>
      </c>
      <c r="HC17" s="92">
        <f>SUMIFS(Consolidado!$J:$J,Consolidado!$A:$A,$B17,Consolidado!$E:$E,HC$4,Consolidado!$C:$C,"REG",Consolidado!$B:$B,"FOMA")</f>
        <v>0</v>
      </c>
      <c r="HD17" s="92">
        <f>SUMIFS(Consolidado!$J:$J,Consolidado!$A:$A,$B17,Consolidado!$E:$E,HD$4,Consolidado!$C:$C,"REG",Consolidado!$B:$B,"FOMA")</f>
        <v>0</v>
      </c>
      <c r="HE17" s="92">
        <f>SUMIFS(Consolidado!$J:$J,Consolidado!$A:$A,$B17,Consolidado!$E:$E,HE$4,Consolidado!$C:$C,"REG",Consolidado!$B:$B,"FOMA")</f>
        <v>0</v>
      </c>
      <c r="HF17" s="92">
        <f>SUMIFS(Consolidado!$J:$J,Consolidado!$A:$A,$B17,Consolidado!$E:$E,HF$4,Consolidado!$C:$C,"REG",Consolidado!$B:$B,"FOMA")</f>
        <v>0</v>
      </c>
      <c r="HG17" s="92">
        <f>SUMIFS(Consolidado!$J:$J,Consolidado!$A:$A,$B17,Consolidado!$E:$E,HG$4,Consolidado!$C:$C,"REG",Consolidado!$B:$B,"FOMA")</f>
        <v>0</v>
      </c>
      <c r="HH17" s="92">
        <f>SUMIFS(Consolidado!$J:$J,Consolidado!$A:$A,$B17,Consolidado!$E:$E,HH$4,Consolidado!$C:$C,"REG",Consolidado!$B:$B,"FOMA")</f>
        <v>0</v>
      </c>
      <c r="HI17" s="92">
        <f>SUMIFS(Consolidado!$J:$J,Consolidado!$A:$A,$B17,Consolidado!$E:$E,HI$4,Consolidado!$C:$C,"REG",Consolidado!$B:$B,"FOMA")</f>
        <v>0</v>
      </c>
      <c r="HJ17" s="92">
        <f>SUMIFS(Consolidado!$J:$J,Consolidado!$A:$A,$B17,Consolidado!$E:$E,HJ$4,Consolidado!$C:$C,"REG",Consolidado!$B:$B,"FOMA")</f>
        <v>0</v>
      </c>
      <c r="HK17" s="92">
        <f>SUMIFS(Consolidado!$J:$J,Consolidado!$A:$A,$B17,Consolidado!$E:$E,HK$4,Consolidado!$C:$C,"REG",Consolidado!$B:$B,"FOMA")</f>
        <v>0</v>
      </c>
      <c r="HL17" s="92">
        <f>SUMIFS(Consolidado!$J:$J,Consolidado!$A:$A,$B17,Consolidado!$E:$E,HL$4,Consolidado!$C:$C,"REG",Consolidado!$B:$B,"FOMA")</f>
        <v>0</v>
      </c>
      <c r="HM17" s="92">
        <f>SUMIFS(Consolidado!$J:$J,Consolidado!$A:$A,$B17,Consolidado!$E:$E,HM$4,Consolidado!$C:$C,"REG",Consolidado!$B:$B,"FOMA")</f>
        <v>0</v>
      </c>
      <c r="HN17" s="92">
        <f>SUMIFS(Consolidado!$J:$J,Consolidado!$A:$A,$B17,Consolidado!$E:$E,HN$4,Consolidado!$C:$C,"REG",Consolidado!$B:$B,"FOMA")</f>
        <v>0</v>
      </c>
      <c r="HO17" s="92">
        <f>SUMIFS(Consolidado!$J:$J,Consolidado!$A:$A,$B17,Consolidado!$E:$E,HO$4,Consolidado!$C:$C,"REG",Consolidado!$B:$B,"FOMA")</f>
        <v>0</v>
      </c>
      <c r="HP17" s="92">
        <f>SUMIFS(Consolidado!$J:$J,Consolidado!$A:$A,$B17,Consolidado!$E:$E,HP$4,Consolidado!$C:$C,"REG",Consolidado!$B:$B,"FOMA")</f>
        <v>0</v>
      </c>
      <c r="HQ17" s="92">
        <f>SUMIFS(Consolidado!$J:$J,Consolidado!$A:$A,$B17,Consolidado!$E:$E,HQ$4,Consolidado!$C:$C,"REG",Consolidado!$B:$B,"FOMA")</f>
        <v>0</v>
      </c>
      <c r="HR17" s="92">
        <f>SUMIFS(Consolidado!$J:$J,Consolidado!$A:$A,$B17,Consolidado!$E:$E,HR$4,Consolidado!$C:$C,"REG",Consolidado!$B:$B,"FOMA")</f>
        <v>0</v>
      </c>
      <c r="HS17" s="92">
        <f>SUMIFS(Consolidado!$J:$J,Consolidado!$A:$A,$B17,Consolidado!$E:$E,HS$4,Consolidado!$C:$C,"REG",Consolidado!$B:$B,"FOMA")</f>
        <v>0</v>
      </c>
      <c r="HT17" s="92">
        <f>SUMIFS(Consolidado!$J:$J,Consolidado!$A:$A,$B17,Consolidado!$E:$E,HT$4,Consolidado!$C:$C,"REG",Consolidado!$B:$B,"FOMA")</f>
        <v>0</v>
      </c>
      <c r="HU17" s="92">
        <f>SUMIFS(Consolidado!$J:$J,Consolidado!$A:$A,$B17,Consolidado!$E:$E,HU$4,Consolidado!$C:$C,"REG",Consolidado!$B:$B,"FOMA")</f>
        <v>0</v>
      </c>
      <c r="HV17" s="92">
        <f>SUMIFS(Consolidado!$J:$J,Consolidado!$A:$A,$B17,Consolidado!$E:$E,HV$4,Consolidado!$C:$C,"REG",Consolidado!$B:$B,"FOMA")</f>
        <v>0</v>
      </c>
      <c r="HW17" s="92">
        <f>SUMIFS(Consolidado!$J:$J,Consolidado!$A:$A,$B17,Consolidado!$E:$E,HW$4,Consolidado!$C:$C,"REG",Consolidado!$B:$B,"FOMA")</f>
        <v>0</v>
      </c>
      <c r="HX17" s="92">
        <f>SUMIFS(Consolidado!$J:$J,Consolidado!$A:$A,$B17,Consolidado!$E:$E,HX$4,Consolidado!$C:$C,"REG",Consolidado!$B:$B,"FOMA")</f>
        <v>0</v>
      </c>
      <c r="HY17" s="92">
        <f>SUMIFS(Consolidado!$J:$J,Consolidado!$A:$A,$B17,Consolidado!$E:$E,HY$4,Consolidado!$C:$C,"REG",Consolidado!$B:$B,"FOMA")</f>
        <v>0</v>
      </c>
      <c r="HZ17" s="92">
        <f>SUMIFS(Consolidado!$J:$J,Consolidado!$A:$A,$B17,Consolidado!$E:$E,HZ$4,Consolidado!$C:$C,"REG",Consolidado!$B:$B,"FOMA")</f>
        <v>0</v>
      </c>
      <c r="IA17" s="92">
        <f>SUMIFS(Consolidado!$J:$J,Consolidado!$A:$A,$B17,Consolidado!$E:$E,IA$4,Consolidado!$C:$C,"REG",Consolidado!$B:$B,"FOMA")</f>
        <v>0</v>
      </c>
      <c r="IB17" s="92">
        <f>SUMIFS(Consolidado!$J:$J,Consolidado!$A:$A,$B17,Consolidado!$E:$E,IB$4,Consolidado!$C:$C,"REG",Consolidado!$B:$B,"FOMA")</f>
        <v>0</v>
      </c>
      <c r="IC17" s="92">
        <f>SUMIFS(Consolidado!$J:$J,Consolidado!$A:$A,$B17,Consolidado!$E:$E,IC$4,Consolidado!$C:$C,"REG",Consolidado!$B:$B,"FOMA")</f>
        <v>0</v>
      </c>
      <c r="ID17" s="92">
        <f>SUMIFS(Consolidado!$J:$J,Consolidado!$A:$A,$B17,Consolidado!$E:$E,ID$4,Consolidado!$C:$C,"REG",Consolidado!$B:$B,"FOMA")</f>
        <v>0</v>
      </c>
      <c r="IE17" s="92">
        <f>SUMIFS(Consolidado!$J:$J,Consolidado!$A:$A,$B17,Consolidado!$E:$E,IE$4,Consolidado!$C:$C,"REG",Consolidado!$B:$B,"FOMA")</f>
        <v>0</v>
      </c>
      <c r="IF17" s="92">
        <f>SUMIFS(Consolidado!$J:$J,Consolidado!$A:$A,$B17,Consolidado!$E:$E,IF$4,Consolidado!$C:$C,"REG",Consolidado!$B:$B,"FOMA")</f>
        <v>0</v>
      </c>
      <c r="IG17" s="92">
        <f>SUMIFS(Consolidado!$J:$J,Consolidado!$A:$A,$B17,Consolidado!$E:$E,IG$4,Consolidado!$C:$C,"REG",Consolidado!$B:$B,"FOMA")</f>
        <v>0</v>
      </c>
      <c r="IH17" s="92">
        <f>SUMIFS(Consolidado!$J:$J,Consolidado!$A:$A,$B17,Consolidado!$E:$E,IH$4,Consolidado!$C:$C,"REG",Consolidado!$B:$B,"FOMA")</f>
        <v>0</v>
      </c>
      <c r="II17" s="92">
        <f>SUMIFS(Consolidado!$J:$J,Consolidado!$A:$A,$B17,Consolidado!$E:$E,II$4,Consolidado!$C:$C,"REG",Consolidado!$B:$B,"FOMA")</f>
        <v>0</v>
      </c>
      <c r="IJ17" s="92">
        <f>SUMIFS(Consolidado!$J:$J,Consolidado!$A:$A,$B17,Consolidado!$E:$E,IJ$4,Consolidado!$C:$C,"REG",Consolidado!$B:$B,"FOMA")</f>
        <v>0</v>
      </c>
      <c r="IK17" s="92">
        <f>SUMIFS(Consolidado!$J:$J,Consolidado!$A:$A,$B17,Consolidado!$E:$E,IK$4,Consolidado!$C:$C,"REG",Consolidado!$B:$B,"FOMA")</f>
        <v>0</v>
      </c>
      <c r="IL17" s="92">
        <f>SUMIFS(Consolidado!$J:$J,Consolidado!$A:$A,$B17,Consolidado!$E:$E,IL$4,Consolidado!$C:$C,"REG",Consolidado!$B:$B,"FOMA")</f>
        <v>0</v>
      </c>
      <c r="IM17" s="92">
        <f>SUMIFS(Consolidado!$J:$J,Consolidado!$A:$A,$B17,Consolidado!$E:$E,IM$4,Consolidado!$C:$C,"REG",Consolidado!$B:$B,"FOMA")</f>
        <v>0</v>
      </c>
      <c r="IN17" s="92">
        <f>SUMIFS(Consolidado!$J:$J,Consolidado!$A:$A,$B17,Consolidado!$E:$E,IN$4,Consolidado!$C:$C,"REG",Consolidado!$B:$B,"FOMA")</f>
        <v>0</v>
      </c>
      <c r="IO17" s="92">
        <f>SUMIFS(Consolidado!$J:$J,Consolidado!$A:$A,$B17,Consolidado!$E:$E,IO$4,Consolidado!$C:$C,"REG",Consolidado!$B:$B,"FOMA")</f>
        <v>0</v>
      </c>
      <c r="IP17" s="92">
        <f>SUMIFS(Consolidado!$J:$J,Consolidado!$A:$A,$B17,Consolidado!$E:$E,IP$4,Consolidado!$C:$C,"REG",Consolidado!$B:$B,"FOMA")</f>
        <v>0</v>
      </c>
      <c r="IQ17" s="92">
        <f>SUMIFS(Consolidado!$J:$J,Consolidado!$A:$A,$B17,Consolidado!$E:$E,IQ$4,Consolidado!$C:$C,"REG",Consolidado!$B:$B,"FOMA")</f>
        <v>0</v>
      </c>
      <c r="IR17" s="92">
        <f>SUMIFS(Consolidado!$J:$J,Consolidado!$A:$A,$B17,Consolidado!$E:$E,IR$4,Consolidado!$C:$C,"REG",Consolidado!$B:$B,"FOMA")</f>
        <v>0</v>
      </c>
      <c r="IS17" s="92">
        <f>SUMIFS(Consolidado!$J:$J,Consolidado!$A:$A,$B17,Consolidado!$E:$E,IS$4,Consolidado!$C:$C,"REG",Consolidado!$B:$B,"FOMA")</f>
        <v>0</v>
      </c>
      <c r="IT17" s="92">
        <f>SUMIFS(Consolidado!$J:$J,Consolidado!$A:$A,$B17,Consolidado!$E:$E,IT$4,Consolidado!$C:$C,"REG",Consolidado!$B:$B,"FOMA")</f>
        <v>0</v>
      </c>
      <c r="IU17" s="92">
        <f>SUMIFS(Consolidado!$J:$J,Consolidado!$A:$A,$B17,Consolidado!$E:$E,IU$4,Consolidado!$C:$C,"REG",Consolidado!$B:$B,"FOMA")</f>
        <v>0</v>
      </c>
      <c r="IV17" s="92">
        <f>SUMIFS(Consolidado!$J:$J,Consolidado!$A:$A,$B17,Consolidado!$E:$E,IV$4,Consolidado!$C:$C,"REG",Consolidado!$B:$B,"FOMA")</f>
        <v>0</v>
      </c>
      <c r="IW17" s="92">
        <f>SUMIFS(Consolidado!$J:$J,Consolidado!$A:$A,$B17,Consolidado!$E:$E,IW$4,Consolidado!$C:$C,"REG",Consolidado!$B:$B,"FOMA")</f>
        <v>0</v>
      </c>
      <c r="IX17" s="92">
        <f>SUMIFS(Consolidado!$J:$J,Consolidado!$A:$A,$B17,Consolidado!$E:$E,IX$4,Consolidado!$C:$C,"REG",Consolidado!$B:$B,"FOMA")</f>
        <v>0</v>
      </c>
      <c r="IY17" s="92">
        <f>SUMIFS(Consolidado!$J:$J,Consolidado!$A:$A,$B17,Consolidado!$E:$E,IY$4,Consolidado!$C:$C,"REG",Consolidado!$B:$B,"FOMA")</f>
        <v>0</v>
      </c>
      <c r="IZ17" s="92">
        <f>SUMIFS(Consolidado!$J:$J,Consolidado!$A:$A,$B17,Consolidado!$E:$E,IZ$4,Consolidado!$C:$C,"REG",Consolidado!$B:$B,"FOMA")</f>
        <v>0</v>
      </c>
      <c r="JA17" s="92">
        <f>SUMIFS(Consolidado!$J:$J,Consolidado!$A:$A,$B17,Consolidado!$E:$E,JA$4,Consolidado!$C:$C,"REG",Consolidado!$B:$B,"FOMA")</f>
        <v>0</v>
      </c>
      <c r="JB17" s="92">
        <f>SUMIFS(Consolidado!$J:$J,Consolidado!$A:$A,$B17,Consolidado!$E:$E,JB$4,Consolidado!$C:$C,"REG",Consolidado!$B:$B,"FOMA")</f>
        <v>0</v>
      </c>
      <c r="JC17" s="92">
        <f>SUMIFS(Consolidado!$J:$J,Consolidado!$A:$A,$B17,Consolidado!$E:$E,JC$4,Consolidado!$C:$C,"REG",Consolidado!$B:$B,"FOMA")</f>
        <v>0</v>
      </c>
      <c r="JD17" s="92">
        <f>SUMIFS(Consolidado!$J:$J,Consolidado!$A:$A,$B17,Consolidado!$E:$E,JD$4,Consolidado!$C:$C,"REG",Consolidado!$B:$B,"FOMA")</f>
        <v>0</v>
      </c>
      <c r="JE17" s="92">
        <f>SUMIFS(Consolidado!$J:$J,Consolidado!$A:$A,$B17,Consolidado!$E:$E,JE$4,Consolidado!$C:$C,"REG",Consolidado!$B:$B,"FOMA")</f>
        <v>0</v>
      </c>
      <c r="JF17" s="92">
        <f>SUMIFS(Consolidado!$J:$J,Consolidado!$A:$A,$B17,Consolidado!$E:$E,JF$4,Consolidado!$C:$C,"REG",Consolidado!$B:$B,"FOMA")</f>
        <v>0</v>
      </c>
      <c r="JG17" s="92">
        <f>SUMIFS(Consolidado!$J:$J,Consolidado!$A:$A,$B17,Consolidado!$E:$E,JG$4,Consolidado!$C:$C,"REG",Consolidado!$B:$B,"FOMA")</f>
        <v>0</v>
      </c>
      <c r="JH17" s="92">
        <f>SUMIFS(Consolidado!$J:$J,Consolidado!$A:$A,$B17,Consolidado!$E:$E,JH$4,Consolidado!$C:$C,"REG",Consolidado!$B:$B,"FOMA")</f>
        <v>0</v>
      </c>
      <c r="JI17" s="92">
        <f>SUMIFS(Consolidado!$J:$J,Consolidado!$A:$A,$B17,Consolidado!$E:$E,JI$4,Consolidado!$C:$C,"REG",Consolidado!$B:$B,"FOMA")</f>
        <v>0</v>
      </c>
      <c r="JJ17" s="92">
        <f>SUMIFS(Consolidado!$J:$J,Consolidado!$A:$A,$B17,Consolidado!$E:$E,JJ$4,Consolidado!$C:$C,"REG",Consolidado!$B:$B,"FOMA")</f>
        <v>0</v>
      </c>
      <c r="JK17" s="92">
        <f>SUMIFS(Consolidado!$J:$J,Consolidado!$A:$A,$B17,Consolidado!$E:$E,JK$4,Consolidado!$C:$C,"REG",Consolidado!$B:$B,"FOMA")</f>
        <v>0</v>
      </c>
      <c r="JL17" s="92">
        <f>SUMIFS(Consolidado!$J:$J,Consolidado!$A:$A,$B17,Consolidado!$E:$E,JL$4,Consolidado!$C:$C,"REG",Consolidado!$B:$B,"FOMA")</f>
        <v>0</v>
      </c>
      <c r="JM17" s="92">
        <f>SUMIFS(Consolidado!$J:$J,Consolidado!$A:$A,$B17,Consolidado!$E:$E,JM$4,Consolidado!$C:$C,"REG",Consolidado!$B:$B,"FOMA")</f>
        <v>0</v>
      </c>
      <c r="JN17" s="92">
        <f>SUMIFS(Consolidado!$J:$J,Consolidado!$A:$A,$B17,Consolidado!$E:$E,JN$4,Consolidado!$C:$C,"REG",Consolidado!$B:$B,"FOMA")</f>
        <v>0</v>
      </c>
      <c r="JO17" s="92">
        <f>SUMIFS(Consolidado!$J:$J,Consolidado!$A:$A,$B17,Consolidado!$E:$E,JO$4,Consolidado!$C:$C,"REG",Consolidado!$B:$B,"FOMA")</f>
        <v>0</v>
      </c>
      <c r="JP17" s="92">
        <f>SUMIFS(Consolidado!$J:$J,Consolidado!$A:$A,$B17,Consolidado!$E:$E,JP$4,Consolidado!$C:$C,"REG",Consolidado!$B:$B,"FOMA")</f>
        <v>0</v>
      </c>
      <c r="JQ17" s="92">
        <f>SUMIFS(Consolidado!$J:$J,Consolidado!$A:$A,$B17,Consolidado!$E:$E,JQ$4,Consolidado!$C:$C,"REG",Consolidado!$B:$B,"FOMA")</f>
        <v>0</v>
      </c>
      <c r="JR17" s="92">
        <f>SUMIFS(Consolidado!$J:$J,Consolidado!$A:$A,$B17,Consolidado!$E:$E,JR$4,Consolidado!$C:$C,"REG",Consolidado!$B:$B,"FOMA")</f>
        <v>0</v>
      </c>
      <c r="JS17" s="92">
        <f>SUMIFS(Consolidado!$J:$J,Consolidado!$A:$A,$B17,Consolidado!$E:$E,JS$4,Consolidado!$C:$C,"REG",Consolidado!$B:$B,"FOMA")</f>
        <v>0</v>
      </c>
      <c r="JT17" s="92">
        <f>SUMIFS(Consolidado!$J:$J,Consolidado!$A:$A,$B17,Consolidado!$E:$E,JT$4,Consolidado!$C:$C,"REG",Consolidado!$B:$B,"FOMA")</f>
        <v>0</v>
      </c>
      <c r="JU17" s="92">
        <f>SUMIFS(Consolidado!$J:$J,Consolidado!$A:$A,$B17,Consolidado!$E:$E,JU$4,Consolidado!$C:$C,"REG",Consolidado!$B:$B,"FOMA")</f>
        <v>0</v>
      </c>
      <c r="JV17" s="92">
        <f>SUMIFS(Consolidado!$J:$J,Consolidado!$A:$A,$B17,Consolidado!$E:$E,JV$4,Consolidado!$C:$C,"REG",Consolidado!$B:$B,"FOMA")</f>
        <v>0</v>
      </c>
      <c r="JW17" s="92">
        <f>SUMIFS(Consolidado!$J:$J,Consolidado!$A:$A,$B17,Consolidado!$E:$E,JW$4,Consolidado!$C:$C,"REG",Consolidado!$B:$B,"FOMA")</f>
        <v>0</v>
      </c>
      <c r="JX17" s="92">
        <f>SUMIFS(Consolidado!$J:$J,Consolidado!$A:$A,$B17,Consolidado!$E:$E,JX$4,Consolidado!$C:$C,"REG",Consolidado!$B:$B,"FOMA")</f>
        <v>0</v>
      </c>
      <c r="JY17" s="92">
        <f>SUMIFS(Consolidado!$J:$J,Consolidado!$A:$A,$B17,Consolidado!$E:$E,JY$4,Consolidado!$C:$C,"REG",Consolidado!$B:$B,"FOMA")</f>
        <v>0</v>
      </c>
      <c r="JZ17" s="92">
        <f>SUMIFS(Consolidado!$J:$J,Consolidado!$A:$A,$B17,Consolidado!$E:$E,JZ$4,Consolidado!$C:$C,"REG",Consolidado!$B:$B,"FOMA")</f>
        <v>0</v>
      </c>
      <c r="KA17" s="92">
        <f>SUMIFS(Consolidado!$J:$J,Consolidado!$A:$A,$B17,Consolidado!$E:$E,KA$4,Consolidado!$C:$C,"REG",Consolidado!$B:$B,"FOMA")</f>
        <v>0</v>
      </c>
      <c r="KB17" s="92">
        <f>SUMIFS(Consolidado!$J:$J,Consolidado!$A:$A,$B17,Consolidado!$E:$E,KB$4,Consolidado!$C:$C,"REG",Consolidado!$B:$B,"FOMA")</f>
        <v>0</v>
      </c>
      <c r="KC17" s="92">
        <f>SUMIFS(Consolidado!$J:$J,Consolidado!$A:$A,$B17,Consolidado!$E:$E,KC$4,Consolidado!$C:$C,"REG",Consolidado!$B:$B,"FOMA")</f>
        <v>0</v>
      </c>
      <c r="KD17" s="92">
        <f>SUMIFS(Consolidado!$J:$J,Consolidado!$A:$A,$B17,Consolidado!$E:$E,KD$4,Consolidado!$C:$C,"REG",Consolidado!$B:$B,"FOMA")</f>
        <v>0</v>
      </c>
      <c r="KE17" s="92">
        <f>SUMIFS(Consolidado!$J:$J,Consolidado!$A:$A,$B17,Consolidado!$E:$E,KE$4,Consolidado!$C:$C,"REG",Consolidado!$B:$B,"FOMA")</f>
        <v>0</v>
      </c>
      <c r="KF17" s="92">
        <f>SUMIFS(Consolidado!$J:$J,Consolidado!$A:$A,$B17,Consolidado!$E:$E,KF$4,Consolidado!$C:$C,"REG",Consolidado!$B:$B,"FOMA")</f>
        <v>0</v>
      </c>
      <c r="KG17" s="92">
        <f>SUMIFS(Consolidado!$J:$J,Consolidado!$A:$A,$B17,Consolidado!$E:$E,KG$4,Consolidado!$C:$C,"REG",Consolidado!$B:$B,"FOMA")</f>
        <v>0</v>
      </c>
      <c r="KH17" s="92">
        <f>SUMIFS(Consolidado!$J:$J,Consolidado!$A:$A,$B17,Consolidado!$E:$E,KH$4,Consolidado!$C:$C,"REG",Consolidado!$B:$B,"FOMA")</f>
        <v>0</v>
      </c>
      <c r="KI17" s="92">
        <f>SUMIFS(Consolidado!$J:$J,Consolidado!$A:$A,$B17,Consolidado!$E:$E,KI$4,Consolidado!$C:$C,"REG",Consolidado!$B:$B,"FOMA")</f>
        <v>0</v>
      </c>
      <c r="KJ17" s="92">
        <f>SUMIFS(Consolidado!$J:$J,Consolidado!$A:$A,$B17,Consolidado!$E:$E,KJ$4,Consolidado!$C:$C,"REG",Consolidado!$B:$B,"FOMA")</f>
        <v>0</v>
      </c>
      <c r="KK17" s="92">
        <f>SUMIFS(Consolidado!$J:$J,Consolidado!$A:$A,$B17,Consolidado!$E:$E,KK$4,Consolidado!$C:$C,"REG",Consolidado!$B:$B,"FOMA")</f>
        <v>0</v>
      </c>
      <c r="KL17" s="92">
        <f>SUMIFS(Consolidado!$J:$J,Consolidado!$A:$A,$B17,Consolidado!$E:$E,KL$4,Consolidado!$C:$C,"REG",Consolidado!$B:$B,"FOMA")</f>
        <v>0</v>
      </c>
      <c r="KM17" s="92">
        <f>SUMIFS(Consolidado!$J:$J,Consolidado!$A:$A,$B17,Consolidado!$E:$E,KM$4,Consolidado!$C:$C,"REG",Consolidado!$B:$B,"FOMA")</f>
        <v>0</v>
      </c>
      <c r="KN17" s="92">
        <f>SUMIFS(Consolidado!$J:$J,Consolidado!$A:$A,$B17,Consolidado!$E:$E,KN$4,Consolidado!$C:$C,"REG",Consolidado!$B:$B,"FOMA")</f>
        <v>0</v>
      </c>
      <c r="KO17" s="92">
        <f>SUMIFS(Consolidado!$J:$J,Consolidado!$A:$A,$B17,Consolidado!$E:$E,KO$4,Consolidado!$C:$C,"REG",Consolidado!$B:$B,"FOMA")</f>
        <v>0</v>
      </c>
      <c r="KP17" s="92">
        <f>SUMIFS(Consolidado!$J:$J,Consolidado!$A:$A,$B17,Consolidado!$E:$E,KP$4,Consolidado!$C:$C,"REG",Consolidado!$B:$B,"FOMA")</f>
        <v>0</v>
      </c>
      <c r="KQ17" s="92">
        <f>SUMIFS(Consolidado!$J:$J,Consolidado!$A:$A,$B17,Consolidado!$E:$E,KQ$4,Consolidado!$C:$C,"REG",Consolidado!$B:$B,"FOMA")</f>
        <v>0</v>
      </c>
      <c r="KR17" s="92">
        <f>SUMIFS(Consolidado!$J:$J,Consolidado!$A:$A,$B17,Consolidado!$E:$E,KR$4,Consolidado!$C:$C,"REG",Consolidado!$B:$B,"FOMA")</f>
        <v>0</v>
      </c>
      <c r="KS17" s="92">
        <f>SUMIFS(Consolidado!$J:$J,Consolidado!$A:$A,$B17,Consolidado!$E:$E,KS$4,Consolidado!$C:$C,"REG",Consolidado!$B:$B,"FOMA")</f>
        <v>160</v>
      </c>
      <c r="KT17" s="92">
        <f>SUMIFS(Consolidado!$J:$J,Consolidado!$A:$A,$B17,Consolidado!$E:$E,KT$4,Consolidado!$C:$C,"REG",Consolidado!$B:$B,"FOMA")</f>
        <v>160</v>
      </c>
      <c r="KU17" s="92">
        <f>SUMIFS(Consolidado!$J:$J,Consolidado!$A:$A,$B17,Consolidado!$E:$E,KU$4,Consolidado!$C:$C,"REG",Consolidado!$B:$B,"FOMA")</f>
        <v>160</v>
      </c>
      <c r="KV17" s="92">
        <f>SUMIFS(Consolidado!$J:$J,Consolidado!$A:$A,$B17,Consolidado!$E:$E,KV$4,Consolidado!$C:$C,"REG",Consolidado!$B:$B,"FOMA")</f>
        <v>0</v>
      </c>
      <c r="KW17" s="92">
        <f>SUMIFS(Consolidado!$J:$J,Consolidado!$A:$A,$B17,Consolidado!$E:$E,KW$4,Consolidado!$C:$C,"REG",Consolidado!$B:$B,"FOMA")</f>
        <v>0</v>
      </c>
      <c r="KX17" s="92">
        <f>SUMIFS(Consolidado!$J:$J,Consolidado!$A:$A,$B17,Consolidado!$E:$E,KX$4,Consolidado!$C:$C,"REG",Consolidado!$B:$B,"FOMA")</f>
        <v>0</v>
      </c>
      <c r="KY17" s="92">
        <f>SUMIFS(Consolidado!$J:$J,Consolidado!$A:$A,$B17,Consolidado!$E:$E,KY$4,Consolidado!$C:$C,"REG",Consolidado!$B:$B,"FOMA")</f>
        <v>0</v>
      </c>
      <c r="KZ17" s="92">
        <f>SUMIFS(Consolidado!$J:$J,Consolidado!$A:$A,$B17,Consolidado!$E:$E,KZ$4,Consolidado!$C:$C,"REG",Consolidado!$B:$B,"FOMA")</f>
        <v>0</v>
      </c>
      <c r="LA17" s="92">
        <f>SUMIFS(Consolidado!$J:$J,Consolidado!$A:$A,$B17,Consolidado!$E:$E,LA$4,Consolidado!$C:$C,"REG",Consolidado!$B:$B,"FOMA")</f>
        <v>0</v>
      </c>
      <c r="LB17" s="92">
        <f>SUMIFS(Consolidado!$J:$J,Consolidado!$A:$A,$B17,Consolidado!$E:$E,LB$4,Consolidado!$C:$C,"REG",Consolidado!$B:$B,"FOMA")</f>
        <v>0</v>
      </c>
      <c r="LC17" s="92">
        <f>SUMIFS(Consolidado!$J:$J,Consolidado!$A:$A,$B17,Consolidado!$E:$E,LC$4,Consolidado!$C:$C,"REG",Consolidado!$B:$B,"FOMA")</f>
        <v>0</v>
      </c>
      <c r="LD17" s="92">
        <f>SUMIFS(Consolidado!$J:$J,Consolidado!$A:$A,$B17,Consolidado!$E:$E,LD$4,Consolidado!$C:$C,"REG",Consolidado!$B:$B,"FOMA")</f>
        <v>0</v>
      </c>
      <c r="LE17" s="92">
        <f>SUMIFS(Consolidado!$J:$J,Consolidado!$A:$A,$B17,Consolidado!$E:$E,LE$4,Consolidado!$C:$C,"REG",Consolidado!$B:$B,"FOMA")</f>
        <v>0</v>
      </c>
      <c r="LF17" s="92">
        <f>SUMIFS(Consolidado!$J:$J,Consolidado!$A:$A,$B17,Consolidado!$E:$E,LF$4,Consolidado!$C:$C,"REG",Consolidado!$B:$B,"FOMA")</f>
        <v>0</v>
      </c>
      <c r="LG17" s="92">
        <f>SUMIFS(Consolidado!$J:$J,Consolidado!$A:$A,$B17,Consolidado!$E:$E,LG$4,Consolidado!$C:$C,"REG",Consolidado!$B:$B,"FOMA")</f>
        <v>0</v>
      </c>
      <c r="LH17" s="92">
        <f>SUMIFS(Consolidado!$J:$J,Consolidado!$A:$A,$B17,Consolidado!$E:$E,LH$4,Consolidado!$C:$C,"REG",Consolidado!$B:$B,"FOMA")</f>
        <v>0</v>
      </c>
      <c r="LI17" s="92">
        <f>SUMIFS(Consolidado!$J:$J,Consolidado!$A:$A,$B17,Consolidado!$E:$E,LI$4,Consolidado!$C:$C,"REG",Consolidado!$B:$B,"FOMA")</f>
        <v>0</v>
      </c>
      <c r="LJ17" s="92">
        <f>SUMIFS(Consolidado!$J:$J,Consolidado!$A:$A,$B17,Consolidado!$E:$E,LJ$4,Consolidado!$C:$C,"REG",Consolidado!$B:$B,"FOMA")</f>
        <v>0</v>
      </c>
      <c r="LK17" s="92">
        <f>SUMIFS(Consolidado!$J:$J,Consolidado!$A:$A,$B17,Consolidado!$E:$E,LK$4,Consolidado!$C:$C,"REG",Consolidado!$B:$B,"FOMA")</f>
        <v>0</v>
      </c>
      <c r="LL17" s="92">
        <f>SUMIFS(Consolidado!$J:$J,Consolidado!$A:$A,$B17,Consolidado!$E:$E,LL$4,Consolidado!$C:$C,"REG",Consolidado!$B:$B,"FOMA")</f>
        <v>0</v>
      </c>
      <c r="LM17" s="92">
        <f>SUMIFS(Consolidado!$J:$J,Consolidado!$A:$A,$B17,Consolidado!$E:$E,LM$4,Consolidado!$C:$C,"REG",Consolidado!$B:$B,"FOMA")</f>
        <v>0</v>
      </c>
      <c r="LN17" s="92">
        <f>SUMIFS(Consolidado!$J:$J,Consolidado!$A:$A,$B17,Consolidado!$E:$E,LN$4,Consolidado!$C:$C,"REG",Consolidado!$B:$B,"FOMA")</f>
        <v>0</v>
      </c>
      <c r="LO17" s="92">
        <f>SUMIFS(Consolidado!$J:$J,Consolidado!$A:$A,$B17,Consolidado!$E:$E,LO$4,Consolidado!$C:$C,"REG",Consolidado!$B:$B,"FOMA")</f>
        <v>0</v>
      </c>
      <c r="LP17" s="92">
        <f>SUMIFS(Consolidado!$J:$J,Consolidado!$A:$A,$B17,Consolidado!$E:$E,LP$4,Consolidado!$C:$C,"REG",Consolidado!$B:$B,"FOMA")</f>
        <v>0</v>
      </c>
      <c r="LQ17" s="92">
        <f>SUMIFS(Consolidado!$J:$J,Consolidado!$A:$A,$B17,Consolidado!$E:$E,LQ$4,Consolidado!$C:$C,"REG",Consolidado!$B:$B,"FOMA")</f>
        <v>0</v>
      </c>
      <c r="LR17" s="92">
        <f>SUMIFS(Consolidado!$J:$J,Consolidado!$A:$A,$B17,Consolidado!$E:$E,LR$4,Consolidado!$C:$C,"REG",Consolidado!$B:$B,"FOMA")</f>
        <v>0</v>
      </c>
      <c r="LS17" s="92">
        <f>SUMIFS(Consolidado!$J:$J,Consolidado!$A:$A,$B17,Consolidado!$E:$E,LS$4,Consolidado!$C:$C,"REG",Consolidado!$B:$B,"FOMA")</f>
        <v>0</v>
      </c>
      <c r="LT17" s="92">
        <f>SUMIFS(Consolidado!$J:$J,Consolidado!$A:$A,$B17,Consolidado!$E:$E,LT$4,Consolidado!$C:$C,"REG",Consolidado!$B:$B,"FOMA")</f>
        <v>0</v>
      </c>
      <c r="LU17" s="92">
        <f>SUMIFS(Consolidado!$J:$J,Consolidado!$A:$A,$B17,Consolidado!$E:$E,LU$4,Consolidado!$C:$C,"REG",Consolidado!$B:$B,"FOMA")</f>
        <v>0</v>
      </c>
      <c r="LV17" s="92">
        <f>SUMIFS(Consolidado!$J:$J,Consolidado!$A:$A,$B17,Consolidado!$E:$E,LV$4,Consolidado!$C:$C,"REG",Consolidado!$B:$B,"FOMA")</f>
        <v>0</v>
      </c>
      <c r="LW17" s="92">
        <f>SUMIFS(Consolidado!$J:$J,Consolidado!$A:$A,$B17,Consolidado!$E:$E,LW$4,Consolidado!$C:$C,"REG",Consolidado!$B:$B,"FOMA")</f>
        <v>0</v>
      </c>
      <c r="LX17" s="92">
        <f>SUMIFS(Consolidado!$J:$J,Consolidado!$A:$A,$B17,Consolidado!$E:$E,LX$4,Consolidado!$C:$C,"REG",Consolidado!$B:$B,"FOMA")</f>
        <v>0</v>
      </c>
      <c r="LY17" s="92">
        <f>SUMIFS(Consolidado!$J:$J,Consolidado!$A:$A,$B17,Consolidado!$E:$E,LY$4,Consolidado!$C:$C,"REG",Consolidado!$B:$B,"FOMA")</f>
        <v>0</v>
      </c>
      <c r="LZ17" s="92">
        <f>SUMIFS(Consolidado!$J:$J,Consolidado!$A:$A,$B17,Consolidado!$E:$E,LZ$4,Consolidado!$C:$C,"REG",Consolidado!$B:$B,"FOMA")</f>
        <v>0</v>
      </c>
      <c r="MA17" s="92">
        <f>SUMIFS(Consolidado!$J:$J,Consolidado!$A:$A,$B17,Consolidado!$E:$E,MA$4,Consolidado!$C:$C,"REG",Consolidado!$B:$B,"FOMA")</f>
        <v>0</v>
      </c>
      <c r="MB17" s="92">
        <f>SUMIFS(Consolidado!$J:$J,Consolidado!$A:$A,$B17,Consolidado!$E:$E,MB$4,Consolidado!$C:$C,"REG",Consolidado!$B:$B,"FOMA")</f>
        <v>0</v>
      </c>
      <c r="MC17" s="92">
        <f>SUMIFS(Consolidado!$J:$J,Consolidado!$A:$A,$B17,Consolidado!$E:$E,MC$4,Consolidado!$C:$C,"REG",Consolidado!$B:$B,"FOMA")</f>
        <v>0</v>
      </c>
      <c r="MD17" s="92">
        <f>SUMIFS(Consolidado!$J:$J,Consolidado!$A:$A,$B17,Consolidado!$E:$E,MD$4,Consolidado!$C:$C,"REG",Consolidado!$B:$B,"FOMA")</f>
        <v>0</v>
      </c>
      <c r="ME17" s="92">
        <f>SUMIFS(Consolidado!$J:$J,Consolidado!$A:$A,$B17,Consolidado!$E:$E,ME$4,Consolidado!$C:$C,"REG",Consolidado!$B:$B,"FOMA")</f>
        <v>0</v>
      </c>
      <c r="MF17" s="92">
        <f>SUMIFS(Consolidado!$J:$J,Consolidado!$A:$A,$B17,Consolidado!$E:$E,MF$4,Consolidado!$C:$C,"REG",Consolidado!$B:$B,"FOMA")</f>
        <v>0</v>
      </c>
      <c r="MG17" s="92">
        <f>SUMIFS(Consolidado!$J:$J,Consolidado!$A:$A,$B17,Consolidado!$E:$E,MG$4,Consolidado!$C:$C,"REG",Consolidado!$B:$B,"FOMA")</f>
        <v>0</v>
      </c>
      <c r="MH17" s="92">
        <f>SUMIFS(Consolidado!$J:$J,Consolidado!$A:$A,$B17,Consolidado!$E:$E,MH$4,Consolidado!$C:$C,"REG",Consolidado!$B:$B,"FOMA")</f>
        <v>0</v>
      </c>
      <c r="MI17" s="92">
        <f>SUMIFS(Consolidado!$J:$J,Consolidado!$A:$A,$B17,Consolidado!$E:$E,MI$4,Consolidado!$C:$C,"REG",Consolidado!$B:$B,"FOMA")</f>
        <v>0</v>
      </c>
      <c r="MJ17" s="92">
        <f>SUMIFS(Consolidado!$J:$J,Consolidado!$A:$A,$B17,Consolidado!$E:$E,MJ$4,Consolidado!$C:$C,"REG",Consolidado!$B:$B,"FOMA")</f>
        <v>0</v>
      </c>
      <c r="MK17" s="92">
        <f>SUMIFS(Consolidado!$J:$J,Consolidado!$A:$A,$B17,Consolidado!$E:$E,MK$4,Consolidado!$C:$C,"REG",Consolidado!$B:$B,"FOMA")</f>
        <v>0</v>
      </c>
      <c r="ML17" s="92">
        <f>SUMIFS(Consolidado!$J:$J,Consolidado!$A:$A,$B17,Consolidado!$E:$E,ML$4,Consolidado!$C:$C,"REG",Consolidado!$B:$B,"FOMA")</f>
        <v>0</v>
      </c>
      <c r="MM17" s="92">
        <f>SUMIFS(Consolidado!$J:$J,Consolidado!$A:$A,$B17,Consolidado!$E:$E,MM$4,Consolidado!$C:$C,"REG",Consolidado!$B:$B,"FOMA")</f>
        <v>0</v>
      </c>
      <c r="MN17" s="92">
        <f>SUMIFS(Consolidado!$J:$J,Consolidado!$A:$A,$B17,Consolidado!$E:$E,MN$4,Consolidado!$C:$C,"REG",Consolidado!$B:$B,"FOMA")</f>
        <v>0</v>
      </c>
      <c r="MO17" s="92">
        <f>SUMIFS(Consolidado!$J:$J,Consolidado!$A:$A,$B17,Consolidado!$E:$E,MO$4,Consolidado!$C:$C,"REG",Consolidado!$B:$B,"FOMA")</f>
        <v>0</v>
      </c>
      <c r="MP17" s="92">
        <f>SUMIFS(Consolidado!$J:$J,Consolidado!$A:$A,$B17,Consolidado!$E:$E,MP$4,Consolidado!$C:$C,"REG",Consolidado!$B:$B,"FOMA")</f>
        <v>0</v>
      </c>
      <c r="MQ17" s="92">
        <f>SUMIFS(Consolidado!$J:$J,Consolidado!$A:$A,$B17,Consolidado!$E:$E,MQ$4,Consolidado!$C:$C,"REG",Consolidado!$B:$B,"FOMA")</f>
        <v>0</v>
      </c>
      <c r="MR17" s="92">
        <f>SUMIFS(Consolidado!$J:$J,Consolidado!$A:$A,$B17,Consolidado!$E:$E,MR$4,Consolidado!$C:$C,"REG",Consolidado!$B:$B,"FOMA")</f>
        <v>0</v>
      </c>
      <c r="MS17" s="92">
        <f>SUMIFS(Consolidado!$J:$J,Consolidado!$A:$A,$B17,Consolidado!$E:$E,MS$4,Consolidado!$C:$C,"REG",Consolidado!$B:$B,"FOMA")</f>
        <v>0</v>
      </c>
      <c r="MT17" s="92">
        <f>SUMIFS(Consolidado!$J:$J,Consolidado!$A:$A,$B17,Consolidado!$E:$E,MT$4,Consolidado!$C:$C,"REG",Consolidado!$B:$B,"FOMA")</f>
        <v>0</v>
      </c>
      <c r="MU17" s="92">
        <f>SUMIFS(Consolidado!$J:$J,Consolidado!$A:$A,$B17,Consolidado!$E:$E,MU$4,Consolidado!$C:$C,"REG",Consolidado!$B:$B,"FOMA")</f>
        <v>0</v>
      </c>
      <c r="MV17" s="92">
        <f>SUMIFS(Consolidado!$J:$J,Consolidado!$A:$A,$B17,Consolidado!$E:$E,MV$4,Consolidado!$C:$C,"REG",Consolidado!$B:$B,"FOMA")</f>
        <v>0</v>
      </c>
      <c r="MW17" s="92">
        <f>SUMIFS(Consolidado!$J:$J,Consolidado!$A:$A,$B17,Consolidado!$E:$E,MW$4,Consolidado!$C:$C,"REG",Consolidado!$B:$B,"FOMA")</f>
        <v>0</v>
      </c>
      <c r="MX17" s="92">
        <f>SUMIFS(Consolidado!$J:$J,Consolidado!$A:$A,$B17,Consolidado!$E:$E,MX$4,Consolidado!$C:$C,"REG",Consolidado!$B:$B,"FOMA")</f>
        <v>0</v>
      </c>
      <c r="MY17" s="92">
        <f>SUMIFS(Consolidado!$J:$J,Consolidado!$A:$A,$B17,Consolidado!$E:$E,MY$4,Consolidado!$C:$C,"REG",Consolidado!$B:$B,"FOMA")</f>
        <v>0</v>
      </c>
      <c r="MZ17" s="92">
        <f>SUMIFS(Consolidado!$J:$J,Consolidado!$A:$A,$B17,Consolidado!$E:$E,MZ$4,Consolidado!$C:$C,"REG",Consolidado!$B:$B,"FOMA")</f>
        <v>0</v>
      </c>
      <c r="NA17" s="92">
        <f>SUMIFS(Consolidado!$J:$J,Consolidado!$A:$A,$B17,Consolidado!$E:$E,NA$4,Consolidado!$C:$C,"REG",Consolidado!$B:$B,"FOMA")</f>
        <v>0</v>
      </c>
      <c r="NB17" s="92">
        <f>SUMIFS(Consolidado!$J:$J,Consolidado!$A:$A,$B17,Consolidado!$E:$E,NB$4,Consolidado!$C:$C,"REG",Consolidado!$B:$B,"FOMA")</f>
        <v>0</v>
      </c>
      <c r="NC17" s="92">
        <f>SUMIFS(Consolidado!$J:$J,Consolidado!$A:$A,$B17,Consolidado!$E:$E,NC$4,Consolidado!$C:$C,"REG",Consolidado!$B:$B,"FOMA")</f>
        <v>0</v>
      </c>
      <c r="ND17" s="92">
        <f>SUMIFS(Consolidado!$J:$J,Consolidado!$A:$A,$B17,Consolidado!$E:$E,ND$4,Consolidado!$C:$C,"REG",Consolidado!$B:$B,"FOMA")</f>
        <v>0</v>
      </c>
      <c r="NE17" s="92">
        <f>SUMIFS(Consolidado!$J:$J,Consolidado!$A:$A,$B17,Consolidado!$E:$E,NE$4,Consolidado!$C:$C,"REG",Consolidado!$B:$B,"FOMA")</f>
        <v>0</v>
      </c>
      <c r="NF17" s="92">
        <f>SUMIFS(Consolidado!$J:$J,Consolidado!$A:$A,$B17,Consolidado!$E:$E,NF$4,Consolidado!$C:$C,"REG",Consolidado!$B:$B,"FOMA")</f>
        <v>0</v>
      </c>
      <c r="NG17" s="92">
        <f>SUMIFS(Consolidado!$J:$J,Consolidado!$A:$A,$B17,Consolidado!$E:$E,NG$4,Consolidado!$C:$C,"REG",Consolidado!$B:$B,"FOMA")</f>
        <v>0</v>
      </c>
      <c r="NH17" s="92">
        <f>SUMIFS(Consolidado!$J:$J,Consolidado!$A:$A,$B17,Consolidado!$E:$E,NH$4,Consolidado!$C:$C,"REG",Consolidado!$B:$B,"FOMA")</f>
        <v>0</v>
      </c>
      <c r="NI17" s="92">
        <f>SUMIFS(Consolidado!$J:$J,Consolidado!$A:$A,$B17,Consolidado!$E:$E,NI$4,Consolidado!$C:$C,"REG",Consolidado!$B:$B,"FOMA")</f>
        <v>0</v>
      </c>
      <c r="NJ17" s="92">
        <f>SUMIFS(Consolidado!$J:$J,Consolidado!$A:$A,$B17,Consolidado!$E:$E,NJ$4,Consolidado!$C:$C,"REG",Consolidado!$B:$B,"FOMA")</f>
        <v>0</v>
      </c>
      <c r="NK17" s="92">
        <f>SUMIFS(Consolidado!$J:$J,Consolidado!$A:$A,$B17,Consolidado!$E:$E,NK$4,Consolidado!$C:$C,"REG",Consolidado!$B:$B,"FOMA")</f>
        <v>0</v>
      </c>
      <c r="NL17" s="92">
        <f>SUMIFS(Consolidado!$J:$J,Consolidado!$A:$A,$B17,Consolidado!$E:$E,NL$4,Consolidado!$C:$C,"REG",Consolidado!$B:$B,"FOMA")</f>
        <v>0</v>
      </c>
      <c r="NM17" s="92">
        <f>SUMIFS(Consolidado!$J:$J,Consolidado!$A:$A,$B17,Consolidado!$E:$E,NM$4,Consolidado!$C:$C,"REG",Consolidado!$B:$B,"FOMA")</f>
        <v>0</v>
      </c>
      <c r="NN17" s="92">
        <f>SUMIFS(Consolidado!$J:$J,Consolidado!$A:$A,$B17,Consolidado!$E:$E,NN$4,Consolidado!$C:$C,"REG",Consolidado!$B:$B,"FOMA")</f>
        <v>0</v>
      </c>
      <c r="NO17" s="92">
        <f>SUMIFS(Consolidado!$J:$J,Consolidado!$A:$A,$B17,Consolidado!$E:$E,NO$4,Consolidado!$C:$C,"REG",Consolidado!$B:$B,"FOMA")</f>
        <v>0</v>
      </c>
      <c r="NP17" s="92">
        <f>SUMIFS(Consolidado!$J:$J,Consolidado!$A:$A,$B17,Consolidado!$E:$E,NP$4,Consolidado!$C:$C,"REG",Consolidado!$B:$B,"FOMA")</f>
        <v>0</v>
      </c>
      <c r="NQ17" s="92">
        <f>SUMIFS(Consolidado!$J:$J,Consolidado!$A:$A,$B17,Consolidado!$E:$E,NQ$4,Consolidado!$C:$C,"REG",Consolidado!$B:$B,"FOMA")</f>
        <v>0</v>
      </c>
      <c r="NR17" s="92">
        <f>SUMIFS(Consolidado!$J:$J,Consolidado!$A:$A,$B17,Consolidado!$E:$E,NR$4,Consolidado!$C:$C,"REG",Consolidado!$B:$B,"FOMA")</f>
        <v>0</v>
      </c>
      <c r="NS17" s="92">
        <f>SUMIFS(Consolidado!$J:$J,Consolidado!$A:$A,$B17,Consolidado!$E:$E,NS$4,Consolidado!$C:$C,"REG",Consolidado!$B:$B,"FOMA")</f>
        <v>0</v>
      </c>
      <c r="NT17" s="92">
        <f>SUMIFS(Consolidado!$J:$J,Consolidado!$A:$A,$B17,Consolidado!$E:$E,NT$4,Consolidado!$C:$C,"REG",Consolidado!$B:$B,"FOMA")</f>
        <v>0</v>
      </c>
      <c r="NU17" s="92">
        <f>SUMIFS(Consolidado!$J:$J,Consolidado!$A:$A,$B17,Consolidado!$E:$E,NU$4,Consolidado!$C:$C,"REG",Consolidado!$B:$B,"FOMA")</f>
        <v>0</v>
      </c>
      <c r="NV17" s="92">
        <f>SUMIFS(Consolidado!$J:$J,Consolidado!$A:$A,$B17,Consolidado!$E:$E,NV$4,Consolidado!$C:$C,"REG",Consolidado!$B:$B,"FOMA")</f>
        <v>0</v>
      </c>
      <c r="NW17" s="92">
        <f>SUMIFS(Consolidado!$J:$J,Consolidado!$A:$A,$B17,Consolidado!$E:$E,NW$4,Consolidado!$C:$C,"REG",Consolidado!$B:$B,"FOMA")</f>
        <v>0</v>
      </c>
      <c r="NX17" s="92">
        <f>SUMIFS(Consolidado!$J:$J,Consolidado!$A:$A,$B17,Consolidado!$E:$E,NX$4,Consolidado!$C:$C,"REG",Consolidado!$B:$B,"FOMA")</f>
        <v>0</v>
      </c>
      <c r="NY17" s="92">
        <f>SUMIFS(Consolidado!$J:$J,Consolidado!$A:$A,$B17,Consolidado!$E:$E,NY$4,Consolidado!$C:$C,"REG",Consolidado!$B:$B,"FOMA")</f>
        <v>0</v>
      </c>
      <c r="NZ17" s="213">
        <f t="shared" si="0"/>
        <v>480</v>
      </c>
      <c r="OA17" s="35">
        <f t="shared" si="1"/>
        <v>0</v>
      </c>
      <c r="OB17" s="44">
        <f t="shared" si="2"/>
        <v>0</v>
      </c>
      <c r="OC17" s="35">
        <f t="shared" si="8"/>
        <v>0</v>
      </c>
      <c r="OD17" s="44">
        <f t="shared" si="3"/>
        <v>0</v>
      </c>
      <c r="OE17" s="69" t="s">
        <v>839</v>
      </c>
      <c r="OF17" s="234" cm="1">
        <f t="array" ref="OF17">_xlfn.IFS(OB17&gt;=60%,U17*100%,OB17&gt;=60%,U17*60%,OB17&gt;=35%,U17*35%,OB17&lt;35%,0)</f>
        <v>0</v>
      </c>
      <c r="OG17" s="234" cm="1">
        <f t="array" ref="OG17">_xlfn.IFS(OD17&gt;=60%,U17*100%,OD17&gt;=60%,U17*60%,OD17&gt;=35%,U17*35%,OD17&lt;35%,0)</f>
        <v>0</v>
      </c>
      <c r="OH17" s="237">
        <f t="shared" si="9"/>
        <v>0</v>
      </c>
      <c r="OI17" s="236">
        <f t="shared" si="4"/>
        <v>0</v>
      </c>
      <c r="OJ17" s="35">
        <f t="shared" si="5"/>
        <v>0</v>
      </c>
      <c r="OK17" s="35">
        <f>_xlfn.XLOOKUP(B17,Alianza!$A:$A,Alianza!$C:$C,"",0,1)</f>
        <v>2506</v>
      </c>
      <c r="OL17" s="235" cm="1">
        <f t="array" ref="OL17">_xlfn.IFS(OB17&gt;=60%,OK17*100%,OB17&gt;=60%,OK17*60%,OB17&gt;=35%,OK17*35%,OB17&lt;35%,0)</f>
        <v>0</v>
      </c>
      <c r="OM17" s="235" cm="1">
        <f t="array" ref="OM17">_xlfn.IFS(OD17&gt;=60%,OK17*100%,OD17&gt;=60%,OK17*60%,OD17&gt;=35%,OK17*35%,OD17&lt;35%,0)</f>
        <v>0</v>
      </c>
      <c r="ON17" s="243">
        <f t="shared" si="10"/>
        <v>0</v>
      </c>
      <c r="OO17" s="35">
        <f>_xlfn.XLOOKUP(B17,Comisiones!$A:$A,Comisiones!$B:$B,"",0,1)</f>
        <v>250.60000000000002</v>
      </c>
      <c r="OP17" s="35">
        <f>_xlfn.XLOOKUP(B17,Comisiones!$A:$A,Comisiones!$C:$C,"",0,1)</f>
        <v>112.77000000000001</v>
      </c>
      <c r="OQ17" s="236">
        <f t="shared" si="11"/>
        <v>137.83000000000001</v>
      </c>
      <c r="OR17" s="235" cm="1">
        <f t="array" ref="OR17">_xlfn.IFS(OB17&gt;=60%,OO17*100%,OB17&gt;=60%,OO17*60%,OB17&gt;=35%,OO17*35%,OB17&lt;35%,0)</f>
        <v>0</v>
      </c>
      <c r="OS17" s="235" cm="1">
        <f t="array" ref="OS17">_xlfn.IFS(OD17&gt;=60%,OQ17*100%,OD17&gt;=60%,OQ17*60%,OD17&gt;=35%,OQ17*35%,OD17&lt;35%,0)</f>
        <v>0</v>
      </c>
      <c r="OT17" s="243">
        <f t="shared" si="12"/>
        <v>0</v>
      </c>
      <c r="OU17" s="35"/>
      <c r="OV17"/>
      <c r="OW17" s="35">
        <f t="shared" si="6"/>
        <v>0</v>
      </c>
    </row>
    <row r="18" spans="2:414" s="3" customFormat="1" ht="15.75" thickBot="1" x14ac:dyDescent="0.3">
      <c r="B18" s="80"/>
      <c r="C18" s="151"/>
      <c r="D18" s="82"/>
      <c r="E18" s="86">
        <f>_xlfn.XLOOKUP(D18,'Datos Maestros'!$N$3:$N$19,'Datos Maestros'!$G$3:$G$19,"",0,1)</f>
        <v>0</v>
      </c>
      <c r="F18" s="86"/>
      <c r="G18" s="86"/>
      <c r="H18" s="113"/>
      <c r="I18" s="82"/>
      <c r="J18" s="82"/>
      <c r="K18" s="82"/>
      <c r="L18" s="82"/>
      <c r="M18" s="82"/>
      <c r="N18" s="82"/>
      <c r="O18" s="81"/>
      <c r="P18" s="82"/>
      <c r="Q18" s="83"/>
      <c r="R18" s="83"/>
      <c r="S18" s="82"/>
      <c r="T18" s="82"/>
      <c r="U18" s="84"/>
      <c r="V18" s="85"/>
      <c r="W18" s="83"/>
      <c r="X18" s="83"/>
      <c r="Y18" s="83"/>
      <c r="Z18" s="86"/>
      <c r="AA18" s="86"/>
      <c r="AB18" s="86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216">
        <f t="shared" si="7"/>
        <v>0</v>
      </c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214">
        <f t="shared" si="0"/>
        <v>0</v>
      </c>
      <c r="OA18" s="88">
        <f t="shared" si="1"/>
        <v>0</v>
      </c>
      <c r="OB18" s="89" t="str">
        <f t="shared" si="2"/>
        <v>-</v>
      </c>
      <c r="OC18" s="88">
        <f t="shared" si="8"/>
        <v>0</v>
      </c>
      <c r="OD18" s="89" t="str">
        <f t="shared" si="3"/>
        <v>-</v>
      </c>
      <c r="OE18" s="83"/>
      <c r="OF18" s="35"/>
      <c r="OG18" s="35"/>
      <c r="OH18" s="237">
        <f t="shared" si="9"/>
        <v>0</v>
      </c>
      <c r="OI18" s="236">
        <f t="shared" si="4"/>
        <v>0</v>
      </c>
      <c r="OJ18" s="35">
        <f t="shared" si="5"/>
        <v>0</v>
      </c>
      <c r="OK18" s="35">
        <f>_xlfn.XLOOKUP(B18,Alianza!$A:$A,Alianza!$C:$C,"",0,1)</f>
        <v>0</v>
      </c>
      <c r="OL18" s="61"/>
      <c r="OM18" s="61"/>
      <c r="ON18" s="243">
        <f t="shared" si="10"/>
        <v>0</v>
      </c>
      <c r="OO18" s="35">
        <f>_xlfn.XLOOKUP(B18,Comisiones!$A:$A,Comisiones!$B:$B,"",0,1)</f>
        <v>0</v>
      </c>
      <c r="OP18" s="35">
        <f>_xlfn.XLOOKUP(B18,Comisiones!$A:$A,Comisiones!$C:$C,"",0,1)</f>
        <v>0</v>
      </c>
      <c r="OQ18" s="236">
        <f t="shared" si="11"/>
        <v>0</v>
      </c>
      <c r="OR18" s="88"/>
      <c r="OS18" s="88"/>
      <c r="OT18" s="243">
        <f t="shared" si="12"/>
        <v>0</v>
      </c>
      <c r="OU18" s="88"/>
      <c r="OV18"/>
      <c r="OW18" s="88">
        <f t="shared" si="6"/>
        <v>0</v>
      </c>
    </row>
    <row r="19" spans="2:414" s="3" customFormat="1" ht="15.75" thickBot="1" x14ac:dyDescent="0.3">
      <c r="B19" s="96" t="s">
        <v>731</v>
      </c>
      <c r="C19" s="149">
        <v>0</v>
      </c>
      <c r="D19" s="72" t="s">
        <v>441</v>
      </c>
      <c r="E19" s="75" t="str">
        <f>_xlfn.XLOOKUP(D19,'Datos Maestros'!$N$3:$N$19,'Datos Maestros'!$G$3:$G$19,"",0,1)</f>
        <v>02.03</v>
      </c>
      <c r="F19" s="75"/>
      <c r="G19" s="75"/>
      <c r="H19" s="112" t="s">
        <v>847</v>
      </c>
      <c r="I19" s="72" t="s">
        <v>449</v>
      </c>
      <c r="J19" s="72"/>
      <c r="K19" s="72" t="s">
        <v>45</v>
      </c>
      <c r="L19" s="72"/>
      <c r="M19" s="72"/>
      <c r="N19" s="72"/>
      <c r="O19" s="71">
        <v>45107</v>
      </c>
      <c r="P19" s="72"/>
      <c r="Q19" s="97"/>
      <c r="R19" s="97"/>
      <c r="S19" s="72"/>
      <c r="T19" s="72"/>
      <c r="U19" s="159">
        <v>74000</v>
      </c>
      <c r="V19" s="74">
        <v>5</v>
      </c>
      <c r="W19" s="70">
        <v>5</v>
      </c>
      <c r="X19" s="70" t="s">
        <v>840</v>
      </c>
      <c r="Y19" s="70" t="s">
        <v>46</v>
      </c>
      <c r="Z19" s="156">
        <v>8000</v>
      </c>
      <c r="AA19" s="156"/>
      <c r="AB19" s="218">
        <v>916.67</v>
      </c>
      <c r="AC19" s="76">
        <f>SUMIFS(Consolidado!$G:$G,Consolidado!$A:$A,$B19,Consolidado!$E:$E,AC$4,Consolidado!$C:$C,$C$3,Consolidado!$B:$B,"SERVICIO")</f>
        <v>0</v>
      </c>
      <c r="AD19" s="76">
        <f>SUMIFS(Consolidado!$G:$G,Consolidado!$A:$A,$B19,Consolidado!$E:$E,AD$4,Consolidado!$C:$C,$C$3,Consolidado!$B:$B,"SERVICIO")</f>
        <v>0</v>
      </c>
      <c r="AE19" s="76">
        <f>SUMIFS(Consolidado!$G:$G,Consolidado!$A:$A,$B19,Consolidado!$E:$E,AE$4,Consolidado!$C:$C,$C$3,Consolidado!$B:$B,"SERVICIO")</f>
        <v>0</v>
      </c>
      <c r="AF19" s="76">
        <f>SUMIFS(Consolidado!$G:$G,Consolidado!$A:$A,$B19,Consolidado!$E:$E,AF$4,Consolidado!$C:$C,$C$3,Consolidado!$B:$B,"SERVICIO")</f>
        <v>0</v>
      </c>
      <c r="AG19" s="76">
        <f>SUMIFS(Consolidado!$G:$G,Consolidado!$A:$A,$B19,Consolidado!$E:$E,AG$4,Consolidado!$C:$C,$C$3,Consolidado!$B:$B,"SERVICIO")</f>
        <v>0</v>
      </c>
      <c r="AH19" s="76">
        <f>SUMIFS(Consolidado!$G:$G,Consolidado!$A:$A,$B19,Consolidado!$E:$E,AH$4,Consolidado!$C:$C,$C$3,Consolidado!$B:$B,"SERVICIO")</f>
        <v>0</v>
      </c>
      <c r="AI19" s="76">
        <f>SUMIFS(Consolidado!$G:$G,Consolidado!$A:$A,$B19,Consolidado!$E:$E,AI$4,Consolidado!$C:$C,$C$3,Consolidado!$B:$B,"SERVICIO")</f>
        <v>0</v>
      </c>
      <c r="AJ19" s="76">
        <f>SUMIFS(Consolidado!$G:$G,Consolidado!$A:$A,$B19,Consolidado!$E:$E,AJ$4,Consolidado!$C:$C,$C$3,Consolidado!$B:$B,"SERVICIO")</f>
        <v>0</v>
      </c>
      <c r="AK19" s="76">
        <f>SUMIFS(Consolidado!$G:$G,Consolidado!$A:$A,$B19,Consolidado!$E:$E,AK$4,Consolidado!$C:$C,$C$3,Consolidado!$B:$B,"SERVICIO")</f>
        <v>0</v>
      </c>
      <c r="AL19" s="76">
        <f>SUMIFS(Consolidado!$G:$G,Consolidado!$A:$A,$B19,Consolidado!$E:$E,AL$4,Consolidado!$C:$C,$C$3,Consolidado!$B:$B,"SERVICIO")</f>
        <v>0</v>
      </c>
      <c r="AM19" s="76">
        <f>SUMIFS(Consolidado!$G:$G,Consolidado!$A:$A,$B19,Consolidado!$E:$E,AM$4,Consolidado!$C:$C,$C$3,Consolidado!$B:$B,"SERVICIO")</f>
        <v>0</v>
      </c>
      <c r="AN19" s="76">
        <f>SUMIFS(Consolidado!$G:$G,Consolidado!$A:$A,$B19,Consolidado!$E:$E,AN$4,Consolidado!$C:$C,$C$3,Consolidado!$B:$B,"SERVICIO")</f>
        <v>0</v>
      </c>
      <c r="AO19" s="76">
        <f>SUMIFS(Consolidado!$G:$G,Consolidado!$A:$A,$B19,Consolidado!$E:$E,AO$4,Consolidado!$C:$C,$C$3,Consolidado!$B:$B,"SERVICIO")</f>
        <v>0</v>
      </c>
      <c r="AP19" s="76">
        <f>SUMIFS(Consolidado!$G:$G,Consolidado!$A:$A,$B19,Consolidado!$E:$E,AP$4,Consolidado!$C:$C,$C$3,Consolidado!$B:$B,"SERVICIO")</f>
        <v>0</v>
      </c>
      <c r="AQ19" s="76">
        <f>SUMIFS(Consolidado!$G:$G,Consolidado!$A:$A,$B19,Consolidado!$E:$E,AQ$4,Consolidado!$C:$C,$C$3,Consolidado!$B:$B,"SERVICIO")</f>
        <v>0</v>
      </c>
      <c r="AR19" s="76">
        <f>SUMIFS(Consolidado!$G:$G,Consolidado!$A:$A,$B19,Consolidado!$E:$E,AR$4,Consolidado!$C:$C,$C$3,Consolidado!$B:$B,"SERVICIO")</f>
        <v>0</v>
      </c>
      <c r="AS19" s="76">
        <f>SUMIFS(Consolidado!$G:$G,Consolidado!$A:$A,$B19,Consolidado!$E:$E,AS$4,Consolidado!$C:$C,$C$3,Consolidado!$B:$B,"SERVICIO")</f>
        <v>0</v>
      </c>
      <c r="AT19" s="76">
        <f>SUMIFS(Consolidado!$G:$G,Consolidado!$A:$A,$B19,Consolidado!$E:$E,AT$4,Consolidado!$C:$C,$C$3,Consolidado!$B:$B,"SERVICIO")</f>
        <v>0</v>
      </c>
      <c r="AU19" s="76">
        <f>SUMIFS(Consolidado!$G:$G,Consolidado!$A:$A,$B19,Consolidado!$E:$E,AU$4,Consolidado!$C:$C,$C$3,Consolidado!$B:$B,"SERVICIO")</f>
        <v>0</v>
      </c>
      <c r="AV19" s="76">
        <f>SUMIFS(Consolidado!$G:$G,Consolidado!$A:$A,$B19,Consolidado!$E:$E,AV$4,Consolidado!$C:$C,$C$3,Consolidado!$B:$B,"SERVICIO")</f>
        <v>0</v>
      </c>
      <c r="AW19" s="76">
        <f>SUMIFS(Consolidado!$G:$G,Consolidado!$A:$A,$B19,Consolidado!$E:$E,AW$4,Consolidado!$C:$C,$C$3,Consolidado!$B:$B,"SERVICIO")</f>
        <v>0</v>
      </c>
      <c r="AX19" s="76">
        <f>SUMIFS(Consolidado!$G:$G,Consolidado!$A:$A,$B19,Consolidado!$E:$E,AX$4,Consolidado!$C:$C,$C$3,Consolidado!$B:$B,"SERVICIO")</f>
        <v>0</v>
      </c>
      <c r="AY19" s="76">
        <f>SUMIFS(Consolidado!$G:$G,Consolidado!$A:$A,$B19,Consolidado!$E:$E,AY$4,Consolidado!$C:$C,$C$3,Consolidado!$B:$B,"SERVICIO")</f>
        <v>0</v>
      </c>
      <c r="AZ19" s="76">
        <f>SUMIFS(Consolidado!$G:$G,Consolidado!$A:$A,$B19,Consolidado!$E:$E,AZ$4,Consolidado!$C:$C,$C$3,Consolidado!$B:$B,"SERVICIO")</f>
        <v>0</v>
      </c>
      <c r="BA19" s="76">
        <f>SUMIFS(Consolidado!$G:$G,Consolidado!$A:$A,$B19,Consolidado!$E:$E,BA$4,Consolidado!$C:$C,$C$3,Consolidado!$B:$B,"SERVICIO")</f>
        <v>0</v>
      </c>
      <c r="BB19" s="76">
        <f>SUMIFS(Consolidado!$G:$G,Consolidado!$A:$A,$B19,Consolidado!$E:$E,BB$4,Consolidado!$C:$C,$C$3,Consolidado!$B:$B,"SERVICIO")</f>
        <v>0</v>
      </c>
      <c r="BC19" s="76">
        <f>SUMIFS(Consolidado!$G:$G,Consolidado!$A:$A,$B19,Consolidado!$E:$E,BC$4,Consolidado!$C:$C,$C$3,Consolidado!$B:$B,"SERVICIO")</f>
        <v>0</v>
      </c>
      <c r="BD19" s="76">
        <f>SUMIFS(Consolidado!$G:$G,Consolidado!$A:$A,$B19,Consolidado!$E:$E,BD$4,Consolidado!$C:$C,$C$3,Consolidado!$B:$B,"SERVICIO")</f>
        <v>0</v>
      </c>
      <c r="BE19" s="76">
        <f>SUMIFS(Consolidado!$G:$G,Consolidado!$A:$A,$B19,Consolidado!$E:$E,BE$4,Consolidado!$C:$C,$C$3,Consolidado!$B:$B,"SERVICIO")</f>
        <v>0</v>
      </c>
      <c r="BF19" s="76">
        <f>SUMIFS(Consolidado!$G:$G,Consolidado!$A:$A,$B19,Consolidado!$E:$E,BF$4,Consolidado!$C:$C,$C$3,Consolidado!$B:$B,"SERVICIO")</f>
        <v>0</v>
      </c>
      <c r="BG19" s="76">
        <f>SUMIFS(Consolidado!$G:$G,Consolidado!$A:$A,$B19,Consolidado!$E:$E,BG$4,Consolidado!$C:$C,$C$3,Consolidado!$B:$B,"SERVICIO")</f>
        <v>0</v>
      </c>
      <c r="BH19" s="76">
        <f>SUMIFS(Consolidado!$G:$G,Consolidado!$A:$A,$B19,Consolidado!$E:$E,BH$4,Consolidado!$C:$C,$C$3,Consolidado!$B:$B,"SERVICIO")</f>
        <v>0</v>
      </c>
      <c r="BI19" s="76">
        <f>SUMIFS(Consolidado!$G:$G,Consolidado!$A:$A,$B19,Consolidado!$E:$E,BI$4,Consolidado!$C:$C,$C$3,Consolidado!$B:$B,"SERVICIO")</f>
        <v>0</v>
      </c>
      <c r="BJ19" s="76">
        <f>SUMIFS(Consolidado!$G:$G,Consolidado!$A:$A,$B19,Consolidado!$E:$E,BJ$4,Consolidado!$C:$C,$C$3,Consolidado!$B:$B,"SERVICIO")</f>
        <v>0</v>
      </c>
      <c r="BK19" s="76">
        <f>SUMIFS(Consolidado!$G:$G,Consolidado!$A:$A,$B19,Consolidado!$E:$E,BK$4,Consolidado!$C:$C,$C$3,Consolidado!$B:$B,"SERVICIO")</f>
        <v>0</v>
      </c>
      <c r="BL19" s="76">
        <f>SUMIFS(Consolidado!$G:$G,Consolidado!$A:$A,$B19,Consolidado!$E:$E,BL$4,Consolidado!$C:$C,$C$3,Consolidado!$B:$B,"SERVICIO")</f>
        <v>0</v>
      </c>
      <c r="BM19" s="76">
        <f>SUMIFS(Consolidado!$G:$G,Consolidado!$A:$A,$B19,Consolidado!$E:$E,BM$4,Consolidado!$C:$C,$C$3,Consolidado!$B:$B,"SERVICIO")</f>
        <v>0</v>
      </c>
      <c r="BN19" s="76">
        <f>SUMIFS(Consolidado!$G:$G,Consolidado!$A:$A,$B19,Consolidado!$E:$E,BN$4,Consolidado!$C:$C,$C$3,Consolidado!$B:$B,"SERVICIO")</f>
        <v>0</v>
      </c>
      <c r="BO19" s="76">
        <f>SUMIFS(Consolidado!$G:$G,Consolidado!$A:$A,$B19,Consolidado!$E:$E,BO$4,Consolidado!$C:$C,$C$3,Consolidado!$B:$B,"SERVICIO")</f>
        <v>0</v>
      </c>
      <c r="BP19" s="76">
        <f>SUMIFS(Consolidado!$G:$G,Consolidado!$A:$A,$B19,Consolidado!$E:$E,BP$4,Consolidado!$C:$C,$C$3,Consolidado!$B:$B,"SERVICIO")</f>
        <v>0</v>
      </c>
      <c r="BQ19" s="76">
        <f>SUMIFS(Consolidado!$G:$G,Consolidado!$A:$A,$B19,Consolidado!$E:$E,BQ$4,Consolidado!$C:$C,$C$3,Consolidado!$B:$B,"SERVICIO")</f>
        <v>0</v>
      </c>
      <c r="BR19" s="76">
        <f>SUMIFS(Consolidado!$G:$G,Consolidado!$A:$A,$B19,Consolidado!$E:$E,BR$4,Consolidado!$C:$C,$C$3,Consolidado!$B:$B,"SERVICIO")</f>
        <v>0</v>
      </c>
      <c r="BS19" s="76">
        <f>SUMIFS(Consolidado!$G:$G,Consolidado!$A:$A,$B19,Consolidado!$E:$E,BS$4,Consolidado!$C:$C,$C$3,Consolidado!$B:$B,"SERVICIO")</f>
        <v>0</v>
      </c>
      <c r="BT19" s="76">
        <f>SUMIFS(Consolidado!$G:$G,Consolidado!$A:$A,$B19,Consolidado!$E:$E,BT$4,Consolidado!$C:$C,$C$3,Consolidado!$B:$B,"SERVICIO")</f>
        <v>0</v>
      </c>
      <c r="BU19" s="76">
        <f>SUMIFS(Consolidado!$G:$G,Consolidado!$A:$A,$B19,Consolidado!$E:$E,BU$4,Consolidado!$C:$C,$C$3,Consolidado!$B:$B,"SERVICIO")</f>
        <v>0</v>
      </c>
      <c r="BV19" s="76">
        <f>SUMIFS(Consolidado!$G:$G,Consolidado!$A:$A,$B19,Consolidado!$E:$E,BV$4,Consolidado!$C:$C,$C$3,Consolidado!$B:$B,"SERVICIO")</f>
        <v>0</v>
      </c>
      <c r="BW19" s="76">
        <f>SUMIFS(Consolidado!$G:$G,Consolidado!$A:$A,$B19,Consolidado!$E:$E,BW$4,Consolidado!$C:$C,$C$3,Consolidado!$B:$B,"SERVICIO")</f>
        <v>0</v>
      </c>
      <c r="BX19" s="76">
        <f>SUMIFS(Consolidado!$G:$G,Consolidado!$A:$A,$B19,Consolidado!$E:$E,BX$4,Consolidado!$C:$C,$C$3,Consolidado!$B:$B,"SERVICIO")</f>
        <v>0</v>
      </c>
      <c r="BY19" s="76">
        <f>SUMIFS(Consolidado!$G:$G,Consolidado!$A:$A,$B19,Consolidado!$E:$E,BY$4,Consolidado!$C:$C,$C$3,Consolidado!$B:$B,"SERVICIO")</f>
        <v>0</v>
      </c>
      <c r="BZ19" s="76">
        <f>SUMIFS(Consolidado!$G:$G,Consolidado!$A:$A,$B19,Consolidado!$E:$E,BZ$4,Consolidado!$C:$C,$C$3,Consolidado!$B:$B,"SERVICIO")</f>
        <v>0</v>
      </c>
      <c r="CA19" s="76">
        <f>SUMIFS(Consolidado!$G:$G,Consolidado!$A:$A,$B19,Consolidado!$E:$E,CA$4,Consolidado!$C:$C,$C$3,Consolidado!$B:$B,"SERVICIO")</f>
        <v>0</v>
      </c>
      <c r="CB19" s="76">
        <f>SUMIFS(Consolidado!$G:$G,Consolidado!$A:$A,$B19,Consolidado!$E:$E,CB$4,Consolidado!$C:$C,$C$3,Consolidado!$B:$B,"SERVICIO")</f>
        <v>0</v>
      </c>
      <c r="CC19" s="76">
        <f>SUMIFS(Consolidado!$G:$G,Consolidado!$A:$A,$B19,Consolidado!$E:$E,CC$4,Consolidado!$C:$C,$C$3,Consolidado!$B:$B,"SERVICIO")</f>
        <v>0</v>
      </c>
      <c r="CD19" s="76">
        <f>SUMIFS(Consolidado!$G:$G,Consolidado!$A:$A,$B19,Consolidado!$E:$E,CD$4,Consolidado!$C:$C,$C$3,Consolidado!$B:$B,"SERVICIO")</f>
        <v>0</v>
      </c>
      <c r="CE19" s="76">
        <f>SUMIFS(Consolidado!$G:$G,Consolidado!$A:$A,$B19,Consolidado!$E:$E,CE$4,Consolidado!$C:$C,$C$3,Consolidado!$B:$B,"SERVICIO")</f>
        <v>0</v>
      </c>
      <c r="CF19" s="76">
        <f>SUMIFS(Consolidado!$G:$G,Consolidado!$A:$A,$B19,Consolidado!$E:$E,CF$4,Consolidado!$C:$C,$C$3,Consolidado!$B:$B,"SERVICIO")</f>
        <v>0</v>
      </c>
      <c r="CG19" s="76">
        <f>SUMIFS(Consolidado!$G:$G,Consolidado!$A:$A,$B19,Consolidado!$E:$E,CG$4,Consolidado!$C:$C,$C$3,Consolidado!$B:$B,"SERVICIO")</f>
        <v>0</v>
      </c>
      <c r="CH19" s="76">
        <f>SUMIFS(Consolidado!$G:$G,Consolidado!$A:$A,$B19,Consolidado!$E:$E,CH$4,Consolidado!$C:$C,$C$3,Consolidado!$B:$B,"SERVICIO")</f>
        <v>0</v>
      </c>
      <c r="CI19" s="76">
        <f>SUMIFS(Consolidado!$G:$G,Consolidado!$A:$A,$B19,Consolidado!$E:$E,CI$4,Consolidado!$C:$C,$C$3,Consolidado!$B:$B,"SERVICIO")</f>
        <v>0</v>
      </c>
      <c r="CJ19" s="76">
        <f>SUMIFS(Consolidado!$G:$G,Consolidado!$A:$A,$B19,Consolidado!$E:$E,CJ$4,Consolidado!$C:$C,$C$3,Consolidado!$B:$B,"SERVICIO")</f>
        <v>0</v>
      </c>
      <c r="CK19" s="76">
        <f>SUMIFS(Consolidado!$G:$G,Consolidado!$A:$A,$B19,Consolidado!$E:$E,CK$4,Consolidado!$C:$C,$C$3,Consolidado!$B:$B,"SERVICIO")</f>
        <v>0</v>
      </c>
      <c r="CL19" s="76">
        <f>SUMIFS(Consolidado!$G:$G,Consolidado!$A:$A,$B19,Consolidado!$E:$E,CL$4,Consolidado!$C:$C,$C$3,Consolidado!$B:$B,"SERVICIO")</f>
        <v>0</v>
      </c>
      <c r="CM19" s="76">
        <f>SUMIFS(Consolidado!$G:$G,Consolidado!$A:$A,$B19,Consolidado!$E:$E,CM$4,Consolidado!$C:$C,$C$3,Consolidado!$B:$B,"SERVICIO")</f>
        <v>0</v>
      </c>
      <c r="CN19" s="76">
        <f>SUMIFS(Consolidado!$G:$G,Consolidado!$A:$A,$B19,Consolidado!$E:$E,CN$4,Consolidado!$C:$C,$C$3,Consolidado!$B:$B,"SERVICIO")</f>
        <v>0</v>
      </c>
      <c r="CO19" s="76">
        <f>SUMIFS(Consolidado!$G:$G,Consolidado!$A:$A,$B19,Consolidado!$E:$E,CO$4,Consolidado!$C:$C,$C$3,Consolidado!$B:$B,"SERVICIO")</f>
        <v>0</v>
      </c>
      <c r="CP19" s="76">
        <f>SUMIFS(Consolidado!$G:$G,Consolidado!$A:$A,$B19,Consolidado!$E:$E,CP$4,Consolidado!$C:$C,$C$3,Consolidado!$B:$B,"SERVICIO")</f>
        <v>0</v>
      </c>
      <c r="CQ19" s="76">
        <f>SUMIFS(Consolidado!$G:$G,Consolidado!$A:$A,$B19,Consolidado!$E:$E,CQ$4,Consolidado!$C:$C,$C$3,Consolidado!$B:$B,"SERVICIO")</f>
        <v>0</v>
      </c>
      <c r="CR19" s="76">
        <f>SUMIFS(Consolidado!$G:$G,Consolidado!$A:$A,$B19,Consolidado!$E:$E,CR$4,Consolidado!$C:$C,$C$3,Consolidado!$B:$B,"SERVICIO")</f>
        <v>0</v>
      </c>
      <c r="CS19" s="76">
        <f>SUMIFS(Consolidado!$G:$G,Consolidado!$A:$A,$B19,Consolidado!$E:$E,CS$4,Consolidado!$C:$C,$C$3,Consolidado!$B:$B,"SERVICIO")</f>
        <v>0</v>
      </c>
      <c r="CT19" s="76">
        <f>SUMIFS(Consolidado!$G:$G,Consolidado!$A:$A,$B19,Consolidado!$E:$E,CT$4,Consolidado!$C:$C,$C$3,Consolidado!$B:$B,"SERVICIO")</f>
        <v>0</v>
      </c>
      <c r="CU19" s="76">
        <f>SUMIFS(Consolidado!$G:$G,Consolidado!$A:$A,$B19,Consolidado!$E:$E,CU$4,Consolidado!$C:$C,$C$3,Consolidado!$B:$B,"SERVICIO")</f>
        <v>0</v>
      </c>
      <c r="CV19" s="76">
        <f>SUMIFS(Consolidado!$G:$G,Consolidado!$A:$A,$B19,Consolidado!$E:$E,CV$4,Consolidado!$C:$C,$C$3,Consolidado!$B:$B,"SERVICIO")</f>
        <v>0</v>
      </c>
      <c r="CW19" s="76">
        <f>SUMIFS(Consolidado!$G:$G,Consolidado!$A:$A,$B19,Consolidado!$E:$E,CW$4,Consolidado!$C:$C,$C$3,Consolidado!$B:$B,"SERVICIO")</f>
        <v>0</v>
      </c>
      <c r="CX19" s="76">
        <f>SUMIFS(Consolidado!$G:$G,Consolidado!$A:$A,$B19,Consolidado!$E:$E,CX$4,Consolidado!$C:$C,$C$3,Consolidado!$B:$B,"SERVICIO")</f>
        <v>0</v>
      </c>
      <c r="CY19" s="76">
        <f>SUMIFS(Consolidado!$G:$G,Consolidado!$A:$A,$B19,Consolidado!$E:$E,CY$4,Consolidado!$C:$C,$C$3,Consolidado!$B:$B,"SERVICIO")</f>
        <v>0</v>
      </c>
      <c r="CZ19" s="76">
        <f>SUMIFS(Consolidado!$G:$G,Consolidado!$A:$A,$B19,Consolidado!$E:$E,CZ$4,Consolidado!$C:$C,$C$3,Consolidado!$B:$B,"SERVICIO")</f>
        <v>0</v>
      </c>
      <c r="DA19" s="76">
        <f>SUMIFS(Consolidado!$G:$G,Consolidado!$A:$A,$B19,Consolidado!$E:$E,DA$4,Consolidado!$C:$C,$C$3,Consolidado!$B:$B,"SERVICIO")</f>
        <v>0</v>
      </c>
      <c r="DB19" s="76">
        <f>SUMIFS(Consolidado!$G:$G,Consolidado!$A:$A,$B19,Consolidado!$E:$E,DB$4,Consolidado!$C:$C,$C$3,Consolidado!$B:$B,"SERVICIO")</f>
        <v>0</v>
      </c>
      <c r="DC19" s="76">
        <f>SUMIFS(Consolidado!$G:$G,Consolidado!$A:$A,$B19,Consolidado!$E:$E,DC$4,Consolidado!$C:$C,$C$3,Consolidado!$B:$B,"SERVICIO")</f>
        <v>0</v>
      </c>
      <c r="DD19" s="76">
        <f>SUMIFS(Consolidado!$G:$G,Consolidado!$A:$A,$B19,Consolidado!$E:$E,DD$4,Consolidado!$C:$C,$C$3,Consolidado!$B:$B,"SERVICIO")</f>
        <v>0</v>
      </c>
      <c r="DE19" s="76">
        <f>SUMIFS(Consolidado!$G:$G,Consolidado!$A:$A,$B19,Consolidado!$E:$E,DE$4,Consolidado!$C:$C,$C$3,Consolidado!$B:$B,"SERVICIO")</f>
        <v>0</v>
      </c>
      <c r="DF19" s="76">
        <f>SUMIFS(Consolidado!$G:$G,Consolidado!$A:$A,$B19,Consolidado!$E:$E,DF$4,Consolidado!$C:$C,$C$3,Consolidado!$B:$B,"SERVICIO")</f>
        <v>0</v>
      </c>
      <c r="DG19" s="76">
        <f>SUMIFS(Consolidado!$G:$G,Consolidado!$A:$A,$B19,Consolidado!$E:$E,DG$4,Consolidado!$C:$C,$C$3,Consolidado!$B:$B,"SERVICIO")</f>
        <v>0</v>
      </c>
      <c r="DH19" s="76">
        <f>SUMIFS(Consolidado!$G:$G,Consolidado!$A:$A,$B19,Consolidado!$E:$E,DH$4,Consolidado!$C:$C,$C$3,Consolidado!$B:$B,"SERVICIO")</f>
        <v>0</v>
      </c>
      <c r="DI19" s="76">
        <f>SUMIFS(Consolidado!$G:$G,Consolidado!$A:$A,$B19,Consolidado!$E:$E,DI$4,Consolidado!$C:$C,$C$3,Consolidado!$B:$B,"SERVICIO")</f>
        <v>0</v>
      </c>
      <c r="DJ19" s="76">
        <f>SUMIFS(Consolidado!$G:$G,Consolidado!$A:$A,$B19,Consolidado!$E:$E,DJ$4,Consolidado!$C:$C,$C$3,Consolidado!$B:$B,"SERVICIO")</f>
        <v>0</v>
      </c>
      <c r="DK19" s="76">
        <f>SUMIFS(Consolidado!$G:$G,Consolidado!$A:$A,$B19,Consolidado!$E:$E,DK$4,Consolidado!$C:$C,$C$3,Consolidado!$B:$B,"SERVICIO")</f>
        <v>0</v>
      </c>
      <c r="DL19" s="76">
        <f>SUMIFS(Consolidado!$G:$G,Consolidado!$A:$A,$B19,Consolidado!$E:$E,DL$4,Consolidado!$C:$C,$C$3,Consolidado!$B:$B,"SERVICIO")</f>
        <v>0</v>
      </c>
      <c r="DM19" s="76">
        <f>SUMIFS(Consolidado!$G:$G,Consolidado!$A:$A,$B19,Consolidado!$E:$E,DM$4,Consolidado!$C:$C,$C$3,Consolidado!$B:$B,"SERVICIO")</f>
        <v>0</v>
      </c>
      <c r="DN19" s="76">
        <f>SUMIFS(Consolidado!$G:$G,Consolidado!$A:$A,$B19,Consolidado!$E:$E,DN$4,Consolidado!$C:$C,$C$3,Consolidado!$B:$B,"SERVICIO")</f>
        <v>0</v>
      </c>
      <c r="DO19" s="76">
        <f>SUMIFS(Consolidado!$G:$G,Consolidado!$A:$A,$B19,Consolidado!$E:$E,DO$4,Consolidado!$C:$C,$C$3,Consolidado!$B:$B,"SERVICIO")</f>
        <v>0</v>
      </c>
      <c r="DP19" s="76">
        <f>SUMIFS(Consolidado!$G:$G,Consolidado!$A:$A,$B19,Consolidado!$E:$E,DP$4,Consolidado!$C:$C,$C$3,Consolidado!$B:$B,"SERVICIO")</f>
        <v>0</v>
      </c>
      <c r="DQ19" s="76">
        <f>SUMIFS(Consolidado!$G:$G,Consolidado!$A:$A,$B19,Consolidado!$E:$E,DQ$4,Consolidado!$C:$C,$C$3,Consolidado!$B:$B,"SERVICIO")</f>
        <v>0</v>
      </c>
      <c r="DR19" s="76">
        <f>SUMIFS(Consolidado!$G:$G,Consolidado!$A:$A,$B19,Consolidado!$E:$E,DR$4,Consolidado!$C:$C,$C$3,Consolidado!$B:$B,"SERVICIO")</f>
        <v>0</v>
      </c>
      <c r="DS19" s="76">
        <f>SUMIFS(Consolidado!$G:$G,Consolidado!$A:$A,$B19,Consolidado!$E:$E,DS$4,Consolidado!$C:$C,$C$3,Consolidado!$B:$B,"SERVICIO")</f>
        <v>0</v>
      </c>
      <c r="DT19" s="76">
        <f>SUMIFS(Consolidado!$G:$G,Consolidado!$A:$A,$B19,Consolidado!$E:$E,DT$4,Consolidado!$C:$C,$C$3,Consolidado!$B:$B,"SERVICIO")</f>
        <v>0</v>
      </c>
      <c r="DU19" s="76">
        <f>SUMIFS(Consolidado!$G:$G,Consolidado!$A:$A,$B19,Consolidado!$E:$E,DU$4,Consolidado!$C:$C,$C$3,Consolidado!$B:$B,"SERVICIO")</f>
        <v>0</v>
      </c>
      <c r="DV19" s="76">
        <f>SUMIFS(Consolidado!$G:$G,Consolidado!$A:$A,$B19,Consolidado!$E:$E,DV$4,Consolidado!$C:$C,$C$3,Consolidado!$B:$B,"SERVICIO")</f>
        <v>0</v>
      </c>
      <c r="DW19" s="76">
        <f>SUMIFS(Consolidado!$G:$G,Consolidado!$A:$A,$B19,Consolidado!$E:$E,DW$4,Consolidado!$C:$C,$C$3,Consolidado!$B:$B,"SERVICIO")</f>
        <v>0</v>
      </c>
      <c r="DX19" s="76">
        <f>SUMIFS(Consolidado!$G:$G,Consolidado!$A:$A,$B19,Consolidado!$E:$E,DX$4,Consolidado!$C:$C,$C$3,Consolidado!$B:$B,"SERVICIO")</f>
        <v>0</v>
      </c>
      <c r="DY19" s="76">
        <f>SUMIFS(Consolidado!$G:$G,Consolidado!$A:$A,$B19,Consolidado!$E:$E,DY$4,Consolidado!$C:$C,$C$3,Consolidado!$B:$B,"SERVICIO")</f>
        <v>0</v>
      </c>
      <c r="DZ19" s="76">
        <f>SUMIFS(Consolidado!$G:$G,Consolidado!$A:$A,$B19,Consolidado!$E:$E,DZ$4,Consolidado!$C:$C,$C$3,Consolidado!$B:$B,"SERVICIO")</f>
        <v>0</v>
      </c>
      <c r="EA19" s="76">
        <f>SUMIFS(Consolidado!$G:$G,Consolidado!$A:$A,$B19,Consolidado!$E:$E,EA$4,Consolidado!$C:$C,$C$3,Consolidado!$B:$B,"SERVICIO")</f>
        <v>0</v>
      </c>
      <c r="EB19" s="76">
        <f>SUMIFS(Consolidado!$G:$G,Consolidado!$A:$A,$B19,Consolidado!$E:$E,EB$4,Consolidado!$C:$C,$C$3,Consolidado!$B:$B,"SERVICIO")</f>
        <v>0</v>
      </c>
      <c r="EC19" s="76">
        <f>SUMIFS(Consolidado!$G:$G,Consolidado!$A:$A,$B19,Consolidado!$E:$E,EC$4,Consolidado!$C:$C,$C$3,Consolidado!$B:$B,"SERVICIO")</f>
        <v>0</v>
      </c>
      <c r="ED19" s="76">
        <f>SUMIFS(Consolidado!$G:$G,Consolidado!$A:$A,$B19,Consolidado!$E:$E,ED$4,Consolidado!$C:$C,$C$3,Consolidado!$B:$B,"SERVICIO")</f>
        <v>0</v>
      </c>
      <c r="EE19" s="76">
        <f>SUMIFS(Consolidado!$G:$G,Consolidado!$A:$A,$B19,Consolidado!$E:$E,EE$4,Consolidado!$C:$C,$C$3,Consolidado!$B:$B,"SERVICIO")</f>
        <v>0</v>
      </c>
      <c r="EF19" s="76">
        <f>SUMIFS(Consolidado!$G:$G,Consolidado!$A:$A,$B19,Consolidado!$E:$E,EF$4,Consolidado!$C:$C,$C$3,Consolidado!$B:$B,"SERVICIO")</f>
        <v>0</v>
      </c>
      <c r="EG19" s="76">
        <f>SUMIFS(Consolidado!$G:$G,Consolidado!$A:$A,$B19,Consolidado!$E:$E,EG$4,Consolidado!$C:$C,$C$3,Consolidado!$B:$B,"SERVICIO")</f>
        <v>0</v>
      </c>
      <c r="EH19" s="76">
        <f>SUMIFS(Consolidado!$G:$G,Consolidado!$A:$A,$B19,Consolidado!$E:$E,EH$4,Consolidado!$C:$C,$C$3,Consolidado!$B:$B,"SERVICIO")</f>
        <v>0</v>
      </c>
      <c r="EI19" s="76">
        <f>SUMIFS(Consolidado!$G:$G,Consolidado!$A:$A,$B19,Consolidado!$E:$E,EI$4,Consolidado!$C:$C,$C$3,Consolidado!$B:$B,"SERVICIO")</f>
        <v>0</v>
      </c>
      <c r="EJ19" s="76">
        <f>SUMIFS(Consolidado!$G:$G,Consolidado!$A:$A,$B19,Consolidado!$E:$E,EJ$4,Consolidado!$C:$C,$C$3,Consolidado!$B:$B,"SERVICIO")</f>
        <v>0</v>
      </c>
      <c r="EK19" s="76">
        <f>SUMIFS(Consolidado!$G:$G,Consolidado!$A:$A,$B19,Consolidado!$E:$E,EK$4,Consolidado!$C:$C,$C$3,Consolidado!$B:$B,"SERVICIO")</f>
        <v>0</v>
      </c>
      <c r="EL19" s="76">
        <f>SUMIFS(Consolidado!$G:$G,Consolidado!$A:$A,$B19,Consolidado!$E:$E,EL$4,Consolidado!$C:$C,$C$3,Consolidado!$B:$B,"SERVICIO")</f>
        <v>0</v>
      </c>
      <c r="EM19" s="76">
        <f>SUMIFS(Consolidado!$G:$G,Consolidado!$A:$A,$B19,Consolidado!$E:$E,EM$4,Consolidado!$C:$C,$C$3,Consolidado!$B:$B,"SERVICIO")</f>
        <v>0</v>
      </c>
      <c r="EN19" s="76">
        <f>SUMIFS(Consolidado!$G:$G,Consolidado!$A:$A,$B19,Consolidado!$E:$E,EN$4,Consolidado!$C:$C,$C$3,Consolidado!$B:$B,"SERVICIO")</f>
        <v>0</v>
      </c>
      <c r="EO19" s="76">
        <f>SUMIFS(Consolidado!$G:$G,Consolidado!$A:$A,$B19,Consolidado!$E:$E,EO$4,Consolidado!$C:$C,$C$3,Consolidado!$B:$B,"SERVICIO")</f>
        <v>0</v>
      </c>
      <c r="EP19" s="76">
        <f>SUMIFS(Consolidado!$G:$G,Consolidado!$A:$A,$B19,Consolidado!$E:$E,EP$4,Consolidado!$C:$C,$C$3,Consolidado!$B:$B,"SERVICIO")</f>
        <v>0</v>
      </c>
      <c r="EQ19" s="76">
        <f>SUMIFS(Consolidado!$G:$G,Consolidado!$A:$A,$B19,Consolidado!$E:$E,EQ$4,Consolidado!$C:$C,$C$3,Consolidado!$B:$B,"SERVICIO")</f>
        <v>0</v>
      </c>
      <c r="ER19" s="76">
        <f>SUMIFS(Consolidado!$G:$G,Consolidado!$A:$A,$B19,Consolidado!$E:$E,ER$4,Consolidado!$C:$C,$C$3,Consolidado!$B:$B,"SERVICIO")</f>
        <v>0</v>
      </c>
      <c r="ES19" s="76">
        <f>SUMIFS(Consolidado!$G:$G,Consolidado!$A:$A,$B19,Consolidado!$E:$E,ES$4,Consolidado!$C:$C,$C$3,Consolidado!$B:$B,"SERVICIO")</f>
        <v>0</v>
      </c>
      <c r="ET19" s="76">
        <f>SUMIFS(Consolidado!$G:$G,Consolidado!$A:$A,$B19,Consolidado!$E:$E,ET$4,Consolidado!$C:$C,$C$3,Consolidado!$B:$B,"SERVICIO")</f>
        <v>0</v>
      </c>
      <c r="EU19" s="76">
        <f>SUMIFS(Consolidado!$G:$G,Consolidado!$A:$A,$B19,Consolidado!$E:$E,EU$4,Consolidado!$C:$C,$C$3,Consolidado!$B:$B,"SERVICIO")</f>
        <v>0</v>
      </c>
      <c r="EV19" s="76">
        <f>SUMIFS(Consolidado!$G:$G,Consolidado!$A:$A,$B19,Consolidado!$E:$E,EV$4,Consolidado!$C:$C,$C$3,Consolidado!$B:$B,"SERVICIO")</f>
        <v>0</v>
      </c>
      <c r="EW19" s="76">
        <f>SUMIFS(Consolidado!$G:$G,Consolidado!$A:$A,$B19,Consolidado!$E:$E,EW$4,Consolidado!$C:$C,$C$3,Consolidado!$B:$B,"SERVICIO")</f>
        <v>0</v>
      </c>
      <c r="EX19" s="76">
        <f>SUMIFS(Consolidado!$G:$G,Consolidado!$A:$A,$B19,Consolidado!$E:$E,EX$4,Consolidado!$C:$C,$C$3,Consolidado!$B:$B,"SERVICIO")</f>
        <v>0</v>
      </c>
      <c r="EY19" s="76">
        <f>SUMIFS(Consolidado!$G:$G,Consolidado!$A:$A,$B19,Consolidado!$E:$E,EY$4,Consolidado!$C:$C,$C$3,Consolidado!$B:$B,"SERVICIO")</f>
        <v>0</v>
      </c>
      <c r="EZ19" s="76">
        <f>SUMIFS(Consolidado!$G:$G,Consolidado!$A:$A,$B19,Consolidado!$E:$E,EZ$4,Consolidado!$C:$C,$C$3,Consolidado!$B:$B,"SERVICIO")</f>
        <v>0</v>
      </c>
      <c r="FA19" s="76">
        <f>SUMIFS(Consolidado!$G:$G,Consolidado!$A:$A,$B19,Consolidado!$E:$E,FA$4,Consolidado!$C:$C,$C$3,Consolidado!$B:$B,"SERVICIO")</f>
        <v>0</v>
      </c>
      <c r="FB19" s="76">
        <f>SUMIFS(Consolidado!$G:$G,Consolidado!$A:$A,$B19,Consolidado!$E:$E,FB$4,Consolidado!$C:$C,$C$3,Consolidado!$B:$B,"SERVICIO")</f>
        <v>0</v>
      </c>
      <c r="FC19" s="76">
        <f>SUMIFS(Consolidado!$G:$G,Consolidado!$A:$A,$B19,Consolidado!$E:$E,FC$4,Consolidado!$C:$C,$C$3,Consolidado!$B:$B,"SERVICIO")</f>
        <v>0</v>
      </c>
      <c r="FD19" s="76">
        <f>SUMIFS(Consolidado!$G:$G,Consolidado!$A:$A,$B19,Consolidado!$E:$E,FD$4,Consolidado!$C:$C,$C$3,Consolidado!$B:$B,"SERVICIO")</f>
        <v>0</v>
      </c>
      <c r="FE19" s="76">
        <f>SUMIFS(Consolidado!$G:$G,Consolidado!$A:$A,$B19,Consolidado!$E:$E,FE$4,Consolidado!$C:$C,$C$3,Consolidado!$B:$B,"SERVICIO")</f>
        <v>0</v>
      </c>
      <c r="FF19" s="76">
        <f>SUMIFS(Consolidado!$G:$G,Consolidado!$A:$A,$B19,Consolidado!$E:$E,FF$4,Consolidado!$C:$C,$C$3,Consolidado!$B:$B,"SERVICIO")</f>
        <v>0</v>
      </c>
      <c r="FG19" s="76">
        <f>SUMIFS(Consolidado!$G:$G,Consolidado!$A:$A,$B19,Consolidado!$E:$E,FG$4,Consolidado!$C:$C,$C$3,Consolidado!$B:$B,"SERVICIO")</f>
        <v>0</v>
      </c>
      <c r="FH19" s="76">
        <f>SUMIFS(Consolidado!$G:$G,Consolidado!$A:$A,$B19,Consolidado!$E:$E,FH$4,Consolidado!$C:$C,$C$3,Consolidado!$B:$B,"SERVICIO")</f>
        <v>0</v>
      </c>
      <c r="FI19" s="76">
        <f>SUMIFS(Consolidado!$G:$G,Consolidado!$A:$A,$B19,Consolidado!$E:$E,FI$4,Consolidado!$C:$C,$C$3,Consolidado!$B:$B,"SERVICIO")</f>
        <v>0</v>
      </c>
      <c r="FJ19" s="76">
        <f>SUMIFS(Consolidado!$G:$G,Consolidado!$A:$A,$B19,Consolidado!$E:$E,FJ$4,Consolidado!$C:$C,$C$3,Consolidado!$B:$B,"SERVICIO")</f>
        <v>0</v>
      </c>
      <c r="FK19" s="76">
        <f>SUMIFS(Consolidado!$G:$G,Consolidado!$A:$A,$B19,Consolidado!$E:$E,FK$4,Consolidado!$C:$C,$C$3,Consolidado!$B:$B,"SERVICIO")</f>
        <v>0</v>
      </c>
      <c r="FL19" s="76">
        <f>SUMIFS(Consolidado!$G:$G,Consolidado!$A:$A,$B19,Consolidado!$E:$E,FL$4,Consolidado!$C:$C,$C$3,Consolidado!$B:$B,"SERVICIO")</f>
        <v>0</v>
      </c>
      <c r="FM19" s="76">
        <f>SUMIFS(Consolidado!$G:$G,Consolidado!$A:$A,$B19,Consolidado!$E:$E,FM$4,Consolidado!$C:$C,$C$3,Consolidado!$B:$B,"SERVICIO")</f>
        <v>0</v>
      </c>
      <c r="FN19" s="76">
        <f>SUMIFS(Consolidado!$G:$G,Consolidado!$A:$A,$B19,Consolidado!$E:$E,FN$4,Consolidado!$C:$C,$C$3,Consolidado!$B:$B,"SERVICIO")</f>
        <v>0</v>
      </c>
      <c r="FO19" s="76">
        <f>SUMIFS(Consolidado!$G:$G,Consolidado!$A:$A,$B19,Consolidado!$E:$E,FO$4,Consolidado!$C:$C,$C$3,Consolidado!$B:$B,"SERVICIO")</f>
        <v>0</v>
      </c>
      <c r="FP19" s="76">
        <f>SUMIFS(Consolidado!$G:$G,Consolidado!$A:$A,$B19,Consolidado!$E:$E,FP$4,Consolidado!$C:$C,$C$3,Consolidado!$B:$B,"SERVICIO")</f>
        <v>0</v>
      </c>
      <c r="FQ19" s="76">
        <f>SUMIFS(Consolidado!$G:$G,Consolidado!$A:$A,$B19,Consolidado!$E:$E,FQ$4,Consolidado!$C:$C,$C$3,Consolidado!$B:$B,"SERVICIO")</f>
        <v>0</v>
      </c>
      <c r="FR19" s="76">
        <f>SUMIFS(Consolidado!$G:$G,Consolidado!$A:$A,$B19,Consolidado!$E:$E,FR$4,Consolidado!$C:$C,$C$3,Consolidado!$B:$B,"SERVICIO")</f>
        <v>0</v>
      </c>
      <c r="FS19" s="76">
        <f>SUMIFS(Consolidado!$G:$G,Consolidado!$A:$A,$B19,Consolidado!$E:$E,FS$4,Consolidado!$C:$C,$C$3,Consolidado!$B:$B,"SERVICIO")</f>
        <v>0</v>
      </c>
      <c r="FT19" s="76">
        <f>SUMIFS(Consolidado!$G:$G,Consolidado!$A:$A,$B19,Consolidado!$E:$E,FT$4,Consolidado!$C:$C,$C$3,Consolidado!$B:$B,"SERVICIO")</f>
        <v>0</v>
      </c>
      <c r="FU19" s="76">
        <f>SUMIFS(Consolidado!$G:$G,Consolidado!$A:$A,$B19,Consolidado!$E:$E,FU$4,Consolidado!$C:$C,$C$3,Consolidado!$B:$B,"SERVICIO")</f>
        <v>0</v>
      </c>
      <c r="FV19" s="76">
        <f>SUMIFS(Consolidado!$G:$G,Consolidado!$A:$A,$B19,Consolidado!$E:$E,FV$4,Consolidado!$C:$C,$C$3,Consolidado!$B:$B,"SERVICIO")</f>
        <v>0</v>
      </c>
      <c r="FW19" s="76">
        <f>SUMIFS(Consolidado!$G:$G,Consolidado!$A:$A,$B19,Consolidado!$E:$E,FW$4,Consolidado!$C:$C,$C$3,Consolidado!$B:$B,"SERVICIO")</f>
        <v>0</v>
      </c>
      <c r="FX19" s="76">
        <f>SUMIFS(Consolidado!$G:$G,Consolidado!$A:$A,$B19,Consolidado!$E:$E,FX$4,Consolidado!$C:$C,$C$3,Consolidado!$B:$B,"SERVICIO")</f>
        <v>0</v>
      </c>
      <c r="FY19" s="76">
        <f>SUMIFS(Consolidado!$G:$G,Consolidado!$A:$A,$B19,Consolidado!$E:$E,FY$4,Consolidado!$C:$C,$C$3,Consolidado!$B:$B,"SERVICIO")</f>
        <v>0</v>
      </c>
      <c r="FZ19" s="76">
        <f>SUMIFS(Consolidado!$G:$G,Consolidado!$A:$A,$B19,Consolidado!$E:$E,FZ$4,Consolidado!$C:$C,$C$3,Consolidado!$B:$B,"SERVICIO")</f>
        <v>0</v>
      </c>
      <c r="GA19" s="76">
        <f>SUMIFS(Consolidado!$G:$G,Consolidado!$A:$A,$B19,Consolidado!$E:$E,GA$4,Consolidado!$C:$C,$C$3,Consolidado!$B:$B,"SERVICIO")</f>
        <v>0</v>
      </c>
      <c r="GB19" s="76">
        <f>SUMIFS(Consolidado!$G:$G,Consolidado!$A:$A,$B19,Consolidado!$E:$E,GB$4,Consolidado!$C:$C,$C$3,Consolidado!$B:$B,"SERVICIO")</f>
        <v>0</v>
      </c>
      <c r="GC19" s="76">
        <f>SUMIFS(Consolidado!$G:$G,Consolidado!$A:$A,$B19,Consolidado!$E:$E,GC$4,Consolidado!$C:$C,$C$3,Consolidado!$B:$B,"SERVICIO")</f>
        <v>0</v>
      </c>
      <c r="GD19" s="76">
        <f>SUMIFS(Consolidado!$G:$G,Consolidado!$A:$A,$B19,Consolidado!$E:$E,GD$4,Consolidado!$C:$C,$C$3,Consolidado!$B:$B,"SERVICIO")</f>
        <v>0</v>
      </c>
      <c r="GE19" s="76">
        <f>SUMIFS(Consolidado!$G:$G,Consolidado!$A:$A,$B19,Consolidado!$E:$E,GE$4,Consolidado!$C:$C,$C$3,Consolidado!$B:$B,"SERVICIO")</f>
        <v>0</v>
      </c>
      <c r="GF19" s="76">
        <f>SUMIFS(Consolidado!$G:$G,Consolidado!$A:$A,$B19,Consolidado!$E:$E,GF$4,Consolidado!$C:$C,$C$3,Consolidado!$B:$B,"SERVICIO")</f>
        <v>0</v>
      </c>
      <c r="GG19" s="76">
        <f>SUMIFS(Consolidado!$G:$G,Consolidado!$A:$A,$B19,Consolidado!$E:$E,GG$4,Consolidado!$C:$C,$C$3,Consolidado!$B:$B,"SERVICIO")</f>
        <v>0</v>
      </c>
      <c r="GH19" s="76">
        <f>SUMIFS(Consolidado!$G:$G,Consolidado!$A:$A,$B19,Consolidado!$E:$E,GH$4,Consolidado!$C:$C,$C$3,Consolidado!$B:$B,"SERVICIO")</f>
        <v>0</v>
      </c>
      <c r="GI19" s="76">
        <f>SUMIFS(Consolidado!$G:$G,Consolidado!$A:$A,$B19,Consolidado!$E:$E,GI$4,Consolidado!$C:$C,$C$3,Consolidado!$B:$B,"SERVICIO")</f>
        <v>0</v>
      </c>
      <c r="GJ19" s="76">
        <f>SUMIFS(Consolidado!$G:$G,Consolidado!$A:$A,$B19,Consolidado!$E:$E,GJ$4,Consolidado!$C:$C,$C$3,Consolidado!$B:$B,"SERVICIO")</f>
        <v>0</v>
      </c>
      <c r="GK19" s="76">
        <f>SUMIFS(Consolidado!$G:$G,Consolidado!$A:$A,$B19,Consolidado!$E:$E,GK$4,Consolidado!$C:$C,$C$3,Consolidado!$B:$B,"SERVICIO")</f>
        <v>0</v>
      </c>
      <c r="GL19" s="76">
        <f>SUMIFS(Consolidado!$G:$G,Consolidado!$A:$A,$B19,Consolidado!$E:$E,GL$4,Consolidado!$C:$C,$C$3,Consolidado!$B:$B,"SERVICIO")</f>
        <v>0</v>
      </c>
      <c r="GM19" s="76">
        <f>SUMIFS(Consolidado!$G:$G,Consolidado!$A:$A,$B19,Consolidado!$E:$E,GM$4,Consolidado!$C:$C,$C$3,Consolidado!$B:$B,"SERVICIO")</f>
        <v>0</v>
      </c>
      <c r="GN19" s="76">
        <f>SUMIFS(Consolidado!$G:$G,Consolidado!$A:$A,$B19,Consolidado!$E:$E,GN$4,Consolidado!$C:$C,$C$3,Consolidado!$B:$B,"SERVICIO")</f>
        <v>0</v>
      </c>
      <c r="GO19" s="76">
        <f>SUMIFS(Consolidado!$G:$G,Consolidado!$A:$A,$B19,Consolidado!$E:$E,GO$4,Consolidado!$C:$C,$C$3,Consolidado!$B:$B,"SERVICIO")</f>
        <v>0</v>
      </c>
      <c r="GP19" s="76">
        <f>SUMIFS(Consolidado!$G:$G,Consolidado!$A:$A,$B19,Consolidado!$E:$E,GP$4,Consolidado!$C:$C,$C$3,Consolidado!$B:$B,"SERVICIO")</f>
        <v>0</v>
      </c>
      <c r="GQ19" s="76">
        <f>SUMIFS(Consolidado!$G:$G,Consolidado!$A:$A,$B19,Consolidado!$E:$E,GQ$4,Consolidado!$C:$C,$C$3,Consolidado!$B:$B,"SERVICIO")</f>
        <v>0</v>
      </c>
      <c r="GR19" s="76">
        <f>SUMIFS(Consolidado!$G:$G,Consolidado!$A:$A,$B19,Consolidado!$E:$E,GR$4,Consolidado!$C:$C,$C$3,Consolidado!$B:$B,"SERVICIO")</f>
        <v>0</v>
      </c>
      <c r="GS19" s="76">
        <f>SUMIFS(Consolidado!$G:$G,Consolidado!$A:$A,$B19,Consolidado!$E:$E,GS$4,Consolidado!$C:$C,$C$3,Consolidado!$B:$B,"SERVICIO")</f>
        <v>0</v>
      </c>
      <c r="GT19" s="76">
        <f>SUMIFS(Consolidado!$G:$G,Consolidado!$A:$A,$B19,Consolidado!$E:$E,GT$4,Consolidado!$C:$C,$C$3,Consolidado!$B:$B,"SERVICIO")</f>
        <v>0</v>
      </c>
      <c r="GU19" s="76">
        <f>SUMIFS(Consolidado!$G:$G,Consolidado!$A:$A,$B19,Consolidado!$E:$E,GU$4,Consolidado!$C:$C,$C$3,Consolidado!$B:$B,"SERVICIO")</f>
        <v>0</v>
      </c>
      <c r="GV19" s="76">
        <f>SUMIFS(Consolidado!$G:$G,Consolidado!$A:$A,$B19,Consolidado!$E:$E,GV$4,Consolidado!$C:$C,$C$3,Consolidado!$B:$B,"SERVICIO")</f>
        <v>0</v>
      </c>
      <c r="GW19" s="76">
        <f>SUMIFS(Consolidado!$G:$G,Consolidado!$A:$A,$B19,Consolidado!$E:$E,GW$4,Consolidado!$C:$C,$C$3,Consolidado!$B:$B,"SERVICIO")</f>
        <v>0</v>
      </c>
      <c r="GX19" s="76">
        <f>SUMIFS(Consolidado!$G:$G,Consolidado!$A:$A,$B19,Consolidado!$E:$E,GX$4,Consolidado!$C:$C,$C$3,Consolidado!$B:$B,"SERVICIO")</f>
        <v>0</v>
      </c>
      <c r="GY19" s="76">
        <f>SUMIFS(Consolidado!$G:$G,Consolidado!$A:$A,$B19,Consolidado!$E:$E,GY$4,Consolidado!$C:$C,$C$3,Consolidado!$B:$B,"SERVICIO")</f>
        <v>0</v>
      </c>
      <c r="GZ19" s="76">
        <f>SUMIFS(Consolidado!$G:$G,Consolidado!$A:$A,$B19,Consolidado!$E:$E,GZ$4,Consolidado!$C:$C,$C$3,Consolidado!$B:$B,"SERVICIO")</f>
        <v>0</v>
      </c>
      <c r="HA19" s="216">
        <f t="shared" si="7"/>
        <v>0</v>
      </c>
      <c r="HB19" s="76">
        <f>SUMIFS(Consolidado!$G:$G,Consolidado!$A:$A,$B19,Consolidado!$E:$E,HB$4,Consolidado!$C:$C,"REG",Consolidado!$B:$B,"SERVICIO")</f>
        <v>0</v>
      </c>
      <c r="HC19" s="76">
        <f>SUMIFS(Consolidado!$G:$G,Consolidado!$A:$A,$B19,Consolidado!$E:$E,HC$4,Consolidado!$C:$C,"REG",Consolidado!$B:$B,"SERVICIO")</f>
        <v>0</v>
      </c>
      <c r="HD19" s="76">
        <f>SUMIFS(Consolidado!$G:$G,Consolidado!$A:$A,$B19,Consolidado!$E:$E,HD$4,Consolidado!$C:$C,"REG",Consolidado!$B:$B,"SERVICIO")</f>
        <v>0</v>
      </c>
      <c r="HE19" s="76">
        <f>SUMIFS(Consolidado!$G:$G,Consolidado!$A:$A,$B19,Consolidado!$E:$E,HE$4,Consolidado!$C:$C,"REG",Consolidado!$B:$B,"SERVICIO")</f>
        <v>0</v>
      </c>
      <c r="HF19" s="76">
        <f>SUMIFS(Consolidado!$G:$G,Consolidado!$A:$A,$B19,Consolidado!$E:$E,HF$4,Consolidado!$C:$C,"REG",Consolidado!$B:$B,"SERVICIO")</f>
        <v>0</v>
      </c>
      <c r="HG19" s="76">
        <f>SUMIFS(Consolidado!$G:$G,Consolidado!$A:$A,$B19,Consolidado!$E:$E,HG$4,Consolidado!$C:$C,"REG",Consolidado!$B:$B,"SERVICIO")</f>
        <v>0</v>
      </c>
      <c r="HH19" s="76">
        <f>SUMIFS(Consolidado!$G:$G,Consolidado!$A:$A,$B19,Consolidado!$E:$E,HH$4,Consolidado!$C:$C,"REG",Consolidado!$B:$B,"SERVICIO")</f>
        <v>0</v>
      </c>
      <c r="HI19" s="76">
        <f>SUMIFS(Consolidado!$G:$G,Consolidado!$A:$A,$B19,Consolidado!$E:$E,HI$4,Consolidado!$C:$C,"REG",Consolidado!$B:$B,"SERVICIO")</f>
        <v>0</v>
      </c>
      <c r="HJ19" s="76">
        <f>SUMIFS(Consolidado!$G:$G,Consolidado!$A:$A,$B19,Consolidado!$E:$E,HJ$4,Consolidado!$C:$C,"REG",Consolidado!$B:$B,"SERVICIO")</f>
        <v>0</v>
      </c>
      <c r="HK19" s="76">
        <f>SUMIFS(Consolidado!$G:$G,Consolidado!$A:$A,$B19,Consolidado!$E:$E,HK$4,Consolidado!$C:$C,"REG",Consolidado!$B:$B,"SERVICIO")</f>
        <v>0</v>
      </c>
      <c r="HL19" s="76">
        <f>SUMIFS(Consolidado!$G:$G,Consolidado!$A:$A,$B19,Consolidado!$E:$E,HL$4,Consolidado!$C:$C,"REG",Consolidado!$B:$B,"SERVICIO")</f>
        <v>0</v>
      </c>
      <c r="HM19" s="76">
        <f>SUMIFS(Consolidado!$G:$G,Consolidado!$A:$A,$B19,Consolidado!$E:$E,HM$4,Consolidado!$C:$C,"REG",Consolidado!$B:$B,"SERVICIO")</f>
        <v>0</v>
      </c>
      <c r="HN19" s="76">
        <f>SUMIFS(Consolidado!$G:$G,Consolidado!$A:$A,$B19,Consolidado!$E:$E,HN$4,Consolidado!$C:$C,"REG",Consolidado!$B:$B,"SERVICIO")</f>
        <v>0</v>
      </c>
      <c r="HO19" s="76">
        <f>SUMIFS(Consolidado!$G:$G,Consolidado!$A:$A,$B19,Consolidado!$E:$E,HO$4,Consolidado!$C:$C,"REG",Consolidado!$B:$B,"SERVICIO")</f>
        <v>0</v>
      </c>
      <c r="HP19" s="76">
        <f>SUMIFS(Consolidado!$G:$G,Consolidado!$A:$A,$B19,Consolidado!$E:$E,HP$4,Consolidado!$C:$C,"REG",Consolidado!$B:$B,"SERVICIO")</f>
        <v>0</v>
      </c>
      <c r="HQ19" s="76">
        <f>SUMIFS(Consolidado!$G:$G,Consolidado!$A:$A,$B19,Consolidado!$E:$E,HQ$4,Consolidado!$C:$C,"REG",Consolidado!$B:$B,"SERVICIO")</f>
        <v>0</v>
      </c>
      <c r="HR19" s="76">
        <f>SUMIFS(Consolidado!$G:$G,Consolidado!$A:$A,$B19,Consolidado!$E:$E,HR$4,Consolidado!$C:$C,"REG",Consolidado!$B:$B,"SERVICIO")</f>
        <v>0</v>
      </c>
      <c r="HS19" s="76">
        <f>SUMIFS(Consolidado!$G:$G,Consolidado!$A:$A,$B19,Consolidado!$E:$E,HS$4,Consolidado!$C:$C,"REG",Consolidado!$B:$B,"SERVICIO")</f>
        <v>0</v>
      </c>
      <c r="HT19" s="76">
        <f>SUMIFS(Consolidado!$G:$G,Consolidado!$A:$A,$B19,Consolidado!$E:$E,HT$4,Consolidado!$C:$C,"REG",Consolidado!$B:$B,"SERVICIO")</f>
        <v>0</v>
      </c>
      <c r="HU19" s="76">
        <f>SUMIFS(Consolidado!$G:$G,Consolidado!$A:$A,$B19,Consolidado!$E:$E,HU$4,Consolidado!$C:$C,"REG",Consolidado!$B:$B,"SERVICIO")</f>
        <v>0</v>
      </c>
      <c r="HV19" s="76">
        <f>SUMIFS(Consolidado!$G:$G,Consolidado!$A:$A,$B19,Consolidado!$E:$E,HV$4,Consolidado!$C:$C,"REG",Consolidado!$B:$B,"SERVICIO")</f>
        <v>0</v>
      </c>
      <c r="HW19" s="76">
        <f>SUMIFS(Consolidado!$G:$G,Consolidado!$A:$A,$B19,Consolidado!$E:$E,HW$4,Consolidado!$C:$C,"REG",Consolidado!$B:$B,"SERVICIO")</f>
        <v>0</v>
      </c>
      <c r="HX19" s="76">
        <f>SUMIFS(Consolidado!$G:$G,Consolidado!$A:$A,$B19,Consolidado!$E:$E,HX$4,Consolidado!$C:$C,"REG",Consolidado!$B:$B,"SERVICIO")</f>
        <v>0</v>
      </c>
      <c r="HY19" s="76">
        <f>SUMIFS(Consolidado!$G:$G,Consolidado!$A:$A,$B19,Consolidado!$E:$E,HY$4,Consolidado!$C:$C,"REG",Consolidado!$B:$B,"SERVICIO")</f>
        <v>0</v>
      </c>
      <c r="HZ19" s="76">
        <f>SUMIFS(Consolidado!$G:$G,Consolidado!$A:$A,$B19,Consolidado!$E:$E,HZ$4,Consolidado!$C:$C,"REG",Consolidado!$B:$B,"SERVICIO")</f>
        <v>0</v>
      </c>
      <c r="IA19" s="76">
        <f>SUMIFS(Consolidado!$G:$G,Consolidado!$A:$A,$B19,Consolidado!$E:$E,IA$4,Consolidado!$C:$C,"REG",Consolidado!$B:$B,"SERVICIO")</f>
        <v>0</v>
      </c>
      <c r="IB19" s="76">
        <f>SUMIFS(Consolidado!$G:$G,Consolidado!$A:$A,$B19,Consolidado!$E:$E,IB$4,Consolidado!$C:$C,"REG",Consolidado!$B:$B,"SERVICIO")</f>
        <v>0</v>
      </c>
      <c r="IC19" s="76">
        <f>SUMIFS(Consolidado!$G:$G,Consolidado!$A:$A,$B19,Consolidado!$E:$E,IC$4,Consolidado!$C:$C,"REG",Consolidado!$B:$B,"SERVICIO")</f>
        <v>0</v>
      </c>
      <c r="ID19" s="76">
        <f>SUMIFS(Consolidado!$G:$G,Consolidado!$A:$A,$B19,Consolidado!$E:$E,ID$4,Consolidado!$C:$C,"REG",Consolidado!$B:$B,"SERVICIO")</f>
        <v>0</v>
      </c>
      <c r="IE19" s="76">
        <f>SUMIFS(Consolidado!$G:$G,Consolidado!$A:$A,$B19,Consolidado!$E:$E,IE$4,Consolidado!$C:$C,"REG",Consolidado!$B:$B,"SERVICIO")</f>
        <v>0</v>
      </c>
      <c r="IF19" s="76">
        <f>SUMIFS(Consolidado!$G:$G,Consolidado!$A:$A,$B19,Consolidado!$E:$E,IF$4,Consolidado!$C:$C,"REG",Consolidado!$B:$B,"SERVICIO")</f>
        <v>0</v>
      </c>
      <c r="IG19" s="76">
        <f>SUMIFS(Consolidado!$G:$G,Consolidado!$A:$A,$B19,Consolidado!$E:$E,IG$4,Consolidado!$C:$C,"REG",Consolidado!$B:$B,"SERVICIO")</f>
        <v>0</v>
      </c>
      <c r="IH19" s="76">
        <f>SUMIFS(Consolidado!$G:$G,Consolidado!$A:$A,$B19,Consolidado!$E:$E,IH$4,Consolidado!$C:$C,"REG",Consolidado!$B:$B,"SERVICIO")</f>
        <v>0</v>
      </c>
      <c r="II19" s="76">
        <f>SUMIFS(Consolidado!$G:$G,Consolidado!$A:$A,$B19,Consolidado!$E:$E,II$4,Consolidado!$C:$C,"REG",Consolidado!$B:$B,"SERVICIO")</f>
        <v>0</v>
      </c>
      <c r="IJ19" s="76">
        <f>SUMIFS(Consolidado!$G:$G,Consolidado!$A:$A,$B19,Consolidado!$E:$E,IJ$4,Consolidado!$C:$C,"REG",Consolidado!$B:$B,"SERVICIO")</f>
        <v>0</v>
      </c>
      <c r="IK19" s="76">
        <f>SUMIFS(Consolidado!$G:$G,Consolidado!$A:$A,$B19,Consolidado!$E:$E,IK$4,Consolidado!$C:$C,"REG",Consolidado!$B:$B,"SERVICIO")</f>
        <v>0</v>
      </c>
      <c r="IL19" s="76">
        <f>SUMIFS(Consolidado!$G:$G,Consolidado!$A:$A,$B19,Consolidado!$E:$E,IL$4,Consolidado!$C:$C,"REG",Consolidado!$B:$B,"SERVICIO")</f>
        <v>0</v>
      </c>
      <c r="IM19" s="76">
        <f>SUMIFS(Consolidado!$G:$G,Consolidado!$A:$A,$B19,Consolidado!$E:$E,IM$4,Consolidado!$C:$C,"REG",Consolidado!$B:$B,"SERVICIO")</f>
        <v>0</v>
      </c>
      <c r="IN19" s="76">
        <f>SUMIFS(Consolidado!$G:$G,Consolidado!$A:$A,$B19,Consolidado!$E:$E,IN$4,Consolidado!$C:$C,"REG",Consolidado!$B:$B,"SERVICIO")</f>
        <v>0</v>
      </c>
      <c r="IO19" s="76">
        <f>SUMIFS(Consolidado!$G:$G,Consolidado!$A:$A,$B19,Consolidado!$E:$E,IO$4,Consolidado!$C:$C,"REG",Consolidado!$B:$B,"SERVICIO")</f>
        <v>0</v>
      </c>
      <c r="IP19" s="76">
        <f>SUMIFS(Consolidado!$G:$G,Consolidado!$A:$A,$B19,Consolidado!$E:$E,IP$4,Consolidado!$C:$C,"REG",Consolidado!$B:$B,"SERVICIO")</f>
        <v>0</v>
      </c>
      <c r="IQ19" s="76">
        <f>SUMIFS(Consolidado!$G:$G,Consolidado!$A:$A,$B19,Consolidado!$E:$E,IQ$4,Consolidado!$C:$C,"REG",Consolidado!$B:$B,"SERVICIO")</f>
        <v>0</v>
      </c>
      <c r="IR19" s="76">
        <f>SUMIFS(Consolidado!$G:$G,Consolidado!$A:$A,$B19,Consolidado!$E:$E,IR$4,Consolidado!$C:$C,"REG",Consolidado!$B:$B,"SERVICIO")</f>
        <v>0</v>
      </c>
      <c r="IS19" s="76">
        <f>SUMIFS(Consolidado!$G:$G,Consolidado!$A:$A,$B19,Consolidado!$E:$E,IS$4,Consolidado!$C:$C,"REG",Consolidado!$B:$B,"SERVICIO")</f>
        <v>0</v>
      </c>
      <c r="IT19" s="76">
        <f>SUMIFS(Consolidado!$G:$G,Consolidado!$A:$A,$B19,Consolidado!$E:$E,IT$4,Consolidado!$C:$C,"REG",Consolidado!$B:$B,"SERVICIO")</f>
        <v>0</v>
      </c>
      <c r="IU19" s="76">
        <f>SUMIFS(Consolidado!$G:$G,Consolidado!$A:$A,$B19,Consolidado!$E:$E,IU$4,Consolidado!$C:$C,"REG",Consolidado!$B:$B,"SERVICIO")</f>
        <v>0</v>
      </c>
      <c r="IV19" s="76">
        <f>SUMIFS(Consolidado!$G:$G,Consolidado!$A:$A,$B19,Consolidado!$E:$E,IV$4,Consolidado!$C:$C,"REG",Consolidado!$B:$B,"SERVICIO")</f>
        <v>0</v>
      </c>
      <c r="IW19" s="76">
        <f>SUMIFS(Consolidado!$G:$G,Consolidado!$A:$A,$B19,Consolidado!$E:$E,IW$4,Consolidado!$C:$C,"REG",Consolidado!$B:$B,"SERVICIO")</f>
        <v>0</v>
      </c>
      <c r="IX19" s="76">
        <f>SUMIFS(Consolidado!$G:$G,Consolidado!$A:$A,$B19,Consolidado!$E:$E,IX$4,Consolidado!$C:$C,"REG",Consolidado!$B:$B,"SERVICIO")</f>
        <v>0</v>
      </c>
      <c r="IY19" s="76">
        <f>SUMIFS(Consolidado!$G:$G,Consolidado!$A:$A,$B19,Consolidado!$E:$E,IY$4,Consolidado!$C:$C,"REG",Consolidado!$B:$B,"SERVICIO")</f>
        <v>0</v>
      </c>
      <c r="IZ19" s="76">
        <f>SUMIFS(Consolidado!$G:$G,Consolidado!$A:$A,$B19,Consolidado!$E:$E,IZ$4,Consolidado!$C:$C,"REG",Consolidado!$B:$B,"SERVICIO")</f>
        <v>0</v>
      </c>
      <c r="JA19" s="76">
        <f>SUMIFS(Consolidado!$G:$G,Consolidado!$A:$A,$B19,Consolidado!$E:$E,JA$4,Consolidado!$C:$C,"REG",Consolidado!$B:$B,"SERVICIO")</f>
        <v>0</v>
      </c>
      <c r="JB19" s="76">
        <f>SUMIFS(Consolidado!$G:$G,Consolidado!$A:$A,$B19,Consolidado!$E:$E,JB$4,Consolidado!$C:$C,"REG",Consolidado!$B:$B,"SERVICIO")</f>
        <v>0</v>
      </c>
      <c r="JC19" s="76">
        <f>SUMIFS(Consolidado!$G:$G,Consolidado!$A:$A,$B19,Consolidado!$E:$E,JC$4,Consolidado!$C:$C,"REG",Consolidado!$B:$B,"SERVICIO")</f>
        <v>0</v>
      </c>
      <c r="JD19" s="76">
        <f>SUMIFS(Consolidado!$G:$G,Consolidado!$A:$A,$B19,Consolidado!$E:$E,JD$4,Consolidado!$C:$C,"REG",Consolidado!$B:$B,"SERVICIO")</f>
        <v>0</v>
      </c>
      <c r="JE19" s="76">
        <f>SUMIFS(Consolidado!$G:$G,Consolidado!$A:$A,$B19,Consolidado!$E:$E,JE$4,Consolidado!$C:$C,"REG",Consolidado!$B:$B,"SERVICIO")</f>
        <v>0</v>
      </c>
      <c r="JF19" s="76">
        <f>SUMIFS(Consolidado!$G:$G,Consolidado!$A:$A,$B19,Consolidado!$E:$E,JF$4,Consolidado!$C:$C,"REG",Consolidado!$B:$B,"SERVICIO")</f>
        <v>0</v>
      </c>
      <c r="JG19" s="76">
        <f>SUMIFS(Consolidado!$G:$G,Consolidado!$A:$A,$B19,Consolidado!$E:$E,JG$4,Consolidado!$C:$C,"REG",Consolidado!$B:$B,"SERVICIO")</f>
        <v>0</v>
      </c>
      <c r="JH19" s="76">
        <f>SUMIFS(Consolidado!$G:$G,Consolidado!$A:$A,$B19,Consolidado!$E:$E,JH$4,Consolidado!$C:$C,"REG",Consolidado!$B:$B,"SERVICIO")</f>
        <v>0</v>
      </c>
      <c r="JI19" s="76">
        <f>SUMIFS(Consolidado!$G:$G,Consolidado!$A:$A,$B19,Consolidado!$E:$E,JI$4,Consolidado!$C:$C,"REG",Consolidado!$B:$B,"SERVICIO")</f>
        <v>0</v>
      </c>
      <c r="JJ19" s="76">
        <f>SUMIFS(Consolidado!$G:$G,Consolidado!$A:$A,$B19,Consolidado!$E:$E,JJ$4,Consolidado!$C:$C,"REG",Consolidado!$B:$B,"SERVICIO")</f>
        <v>0</v>
      </c>
      <c r="JK19" s="76">
        <f>SUMIFS(Consolidado!$G:$G,Consolidado!$A:$A,$B19,Consolidado!$E:$E,JK$4,Consolidado!$C:$C,"REG",Consolidado!$B:$B,"SERVICIO")</f>
        <v>0</v>
      </c>
      <c r="JL19" s="76">
        <f>SUMIFS(Consolidado!$G:$G,Consolidado!$A:$A,$B19,Consolidado!$E:$E,JL$4,Consolidado!$C:$C,"REG",Consolidado!$B:$B,"SERVICIO")</f>
        <v>0</v>
      </c>
      <c r="JM19" s="76">
        <f>SUMIFS(Consolidado!$G:$G,Consolidado!$A:$A,$B19,Consolidado!$E:$E,JM$4,Consolidado!$C:$C,"REG",Consolidado!$B:$B,"SERVICIO")</f>
        <v>0</v>
      </c>
      <c r="JN19" s="76">
        <f>SUMIFS(Consolidado!$G:$G,Consolidado!$A:$A,$B19,Consolidado!$E:$E,JN$4,Consolidado!$C:$C,"REG",Consolidado!$B:$B,"SERVICIO")</f>
        <v>0</v>
      </c>
      <c r="JO19" s="76">
        <f>SUMIFS(Consolidado!$G:$G,Consolidado!$A:$A,$B19,Consolidado!$E:$E,JO$4,Consolidado!$C:$C,"REG",Consolidado!$B:$B,"SERVICIO")</f>
        <v>0</v>
      </c>
      <c r="JP19" s="76">
        <f>SUMIFS(Consolidado!$G:$G,Consolidado!$A:$A,$B19,Consolidado!$E:$E,JP$4,Consolidado!$C:$C,"REG",Consolidado!$B:$B,"SERVICIO")</f>
        <v>0</v>
      </c>
      <c r="JQ19" s="76">
        <f>SUMIFS(Consolidado!$G:$G,Consolidado!$A:$A,$B19,Consolidado!$E:$E,JQ$4,Consolidado!$C:$C,"REG",Consolidado!$B:$B,"SERVICIO")</f>
        <v>0</v>
      </c>
      <c r="JR19" s="76">
        <f>SUMIFS(Consolidado!$G:$G,Consolidado!$A:$A,$B19,Consolidado!$E:$E,JR$4,Consolidado!$C:$C,"REG",Consolidado!$B:$B,"SERVICIO")</f>
        <v>0</v>
      </c>
      <c r="JS19" s="76">
        <f>SUMIFS(Consolidado!$G:$G,Consolidado!$A:$A,$B19,Consolidado!$E:$E,JS$4,Consolidado!$C:$C,"REG",Consolidado!$B:$B,"SERVICIO")</f>
        <v>0</v>
      </c>
      <c r="JT19" s="76">
        <f>SUMIFS(Consolidado!$G:$G,Consolidado!$A:$A,$B19,Consolidado!$E:$E,JT$4,Consolidado!$C:$C,"REG",Consolidado!$B:$B,"SERVICIO")</f>
        <v>0</v>
      </c>
      <c r="JU19" s="76">
        <f>SUMIFS(Consolidado!$G:$G,Consolidado!$A:$A,$B19,Consolidado!$E:$E,JU$4,Consolidado!$C:$C,"REG",Consolidado!$B:$B,"SERVICIO")</f>
        <v>0</v>
      </c>
      <c r="JV19" s="76">
        <f>SUMIFS(Consolidado!$G:$G,Consolidado!$A:$A,$B19,Consolidado!$E:$E,JV$4,Consolidado!$C:$C,"REG",Consolidado!$B:$B,"SERVICIO")</f>
        <v>0</v>
      </c>
      <c r="JW19" s="76">
        <f>SUMIFS(Consolidado!$G:$G,Consolidado!$A:$A,$B19,Consolidado!$E:$E,JW$4,Consolidado!$C:$C,"REG",Consolidado!$B:$B,"SERVICIO")</f>
        <v>0</v>
      </c>
      <c r="JX19" s="76">
        <f>SUMIFS(Consolidado!$G:$G,Consolidado!$A:$A,$B19,Consolidado!$E:$E,JX$4,Consolidado!$C:$C,"REG",Consolidado!$B:$B,"SERVICIO")</f>
        <v>0</v>
      </c>
      <c r="JY19" s="76">
        <f>SUMIFS(Consolidado!$G:$G,Consolidado!$A:$A,$B19,Consolidado!$E:$E,JY$4,Consolidado!$C:$C,"REG",Consolidado!$B:$B,"SERVICIO")</f>
        <v>0</v>
      </c>
      <c r="JZ19" s="76">
        <f>SUMIFS(Consolidado!$G:$G,Consolidado!$A:$A,$B19,Consolidado!$E:$E,JZ$4,Consolidado!$C:$C,"REG",Consolidado!$B:$B,"SERVICIO")</f>
        <v>0</v>
      </c>
      <c r="KA19" s="76">
        <f>SUMIFS(Consolidado!$G:$G,Consolidado!$A:$A,$B19,Consolidado!$E:$E,KA$4,Consolidado!$C:$C,"REG",Consolidado!$B:$B,"SERVICIO")</f>
        <v>0</v>
      </c>
      <c r="KB19" s="76">
        <f>SUMIFS(Consolidado!$G:$G,Consolidado!$A:$A,$B19,Consolidado!$E:$E,KB$4,Consolidado!$C:$C,"REG",Consolidado!$B:$B,"SERVICIO")</f>
        <v>0</v>
      </c>
      <c r="KC19" s="76">
        <f>SUMIFS(Consolidado!$G:$G,Consolidado!$A:$A,$B19,Consolidado!$E:$E,KC$4,Consolidado!$C:$C,"REG",Consolidado!$B:$B,"SERVICIO")</f>
        <v>0</v>
      </c>
      <c r="KD19" s="76">
        <f>SUMIFS(Consolidado!$G:$G,Consolidado!$A:$A,$B19,Consolidado!$E:$E,KD$4,Consolidado!$C:$C,"REG",Consolidado!$B:$B,"SERVICIO")</f>
        <v>0</v>
      </c>
      <c r="KE19" s="76">
        <f>SUMIFS(Consolidado!$G:$G,Consolidado!$A:$A,$B19,Consolidado!$E:$E,KE$4,Consolidado!$C:$C,"REG",Consolidado!$B:$B,"SERVICIO")</f>
        <v>0</v>
      </c>
      <c r="KF19" s="76">
        <f>SUMIFS(Consolidado!$G:$G,Consolidado!$A:$A,$B19,Consolidado!$E:$E,KF$4,Consolidado!$C:$C,"REG",Consolidado!$B:$B,"SERVICIO")</f>
        <v>0</v>
      </c>
      <c r="KG19" s="76">
        <f>SUMIFS(Consolidado!$G:$G,Consolidado!$A:$A,$B19,Consolidado!$E:$E,KG$4,Consolidado!$C:$C,"REG",Consolidado!$B:$B,"SERVICIO")</f>
        <v>0</v>
      </c>
      <c r="KH19" s="76">
        <f>SUMIFS(Consolidado!$G:$G,Consolidado!$A:$A,$B19,Consolidado!$E:$E,KH$4,Consolidado!$C:$C,"REG",Consolidado!$B:$B,"SERVICIO")</f>
        <v>0</v>
      </c>
      <c r="KI19" s="76">
        <f>SUMIFS(Consolidado!$G:$G,Consolidado!$A:$A,$B19,Consolidado!$E:$E,KI$4,Consolidado!$C:$C,"REG",Consolidado!$B:$B,"SERVICIO")</f>
        <v>0</v>
      </c>
      <c r="KJ19" s="76">
        <f>SUMIFS(Consolidado!$G:$G,Consolidado!$A:$A,$B19,Consolidado!$E:$E,KJ$4,Consolidado!$C:$C,"REG",Consolidado!$B:$B,"SERVICIO")</f>
        <v>0</v>
      </c>
      <c r="KK19" s="76">
        <f>SUMIFS(Consolidado!$G:$G,Consolidado!$A:$A,$B19,Consolidado!$E:$E,KK$4,Consolidado!$C:$C,"REG",Consolidado!$B:$B,"SERVICIO")</f>
        <v>0</v>
      </c>
      <c r="KL19" s="76">
        <f>SUMIFS(Consolidado!$G:$G,Consolidado!$A:$A,$B19,Consolidado!$E:$E,KL$4,Consolidado!$C:$C,"REG",Consolidado!$B:$B,"SERVICIO")</f>
        <v>0</v>
      </c>
      <c r="KM19" s="76">
        <f>SUMIFS(Consolidado!$G:$G,Consolidado!$A:$A,$B19,Consolidado!$E:$E,KM$4,Consolidado!$C:$C,"REG",Consolidado!$B:$B,"SERVICIO")</f>
        <v>0</v>
      </c>
      <c r="KN19" s="76">
        <f>SUMIFS(Consolidado!$G:$G,Consolidado!$A:$A,$B19,Consolidado!$E:$E,KN$4,Consolidado!$C:$C,"REG",Consolidado!$B:$B,"SERVICIO")</f>
        <v>0</v>
      </c>
      <c r="KO19" s="76">
        <v>916.67</v>
      </c>
      <c r="KP19" s="76">
        <v>916.67</v>
      </c>
      <c r="KQ19" s="76">
        <v>916.67</v>
      </c>
      <c r="KR19" s="76">
        <v>916.67</v>
      </c>
      <c r="KS19" s="76">
        <v>916.67</v>
      </c>
      <c r="KT19" s="76">
        <v>916.67</v>
      </c>
      <c r="KU19" s="76">
        <v>916.67</v>
      </c>
      <c r="KV19" s="76">
        <v>916.67</v>
      </c>
      <c r="KW19" s="76">
        <v>916.67</v>
      </c>
      <c r="KX19" s="76">
        <v>916.67</v>
      </c>
      <c r="KY19" s="76">
        <v>916.67</v>
      </c>
      <c r="KZ19" s="76">
        <v>916.67</v>
      </c>
      <c r="LA19" s="76">
        <v>916.67</v>
      </c>
      <c r="LB19" s="76">
        <v>916.67</v>
      </c>
      <c r="LC19" s="76">
        <v>916.67</v>
      </c>
      <c r="LD19" s="76">
        <v>916.67</v>
      </c>
      <c r="LE19" s="76">
        <v>916.67</v>
      </c>
      <c r="LF19" s="76">
        <v>916.67</v>
      </c>
      <c r="LG19" s="76">
        <v>916.67</v>
      </c>
      <c r="LH19" s="76">
        <v>916.67</v>
      </c>
      <c r="LI19" s="76">
        <v>916.67</v>
      </c>
      <c r="LJ19" s="76">
        <v>916.67</v>
      </c>
      <c r="LK19" s="76">
        <v>916.67</v>
      </c>
      <c r="LL19" s="76">
        <v>916.67</v>
      </c>
      <c r="LM19" s="76">
        <v>916.67</v>
      </c>
      <c r="LN19" s="76">
        <v>916.67</v>
      </c>
      <c r="LO19" s="76">
        <v>916.67</v>
      </c>
      <c r="LP19" s="76">
        <v>916.67</v>
      </c>
      <c r="LQ19" s="76">
        <v>916.67</v>
      </c>
      <c r="LR19" s="76">
        <v>916.67</v>
      </c>
      <c r="LS19" s="76">
        <v>916.67</v>
      </c>
      <c r="LT19" s="76">
        <v>916.67</v>
      </c>
      <c r="LU19" s="76">
        <v>916.67</v>
      </c>
      <c r="LV19" s="76">
        <v>916.67</v>
      </c>
      <c r="LW19" s="76">
        <v>916.67</v>
      </c>
      <c r="LX19" s="76">
        <v>916.67</v>
      </c>
      <c r="LY19" s="76">
        <v>916.67</v>
      </c>
      <c r="LZ19" s="76">
        <v>916.67</v>
      </c>
      <c r="MA19" s="76">
        <v>916.67</v>
      </c>
      <c r="MB19" s="76">
        <v>916.67</v>
      </c>
      <c r="MC19" s="76">
        <v>916.67</v>
      </c>
      <c r="MD19" s="76">
        <v>916.67</v>
      </c>
      <c r="ME19" s="76">
        <v>916.67</v>
      </c>
      <c r="MF19" s="76">
        <v>916.67</v>
      </c>
      <c r="MG19" s="76">
        <v>916.67</v>
      </c>
      <c r="MH19" s="76">
        <v>916.67</v>
      </c>
      <c r="MI19" s="76">
        <v>916.67</v>
      </c>
      <c r="MJ19" s="76">
        <v>916.67</v>
      </c>
      <c r="MK19" s="76">
        <v>916.67</v>
      </c>
      <c r="ML19" s="76">
        <v>916.67</v>
      </c>
      <c r="MM19" s="76">
        <v>916.67</v>
      </c>
      <c r="MN19" s="76">
        <v>916.67</v>
      </c>
      <c r="MO19" s="76">
        <v>916.67</v>
      </c>
      <c r="MP19" s="76">
        <v>916.67</v>
      </c>
      <c r="MQ19" s="76">
        <v>916.67</v>
      </c>
      <c r="MR19" s="76">
        <v>916.67</v>
      </c>
      <c r="MS19" s="76">
        <v>916.67</v>
      </c>
      <c r="MT19" s="76">
        <v>916.67</v>
      </c>
      <c r="MU19" s="76">
        <v>916.67</v>
      </c>
      <c r="MV19" s="76">
        <v>916.67</v>
      </c>
      <c r="MW19" s="76">
        <v>916.67</v>
      </c>
      <c r="MX19" s="76">
        <v>916.67</v>
      </c>
      <c r="MY19" s="76">
        <v>916.67</v>
      </c>
      <c r="MZ19" s="76">
        <v>916.67</v>
      </c>
      <c r="NA19" s="76">
        <v>916.67</v>
      </c>
      <c r="NB19" s="76">
        <v>916.67</v>
      </c>
      <c r="NC19" s="76">
        <v>916.67</v>
      </c>
      <c r="ND19" s="76">
        <v>916.67</v>
      </c>
      <c r="NE19" s="76">
        <v>916.67</v>
      </c>
      <c r="NF19" s="76">
        <v>916.67</v>
      </c>
      <c r="NG19" s="76">
        <v>916.67</v>
      </c>
      <c r="NH19" s="76">
        <v>916.43000000009488</v>
      </c>
      <c r="NI19" s="76">
        <f>SUMIFS(Consolidado!$G:$G,Consolidado!$A:$A,$B19,Consolidado!$E:$E,NI$4,Consolidado!$C:$C,"REG",Consolidado!$B:$B,"SERVICIO")</f>
        <v>0</v>
      </c>
      <c r="NJ19" s="76">
        <f>SUMIFS(Consolidado!$G:$G,Consolidado!$A:$A,$B19,Consolidado!$E:$E,NJ$4,Consolidado!$C:$C,"REG",Consolidado!$B:$B,"SERVICIO")</f>
        <v>0</v>
      </c>
      <c r="NK19" s="76">
        <f>SUMIFS(Consolidado!$G:$G,Consolidado!$A:$A,$B19,Consolidado!$E:$E,NK$4,Consolidado!$C:$C,"REG",Consolidado!$B:$B,"SERVICIO")</f>
        <v>0</v>
      </c>
      <c r="NL19" s="76">
        <f>SUMIFS(Consolidado!$G:$G,Consolidado!$A:$A,$B19,Consolidado!$E:$E,NL$4,Consolidado!$C:$C,"REG",Consolidado!$B:$B,"SERVICIO")</f>
        <v>0</v>
      </c>
      <c r="NM19" s="76">
        <f>SUMIFS(Consolidado!$G:$G,Consolidado!$A:$A,$B19,Consolidado!$E:$E,NM$4,Consolidado!$C:$C,"REG",Consolidado!$B:$B,"SERVICIO")</f>
        <v>0</v>
      </c>
      <c r="NN19" s="76">
        <f>SUMIFS(Consolidado!$G:$G,Consolidado!$A:$A,$B19,Consolidado!$E:$E,NN$4,Consolidado!$C:$C,"REG",Consolidado!$B:$B,"SERVICIO")</f>
        <v>0</v>
      </c>
      <c r="NO19" s="76">
        <f>SUMIFS(Consolidado!$G:$G,Consolidado!$A:$A,$B19,Consolidado!$E:$E,NO$4,Consolidado!$C:$C,"REG",Consolidado!$B:$B,"SERVICIO")</f>
        <v>0</v>
      </c>
      <c r="NP19" s="76">
        <f>SUMIFS(Consolidado!$G:$G,Consolidado!$A:$A,$B19,Consolidado!$E:$E,NP$4,Consolidado!$C:$C,"REG",Consolidado!$B:$B,"SERVICIO")</f>
        <v>0</v>
      </c>
      <c r="NQ19" s="76">
        <f>SUMIFS(Consolidado!$G:$G,Consolidado!$A:$A,$B19,Consolidado!$E:$E,NQ$4,Consolidado!$C:$C,"REG",Consolidado!$B:$B,"SERVICIO")</f>
        <v>0</v>
      </c>
      <c r="NR19" s="76">
        <f>SUMIFS(Consolidado!$G:$G,Consolidado!$A:$A,$B19,Consolidado!$E:$E,NR$4,Consolidado!$C:$C,"REG",Consolidado!$B:$B,"SERVICIO")</f>
        <v>0</v>
      </c>
      <c r="NS19" s="76">
        <f>SUMIFS(Consolidado!$G:$G,Consolidado!$A:$A,$B19,Consolidado!$E:$E,NS$4,Consolidado!$C:$C,"REG",Consolidado!$B:$B,"SERVICIO")</f>
        <v>0</v>
      </c>
      <c r="NT19" s="76">
        <f>SUMIFS(Consolidado!$G:$G,Consolidado!$A:$A,$B19,Consolidado!$E:$E,NT$4,Consolidado!$C:$C,"REG",Consolidado!$B:$B,"SERVICIO")</f>
        <v>0</v>
      </c>
      <c r="NU19" s="76">
        <f>SUMIFS(Consolidado!$G:$G,Consolidado!$A:$A,$B19,Consolidado!$E:$E,NU$4,Consolidado!$C:$C,"REG",Consolidado!$B:$B,"SERVICIO")</f>
        <v>0</v>
      </c>
      <c r="NV19" s="76">
        <f>SUMIFS(Consolidado!$G:$G,Consolidado!$A:$A,$B19,Consolidado!$E:$E,NV$4,Consolidado!$C:$C,"REG",Consolidado!$B:$B,"SERVICIO")</f>
        <v>0</v>
      </c>
      <c r="NW19" s="76">
        <f>SUMIFS(Consolidado!$G:$G,Consolidado!$A:$A,$B19,Consolidado!$E:$E,NW$4,Consolidado!$C:$C,"REG",Consolidado!$B:$B,"SERVICIO")</f>
        <v>0</v>
      </c>
      <c r="NX19" s="76">
        <f>SUMIFS(Consolidado!$G:$G,Consolidado!$A:$A,$B19,Consolidado!$E:$E,NX$4,Consolidado!$C:$C,"REG",Consolidado!$B:$B,"SERVICIO")</f>
        <v>0</v>
      </c>
      <c r="NY19" s="76">
        <f>SUMIFS(Consolidado!$G:$G,Consolidado!$A:$A,$B19,Consolidado!$E:$E,NY$4,Consolidado!$C:$C,"REG",Consolidado!$B:$B,"SERVICIO")</f>
        <v>0</v>
      </c>
      <c r="NZ19" s="212">
        <f t="shared" si="0"/>
        <v>66000</v>
      </c>
      <c r="OA19" s="77">
        <f t="shared" si="1"/>
        <v>8000</v>
      </c>
      <c r="OB19" s="78">
        <f t="shared" si="2"/>
        <v>0.10810810810810811</v>
      </c>
      <c r="OC19" s="77">
        <f t="shared" si="8"/>
        <v>8000</v>
      </c>
      <c r="OD19" s="78">
        <f t="shared" si="3"/>
        <v>0.10810810810810811</v>
      </c>
      <c r="OE19" s="79" t="s">
        <v>839</v>
      </c>
      <c r="OF19" s="234" cm="1">
        <f t="array" ref="OF19">_xlfn.IFS(OB19&gt;=60%,U19*100%,OB19&gt;=60%,U19*60%,OB19&gt;=35%,U19*35%,OB19&lt;35%,0)</f>
        <v>0</v>
      </c>
      <c r="OG19" s="234" cm="1">
        <f t="array" ref="OG19">_xlfn.IFS(OD19&gt;=60%,U19*100%,OD19&gt;=60%,U19*60%,OD19&gt;=35%,U19*35%,OD19&lt;35%,0)</f>
        <v>0</v>
      </c>
      <c r="OH19" s="237">
        <f t="shared" si="9"/>
        <v>0</v>
      </c>
      <c r="OI19" s="236">
        <f t="shared" si="4"/>
        <v>0</v>
      </c>
      <c r="OJ19" s="35">
        <f t="shared" si="5"/>
        <v>0</v>
      </c>
      <c r="OK19" s="35">
        <f>_xlfn.XLOOKUP(B19,Alianza!$A:$A,Alianza!$C:$C,"",0,1)</f>
        <v>4682</v>
      </c>
      <c r="OL19" s="235" cm="1">
        <f t="array" ref="OL19">_xlfn.IFS(OB19&gt;=60%,OK19*100%,OB19&gt;=60%,OK19*60%,OB19&gt;=35%,OK19*35%,OB19&lt;35%,0)</f>
        <v>0</v>
      </c>
      <c r="OM19" s="235" cm="1">
        <f t="array" ref="OM19">_xlfn.IFS(OD19&gt;=60%,OK19*100%,OD19&gt;=60%,OK19*60%,OD19&gt;=35%,OK19*35%,OD19&lt;35%,0)</f>
        <v>0</v>
      </c>
      <c r="ON19" s="243">
        <f t="shared" si="10"/>
        <v>0</v>
      </c>
      <c r="OO19" s="35">
        <f>_xlfn.XLOOKUP(B19,Comisiones!$A:$A,Comisiones!$B:$B,"",0,1)</f>
        <v>468.20000000000005</v>
      </c>
      <c r="OP19" s="35">
        <f>_xlfn.XLOOKUP(B19,Comisiones!$A:$A,Comisiones!$C:$C,"",0,1)</f>
        <v>210.69000000000003</v>
      </c>
      <c r="OQ19" s="236">
        <f t="shared" si="11"/>
        <v>257.51</v>
      </c>
      <c r="OR19" s="235" cm="1">
        <f t="array" ref="OR19">_xlfn.IFS(OB19&gt;=60%,OO19*100%,OB19&gt;=60%,OO19*60%,OB19&gt;=35%,OO19*35%,OB19&lt;35%,0)</f>
        <v>0</v>
      </c>
      <c r="OS19" s="235" cm="1">
        <f t="array" ref="OS19">_xlfn.IFS(OD19&gt;=60%,OQ19*100%,OD19&gt;=60%,OQ19*60%,OD19&gt;=35%,OQ19*35%,OD19&lt;35%,0)</f>
        <v>0</v>
      </c>
      <c r="OT19" s="243">
        <f t="shared" si="12"/>
        <v>0</v>
      </c>
      <c r="OU19" s="77"/>
      <c r="OV19"/>
      <c r="OW19" s="77">
        <f t="shared" si="6"/>
        <v>0</v>
      </c>
    </row>
    <row r="20" spans="2:414" s="3" customFormat="1" ht="15.75" thickBot="1" x14ac:dyDescent="0.3">
      <c r="B20" s="103" t="s">
        <v>731</v>
      </c>
      <c r="C20" s="152">
        <v>1</v>
      </c>
      <c r="D20" s="42" t="s">
        <v>441</v>
      </c>
      <c r="E20" s="43" t="str">
        <f>_xlfn.XLOOKUP(D20,'Datos Maestros'!$N$3:$N$19,'Datos Maestros'!$G$3:$G$19,"",0,1)</f>
        <v>02.03</v>
      </c>
      <c r="F20" s="43"/>
      <c r="G20" s="43"/>
      <c r="H20" s="111" t="s">
        <v>847</v>
      </c>
      <c r="I20" s="42" t="s">
        <v>449</v>
      </c>
      <c r="J20" s="42"/>
      <c r="K20" s="42" t="s">
        <v>292</v>
      </c>
      <c r="L20" s="42"/>
      <c r="M20" s="42"/>
      <c r="N20" s="42"/>
      <c r="O20" s="41">
        <v>45107</v>
      </c>
      <c r="P20" s="42"/>
      <c r="Q20" s="95"/>
      <c r="R20" s="95"/>
      <c r="S20" s="42"/>
      <c r="T20" s="42"/>
      <c r="U20" s="160">
        <v>1500</v>
      </c>
      <c r="V20" s="74">
        <v>0</v>
      </c>
      <c r="W20" s="40">
        <v>0</v>
      </c>
      <c r="X20" s="40" t="s">
        <v>840</v>
      </c>
      <c r="Y20" s="40" t="s">
        <v>46</v>
      </c>
      <c r="Z20" s="43">
        <v>0</v>
      </c>
      <c r="AA20" s="43"/>
      <c r="AB20" s="43">
        <v>1500</v>
      </c>
      <c r="AC20" s="92">
        <f>SUMIFS(Consolidado!$J:$J,Consolidado!$A:$A,$B20,Consolidado!$E:$E,AC$4,Consolidado!$C:$C,$C$3,Consolidado!$B:$B,"FOMA")</f>
        <v>0</v>
      </c>
      <c r="AD20" s="92">
        <f>SUMIFS(Consolidado!$J:$J,Consolidado!$A:$A,$B20,Consolidado!$E:$E,AD$4,Consolidado!$C:$C,$C$3,Consolidado!$B:$B,"FOMA")</f>
        <v>0</v>
      </c>
      <c r="AE20" s="92">
        <f>SUMIFS(Consolidado!$J:$J,Consolidado!$A:$A,$B20,Consolidado!$E:$E,AE$4,Consolidado!$C:$C,$C$3,Consolidado!$B:$B,"FOMA")</f>
        <v>0</v>
      </c>
      <c r="AF20" s="92">
        <f>SUMIFS(Consolidado!$J:$J,Consolidado!$A:$A,$B20,Consolidado!$E:$E,AF$4,Consolidado!$C:$C,$C$3,Consolidado!$B:$B,"FOMA")</f>
        <v>0</v>
      </c>
      <c r="AG20" s="92">
        <f>SUMIFS(Consolidado!$J:$J,Consolidado!$A:$A,$B20,Consolidado!$E:$E,AG$4,Consolidado!$C:$C,$C$3,Consolidado!$B:$B,"FOMA")</f>
        <v>0</v>
      </c>
      <c r="AH20" s="92">
        <f>SUMIFS(Consolidado!$J:$J,Consolidado!$A:$A,$B20,Consolidado!$E:$E,AH$4,Consolidado!$C:$C,$C$3,Consolidado!$B:$B,"FOMA")</f>
        <v>0</v>
      </c>
      <c r="AI20" s="92">
        <f>SUMIFS(Consolidado!$J:$J,Consolidado!$A:$A,$B20,Consolidado!$E:$E,AI$4,Consolidado!$C:$C,$C$3,Consolidado!$B:$B,"FOMA")</f>
        <v>0</v>
      </c>
      <c r="AJ20" s="92">
        <f>SUMIFS(Consolidado!$J:$J,Consolidado!$A:$A,$B20,Consolidado!$E:$E,AJ$4,Consolidado!$C:$C,$C$3,Consolidado!$B:$B,"FOMA")</f>
        <v>0</v>
      </c>
      <c r="AK20" s="92">
        <f>SUMIFS(Consolidado!$J:$J,Consolidado!$A:$A,$B20,Consolidado!$E:$E,AK$4,Consolidado!$C:$C,$C$3,Consolidado!$B:$B,"FOMA")</f>
        <v>0</v>
      </c>
      <c r="AL20" s="92">
        <f>SUMIFS(Consolidado!$J:$J,Consolidado!$A:$A,$B20,Consolidado!$E:$E,AL$4,Consolidado!$C:$C,$C$3,Consolidado!$B:$B,"FOMA")</f>
        <v>0</v>
      </c>
      <c r="AM20" s="92">
        <f>SUMIFS(Consolidado!$J:$J,Consolidado!$A:$A,$B20,Consolidado!$E:$E,AM$4,Consolidado!$C:$C,$C$3,Consolidado!$B:$B,"FOMA")</f>
        <v>0</v>
      </c>
      <c r="AN20" s="92">
        <f>SUMIFS(Consolidado!$J:$J,Consolidado!$A:$A,$B20,Consolidado!$E:$E,AN$4,Consolidado!$C:$C,$C$3,Consolidado!$B:$B,"FOMA")</f>
        <v>0</v>
      </c>
      <c r="AO20" s="92">
        <f>SUMIFS(Consolidado!$J:$J,Consolidado!$A:$A,$B20,Consolidado!$E:$E,AO$4,Consolidado!$C:$C,$C$3,Consolidado!$B:$B,"FOMA")</f>
        <v>0</v>
      </c>
      <c r="AP20" s="92">
        <f>SUMIFS(Consolidado!$J:$J,Consolidado!$A:$A,$B20,Consolidado!$E:$E,AP$4,Consolidado!$C:$C,$C$3,Consolidado!$B:$B,"FOMA")</f>
        <v>0</v>
      </c>
      <c r="AQ20" s="92">
        <f>SUMIFS(Consolidado!$J:$J,Consolidado!$A:$A,$B20,Consolidado!$E:$E,AQ$4,Consolidado!$C:$C,$C$3,Consolidado!$B:$B,"FOMA")</f>
        <v>0</v>
      </c>
      <c r="AR20" s="92">
        <f>SUMIFS(Consolidado!$J:$J,Consolidado!$A:$A,$B20,Consolidado!$E:$E,AR$4,Consolidado!$C:$C,$C$3,Consolidado!$B:$B,"FOMA")</f>
        <v>0</v>
      </c>
      <c r="AS20" s="92">
        <f>SUMIFS(Consolidado!$J:$J,Consolidado!$A:$A,$B20,Consolidado!$E:$E,AS$4,Consolidado!$C:$C,$C$3,Consolidado!$B:$B,"FOMA")</f>
        <v>0</v>
      </c>
      <c r="AT20" s="92">
        <f>SUMIFS(Consolidado!$J:$J,Consolidado!$A:$A,$B20,Consolidado!$E:$E,AT$4,Consolidado!$C:$C,$C$3,Consolidado!$B:$B,"FOMA")</f>
        <v>0</v>
      </c>
      <c r="AU20" s="92">
        <f>SUMIFS(Consolidado!$J:$J,Consolidado!$A:$A,$B20,Consolidado!$E:$E,AU$4,Consolidado!$C:$C,$C$3,Consolidado!$B:$B,"FOMA")</f>
        <v>0</v>
      </c>
      <c r="AV20" s="92">
        <f>SUMIFS(Consolidado!$J:$J,Consolidado!$A:$A,$B20,Consolidado!$E:$E,AV$4,Consolidado!$C:$C,$C$3,Consolidado!$B:$B,"FOMA")</f>
        <v>0</v>
      </c>
      <c r="AW20" s="92">
        <f>SUMIFS(Consolidado!$J:$J,Consolidado!$A:$A,$B20,Consolidado!$E:$E,AW$4,Consolidado!$C:$C,$C$3,Consolidado!$B:$B,"FOMA")</f>
        <v>0</v>
      </c>
      <c r="AX20" s="92">
        <f>SUMIFS(Consolidado!$J:$J,Consolidado!$A:$A,$B20,Consolidado!$E:$E,AX$4,Consolidado!$C:$C,$C$3,Consolidado!$B:$B,"FOMA")</f>
        <v>0</v>
      </c>
      <c r="AY20" s="92">
        <f>SUMIFS(Consolidado!$J:$J,Consolidado!$A:$A,$B20,Consolidado!$E:$E,AY$4,Consolidado!$C:$C,$C$3,Consolidado!$B:$B,"FOMA")</f>
        <v>0</v>
      </c>
      <c r="AZ20" s="92">
        <f>SUMIFS(Consolidado!$J:$J,Consolidado!$A:$A,$B20,Consolidado!$E:$E,AZ$4,Consolidado!$C:$C,$C$3,Consolidado!$B:$B,"FOMA")</f>
        <v>0</v>
      </c>
      <c r="BA20" s="92">
        <f>SUMIFS(Consolidado!$J:$J,Consolidado!$A:$A,$B20,Consolidado!$E:$E,BA$4,Consolidado!$C:$C,$C$3,Consolidado!$B:$B,"FOMA")</f>
        <v>0</v>
      </c>
      <c r="BB20" s="92">
        <f>SUMIFS(Consolidado!$J:$J,Consolidado!$A:$A,$B20,Consolidado!$E:$E,BB$4,Consolidado!$C:$C,$C$3,Consolidado!$B:$B,"FOMA")</f>
        <v>0</v>
      </c>
      <c r="BC20" s="92">
        <f>SUMIFS(Consolidado!$J:$J,Consolidado!$A:$A,$B20,Consolidado!$E:$E,BC$4,Consolidado!$C:$C,$C$3,Consolidado!$B:$B,"FOMA")</f>
        <v>0</v>
      </c>
      <c r="BD20" s="92">
        <f>SUMIFS(Consolidado!$J:$J,Consolidado!$A:$A,$B20,Consolidado!$E:$E,BD$4,Consolidado!$C:$C,$C$3,Consolidado!$B:$B,"FOMA")</f>
        <v>0</v>
      </c>
      <c r="BE20" s="92">
        <f>SUMIFS(Consolidado!$J:$J,Consolidado!$A:$A,$B20,Consolidado!$E:$E,BE$4,Consolidado!$C:$C,$C$3,Consolidado!$B:$B,"FOMA")</f>
        <v>0</v>
      </c>
      <c r="BF20" s="92">
        <f>SUMIFS(Consolidado!$J:$J,Consolidado!$A:$A,$B20,Consolidado!$E:$E,BF$4,Consolidado!$C:$C,$C$3,Consolidado!$B:$B,"FOMA")</f>
        <v>0</v>
      </c>
      <c r="BG20" s="92">
        <f>SUMIFS(Consolidado!$J:$J,Consolidado!$A:$A,$B20,Consolidado!$E:$E,BG$4,Consolidado!$C:$C,$C$3,Consolidado!$B:$B,"FOMA")</f>
        <v>0</v>
      </c>
      <c r="BH20" s="92">
        <f>SUMIFS(Consolidado!$J:$J,Consolidado!$A:$A,$B20,Consolidado!$E:$E,BH$4,Consolidado!$C:$C,$C$3,Consolidado!$B:$B,"FOMA")</f>
        <v>0</v>
      </c>
      <c r="BI20" s="92">
        <f>SUMIFS(Consolidado!$J:$J,Consolidado!$A:$A,$B20,Consolidado!$E:$E,BI$4,Consolidado!$C:$C,$C$3,Consolidado!$B:$B,"FOMA")</f>
        <v>0</v>
      </c>
      <c r="BJ20" s="92">
        <f>SUMIFS(Consolidado!$J:$J,Consolidado!$A:$A,$B20,Consolidado!$E:$E,BJ$4,Consolidado!$C:$C,$C$3,Consolidado!$B:$B,"FOMA")</f>
        <v>0</v>
      </c>
      <c r="BK20" s="92">
        <f>SUMIFS(Consolidado!$J:$J,Consolidado!$A:$A,$B20,Consolidado!$E:$E,BK$4,Consolidado!$C:$C,$C$3,Consolidado!$B:$B,"FOMA")</f>
        <v>0</v>
      </c>
      <c r="BL20" s="92">
        <f>SUMIFS(Consolidado!$J:$J,Consolidado!$A:$A,$B20,Consolidado!$E:$E,BL$4,Consolidado!$C:$C,$C$3,Consolidado!$B:$B,"FOMA")</f>
        <v>0</v>
      </c>
      <c r="BM20" s="92">
        <f>SUMIFS(Consolidado!$J:$J,Consolidado!$A:$A,$B20,Consolidado!$E:$E,BM$4,Consolidado!$C:$C,$C$3,Consolidado!$B:$B,"FOMA")</f>
        <v>0</v>
      </c>
      <c r="BN20" s="92">
        <f>SUMIFS(Consolidado!$J:$J,Consolidado!$A:$A,$B20,Consolidado!$E:$E,BN$4,Consolidado!$C:$C,$C$3,Consolidado!$B:$B,"FOMA")</f>
        <v>0</v>
      </c>
      <c r="BO20" s="92">
        <f>SUMIFS(Consolidado!$J:$J,Consolidado!$A:$A,$B20,Consolidado!$E:$E,BO$4,Consolidado!$C:$C,$C$3,Consolidado!$B:$B,"FOMA")</f>
        <v>0</v>
      </c>
      <c r="BP20" s="92">
        <f>SUMIFS(Consolidado!$J:$J,Consolidado!$A:$A,$B20,Consolidado!$E:$E,BP$4,Consolidado!$C:$C,$C$3,Consolidado!$B:$B,"FOMA")</f>
        <v>0</v>
      </c>
      <c r="BQ20" s="92">
        <f>SUMIFS(Consolidado!$J:$J,Consolidado!$A:$A,$B20,Consolidado!$E:$E,BQ$4,Consolidado!$C:$C,$C$3,Consolidado!$B:$B,"FOMA")</f>
        <v>0</v>
      </c>
      <c r="BR20" s="92">
        <f>SUMIFS(Consolidado!$J:$J,Consolidado!$A:$A,$B20,Consolidado!$E:$E,BR$4,Consolidado!$C:$C,$C$3,Consolidado!$B:$B,"FOMA")</f>
        <v>0</v>
      </c>
      <c r="BS20" s="92">
        <f>SUMIFS(Consolidado!$J:$J,Consolidado!$A:$A,$B20,Consolidado!$E:$E,BS$4,Consolidado!$C:$C,$C$3,Consolidado!$B:$B,"FOMA")</f>
        <v>0</v>
      </c>
      <c r="BT20" s="92">
        <f>SUMIFS(Consolidado!$J:$J,Consolidado!$A:$A,$B20,Consolidado!$E:$E,BT$4,Consolidado!$C:$C,$C$3,Consolidado!$B:$B,"FOMA")</f>
        <v>0</v>
      </c>
      <c r="BU20" s="92">
        <f>SUMIFS(Consolidado!$J:$J,Consolidado!$A:$A,$B20,Consolidado!$E:$E,BU$4,Consolidado!$C:$C,$C$3,Consolidado!$B:$B,"FOMA")</f>
        <v>0</v>
      </c>
      <c r="BV20" s="92">
        <f>SUMIFS(Consolidado!$J:$J,Consolidado!$A:$A,$B20,Consolidado!$E:$E,BV$4,Consolidado!$C:$C,$C$3,Consolidado!$B:$B,"FOMA")</f>
        <v>0</v>
      </c>
      <c r="BW20" s="92">
        <f>SUMIFS(Consolidado!$J:$J,Consolidado!$A:$A,$B20,Consolidado!$E:$E,BW$4,Consolidado!$C:$C,$C$3,Consolidado!$B:$B,"FOMA")</f>
        <v>0</v>
      </c>
      <c r="BX20" s="92">
        <f>SUMIFS(Consolidado!$J:$J,Consolidado!$A:$A,$B20,Consolidado!$E:$E,BX$4,Consolidado!$C:$C,$C$3,Consolidado!$B:$B,"FOMA")</f>
        <v>0</v>
      </c>
      <c r="BY20" s="92">
        <f>SUMIFS(Consolidado!$J:$J,Consolidado!$A:$A,$B20,Consolidado!$E:$E,BY$4,Consolidado!$C:$C,$C$3,Consolidado!$B:$B,"FOMA")</f>
        <v>0</v>
      </c>
      <c r="BZ20" s="92">
        <f>SUMIFS(Consolidado!$J:$J,Consolidado!$A:$A,$B20,Consolidado!$E:$E,BZ$4,Consolidado!$C:$C,$C$3,Consolidado!$B:$B,"FOMA")</f>
        <v>0</v>
      </c>
      <c r="CA20" s="92">
        <f>SUMIFS(Consolidado!$J:$J,Consolidado!$A:$A,$B20,Consolidado!$E:$E,CA$4,Consolidado!$C:$C,$C$3,Consolidado!$B:$B,"FOMA")</f>
        <v>0</v>
      </c>
      <c r="CB20" s="92">
        <f>SUMIFS(Consolidado!$J:$J,Consolidado!$A:$A,$B20,Consolidado!$E:$E,CB$4,Consolidado!$C:$C,$C$3,Consolidado!$B:$B,"FOMA")</f>
        <v>0</v>
      </c>
      <c r="CC20" s="92">
        <f>SUMIFS(Consolidado!$J:$J,Consolidado!$A:$A,$B20,Consolidado!$E:$E,CC$4,Consolidado!$C:$C,$C$3,Consolidado!$B:$B,"FOMA")</f>
        <v>0</v>
      </c>
      <c r="CD20" s="92">
        <f>SUMIFS(Consolidado!$J:$J,Consolidado!$A:$A,$B20,Consolidado!$E:$E,CD$4,Consolidado!$C:$C,$C$3,Consolidado!$B:$B,"FOMA")</f>
        <v>0</v>
      </c>
      <c r="CE20" s="92">
        <f>SUMIFS(Consolidado!$J:$J,Consolidado!$A:$A,$B20,Consolidado!$E:$E,CE$4,Consolidado!$C:$C,$C$3,Consolidado!$B:$B,"FOMA")</f>
        <v>0</v>
      </c>
      <c r="CF20" s="92">
        <f>SUMIFS(Consolidado!$J:$J,Consolidado!$A:$A,$B20,Consolidado!$E:$E,CF$4,Consolidado!$C:$C,$C$3,Consolidado!$B:$B,"FOMA")</f>
        <v>0</v>
      </c>
      <c r="CG20" s="92">
        <f>SUMIFS(Consolidado!$J:$J,Consolidado!$A:$A,$B20,Consolidado!$E:$E,CG$4,Consolidado!$C:$C,$C$3,Consolidado!$B:$B,"FOMA")</f>
        <v>0</v>
      </c>
      <c r="CH20" s="92">
        <f>SUMIFS(Consolidado!$J:$J,Consolidado!$A:$A,$B20,Consolidado!$E:$E,CH$4,Consolidado!$C:$C,$C$3,Consolidado!$B:$B,"FOMA")</f>
        <v>0</v>
      </c>
      <c r="CI20" s="92">
        <f>SUMIFS(Consolidado!$J:$J,Consolidado!$A:$A,$B20,Consolidado!$E:$E,CI$4,Consolidado!$C:$C,$C$3,Consolidado!$B:$B,"FOMA")</f>
        <v>0</v>
      </c>
      <c r="CJ20" s="92">
        <f>SUMIFS(Consolidado!$J:$J,Consolidado!$A:$A,$B20,Consolidado!$E:$E,CJ$4,Consolidado!$C:$C,$C$3,Consolidado!$B:$B,"FOMA")</f>
        <v>0</v>
      </c>
      <c r="CK20" s="92">
        <f>SUMIFS(Consolidado!$J:$J,Consolidado!$A:$A,$B20,Consolidado!$E:$E,CK$4,Consolidado!$C:$C,$C$3,Consolidado!$B:$B,"FOMA")</f>
        <v>0</v>
      </c>
      <c r="CL20" s="92">
        <f>SUMIFS(Consolidado!$J:$J,Consolidado!$A:$A,$B20,Consolidado!$E:$E,CL$4,Consolidado!$C:$C,$C$3,Consolidado!$B:$B,"FOMA")</f>
        <v>0</v>
      </c>
      <c r="CM20" s="92">
        <f>SUMIFS(Consolidado!$J:$J,Consolidado!$A:$A,$B20,Consolidado!$E:$E,CM$4,Consolidado!$C:$C,$C$3,Consolidado!$B:$B,"FOMA")</f>
        <v>0</v>
      </c>
      <c r="CN20" s="92">
        <f>SUMIFS(Consolidado!$J:$J,Consolidado!$A:$A,$B20,Consolidado!$E:$E,CN$4,Consolidado!$C:$C,$C$3,Consolidado!$B:$B,"FOMA")</f>
        <v>0</v>
      </c>
      <c r="CO20" s="92">
        <f>SUMIFS(Consolidado!$J:$J,Consolidado!$A:$A,$B20,Consolidado!$E:$E,CO$4,Consolidado!$C:$C,$C$3,Consolidado!$B:$B,"FOMA")</f>
        <v>0</v>
      </c>
      <c r="CP20" s="92">
        <f>SUMIFS(Consolidado!$J:$J,Consolidado!$A:$A,$B20,Consolidado!$E:$E,CP$4,Consolidado!$C:$C,$C$3,Consolidado!$B:$B,"FOMA")</f>
        <v>0</v>
      </c>
      <c r="CQ20" s="92">
        <f>SUMIFS(Consolidado!$J:$J,Consolidado!$A:$A,$B20,Consolidado!$E:$E,CQ$4,Consolidado!$C:$C,$C$3,Consolidado!$B:$B,"FOMA")</f>
        <v>0</v>
      </c>
      <c r="CR20" s="92">
        <f>SUMIFS(Consolidado!$J:$J,Consolidado!$A:$A,$B20,Consolidado!$E:$E,CR$4,Consolidado!$C:$C,$C$3,Consolidado!$B:$B,"FOMA")</f>
        <v>0</v>
      </c>
      <c r="CS20" s="92">
        <f>SUMIFS(Consolidado!$J:$J,Consolidado!$A:$A,$B20,Consolidado!$E:$E,CS$4,Consolidado!$C:$C,$C$3,Consolidado!$B:$B,"FOMA")</f>
        <v>0</v>
      </c>
      <c r="CT20" s="92">
        <f>SUMIFS(Consolidado!$J:$J,Consolidado!$A:$A,$B20,Consolidado!$E:$E,CT$4,Consolidado!$C:$C,$C$3,Consolidado!$B:$B,"FOMA")</f>
        <v>0</v>
      </c>
      <c r="CU20" s="92">
        <f>SUMIFS(Consolidado!$J:$J,Consolidado!$A:$A,$B20,Consolidado!$E:$E,CU$4,Consolidado!$C:$C,$C$3,Consolidado!$B:$B,"FOMA")</f>
        <v>0</v>
      </c>
      <c r="CV20" s="92">
        <f>SUMIFS(Consolidado!$J:$J,Consolidado!$A:$A,$B20,Consolidado!$E:$E,CV$4,Consolidado!$C:$C,$C$3,Consolidado!$B:$B,"FOMA")</f>
        <v>0</v>
      </c>
      <c r="CW20" s="92">
        <f>SUMIFS(Consolidado!$J:$J,Consolidado!$A:$A,$B20,Consolidado!$E:$E,CW$4,Consolidado!$C:$C,$C$3,Consolidado!$B:$B,"FOMA")</f>
        <v>0</v>
      </c>
      <c r="CX20" s="92">
        <f>SUMIFS(Consolidado!$J:$J,Consolidado!$A:$A,$B20,Consolidado!$E:$E,CX$4,Consolidado!$C:$C,$C$3,Consolidado!$B:$B,"FOMA")</f>
        <v>0</v>
      </c>
      <c r="CY20" s="92">
        <f>SUMIFS(Consolidado!$J:$J,Consolidado!$A:$A,$B20,Consolidado!$E:$E,CY$4,Consolidado!$C:$C,$C$3,Consolidado!$B:$B,"FOMA")</f>
        <v>0</v>
      </c>
      <c r="CZ20" s="92">
        <f>SUMIFS(Consolidado!$J:$J,Consolidado!$A:$A,$B20,Consolidado!$E:$E,CZ$4,Consolidado!$C:$C,$C$3,Consolidado!$B:$B,"FOMA")</f>
        <v>0</v>
      </c>
      <c r="DA20" s="92">
        <f>SUMIFS(Consolidado!$J:$J,Consolidado!$A:$A,$B20,Consolidado!$E:$E,DA$4,Consolidado!$C:$C,$C$3,Consolidado!$B:$B,"FOMA")</f>
        <v>0</v>
      </c>
      <c r="DB20" s="92">
        <f>SUMIFS(Consolidado!$J:$J,Consolidado!$A:$A,$B20,Consolidado!$E:$E,DB$4,Consolidado!$C:$C,$C$3,Consolidado!$B:$B,"FOMA")</f>
        <v>0</v>
      </c>
      <c r="DC20" s="92">
        <f>SUMIFS(Consolidado!$J:$J,Consolidado!$A:$A,$B20,Consolidado!$E:$E,DC$4,Consolidado!$C:$C,$C$3,Consolidado!$B:$B,"FOMA")</f>
        <v>0</v>
      </c>
      <c r="DD20" s="92">
        <f>SUMIFS(Consolidado!$J:$J,Consolidado!$A:$A,$B20,Consolidado!$E:$E,DD$4,Consolidado!$C:$C,$C$3,Consolidado!$B:$B,"FOMA")</f>
        <v>0</v>
      </c>
      <c r="DE20" s="92">
        <f>SUMIFS(Consolidado!$J:$J,Consolidado!$A:$A,$B20,Consolidado!$E:$E,DE$4,Consolidado!$C:$C,$C$3,Consolidado!$B:$B,"FOMA")</f>
        <v>0</v>
      </c>
      <c r="DF20" s="92">
        <f>SUMIFS(Consolidado!$J:$J,Consolidado!$A:$A,$B20,Consolidado!$E:$E,DF$4,Consolidado!$C:$C,$C$3,Consolidado!$B:$B,"FOMA")</f>
        <v>0</v>
      </c>
      <c r="DG20" s="92">
        <f>SUMIFS(Consolidado!$J:$J,Consolidado!$A:$A,$B20,Consolidado!$E:$E,DG$4,Consolidado!$C:$C,$C$3,Consolidado!$B:$B,"FOMA")</f>
        <v>0</v>
      </c>
      <c r="DH20" s="92">
        <f>SUMIFS(Consolidado!$J:$J,Consolidado!$A:$A,$B20,Consolidado!$E:$E,DH$4,Consolidado!$C:$C,$C$3,Consolidado!$B:$B,"FOMA")</f>
        <v>0</v>
      </c>
      <c r="DI20" s="92">
        <f>SUMIFS(Consolidado!$J:$J,Consolidado!$A:$A,$B20,Consolidado!$E:$E,DI$4,Consolidado!$C:$C,$C$3,Consolidado!$B:$B,"FOMA")</f>
        <v>0</v>
      </c>
      <c r="DJ20" s="92">
        <f>SUMIFS(Consolidado!$J:$J,Consolidado!$A:$A,$B20,Consolidado!$E:$E,DJ$4,Consolidado!$C:$C,$C$3,Consolidado!$B:$B,"FOMA")</f>
        <v>0</v>
      </c>
      <c r="DK20" s="92">
        <f>SUMIFS(Consolidado!$J:$J,Consolidado!$A:$A,$B20,Consolidado!$E:$E,DK$4,Consolidado!$C:$C,$C$3,Consolidado!$B:$B,"FOMA")</f>
        <v>0</v>
      </c>
      <c r="DL20" s="92">
        <f>SUMIFS(Consolidado!$J:$J,Consolidado!$A:$A,$B20,Consolidado!$E:$E,DL$4,Consolidado!$C:$C,$C$3,Consolidado!$B:$B,"FOMA")</f>
        <v>0</v>
      </c>
      <c r="DM20" s="92">
        <f>SUMIFS(Consolidado!$J:$J,Consolidado!$A:$A,$B20,Consolidado!$E:$E,DM$4,Consolidado!$C:$C,$C$3,Consolidado!$B:$B,"FOMA")</f>
        <v>0</v>
      </c>
      <c r="DN20" s="92">
        <f>SUMIFS(Consolidado!$J:$J,Consolidado!$A:$A,$B20,Consolidado!$E:$E,DN$4,Consolidado!$C:$C,$C$3,Consolidado!$B:$B,"FOMA")</f>
        <v>0</v>
      </c>
      <c r="DO20" s="92">
        <f>SUMIFS(Consolidado!$J:$J,Consolidado!$A:$A,$B20,Consolidado!$E:$E,DO$4,Consolidado!$C:$C,$C$3,Consolidado!$B:$B,"FOMA")</f>
        <v>0</v>
      </c>
      <c r="DP20" s="92">
        <f>SUMIFS(Consolidado!$J:$J,Consolidado!$A:$A,$B20,Consolidado!$E:$E,DP$4,Consolidado!$C:$C,$C$3,Consolidado!$B:$B,"FOMA")</f>
        <v>0</v>
      </c>
      <c r="DQ20" s="92">
        <f>SUMIFS(Consolidado!$J:$J,Consolidado!$A:$A,$B20,Consolidado!$E:$E,DQ$4,Consolidado!$C:$C,$C$3,Consolidado!$B:$B,"FOMA")</f>
        <v>0</v>
      </c>
      <c r="DR20" s="92">
        <f>SUMIFS(Consolidado!$J:$J,Consolidado!$A:$A,$B20,Consolidado!$E:$E,DR$4,Consolidado!$C:$C,$C$3,Consolidado!$B:$B,"FOMA")</f>
        <v>0</v>
      </c>
      <c r="DS20" s="92">
        <f>SUMIFS(Consolidado!$J:$J,Consolidado!$A:$A,$B20,Consolidado!$E:$E,DS$4,Consolidado!$C:$C,$C$3,Consolidado!$B:$B,"FOMA")</f>
        <v>0</v>
      </c>
      <c r="DT20" s="92">
        <f>SUMIFS(Consolidado!$J:$J,Consolidado!$A:$A,$B20,Consolidado!$E:$E,DT$4,Consolidado!$C:$C,$C$3,Consolidado!$B:$B,"FOMA")</f>
        <v>0</v>
      </c>
      <c r="DU20" s="92">
        <f>SUMIFS(Consolidado!$J:$J,Consolidado!$A:$A,$B20,Consolidado!$E:$E,DU$4,Consolidado!$C:$C,$C$3,Consolidado!$B:$B,"FOMA")</f>
        <v>0</v>
      </c>
      <c r="DV20" s="92">
        <f>SUMIFS(Consolidado!$J:$J,Consolidado!$A:$A,$B20,Consolidado!$E:$E,DV$4,Consolidado!$C:$C,$C$3,Consolidado!$B:$B,"FOMA")</f>
        <v>0</v>
      </c>
      <c r="DW20" s="92">
        <f>SUMIFS(Consolidado!$J:$J,Consolidado!$A:$A,$B20,Consolidado!$E:$E,DW$4,Consolidado!$C:$C,$C$3,Consolidado!$B:$B,"FOMA")</f>
        <v>0</v>
      </c>
      <c r="DX20" s="92">
        <f>SUMIFS(Consolidado!$J:$J,Consolidado!$A:$A,$B20,Consolidado!$E:$E,DX$4,Consolidado!$C:$C,$C$3,Consolidado!$B:$B,"FOMA")</f>
        <v>0</v>
      </c>
      <c r="DY20" s="92">
        <f>SUMIFS(Consolidado!$J:$J,Consolidado!$A:$A,$B20,Consolidado!$E:$E,DY$4,Consolidado!$C:$C,$C$3,Consolidado!$B:$B,"FOMA")</f>
        <v>0</v>
      </c>
      <c r="DZ20" s="92">
        <f>SUMIFS(Consolidado!$J:$J,Consolidado!$A:$A,$B20,Consolidado!$E:$E,DZ$4,Consolidado!$C:$C,$C$3,Consolidado!$B:$B,"FOMA")</f>
        <v>0</v>
      </c>
      <c r="EA20" s="92">
        <f>SUMIFS(Consolidado!$J:$J,Consolidado!$A:$A,$B20,Consolidado!$E:$E,EA$4,Consolidado!$C:$C,$C$3,Consolidado!$B:$B,"FOMA")</f>
        <v>0</v>
      </c>
      <c r="EB20" s="92">
        <f>SUMIFS(Consolidado!$J:$J,Consolidado!$A:$A,$B20,Consolidado!$E:$E,EB$4,Consolidado!$C:$C,$C$3,Consolidado!$B:$B,"FOMA")</f>
        <v>0</v>
      </c>
      <c r="EC20" s="92">
        <f>SUMIFS(Consolidado!$J:$J,Consolidado!$A:$A,$B20,Consolidado!$E:$E,EC$4,Consolidado!$C:$C,$C$3,Consolidado!$B:$B,"FOMA")</f>
        <v>0</v>
      </c>
      <c r="ED20" s="92">
        <f>SUMIFS(Consolidado!$J:$J,Consolidado!$A:$A,$B20,Consolidado!$E:$E,ED$4,Consolidado!$C:$C,$C$3,Consolidado!$B:$B,"FOMA")</f>
        <v>0</v>
      </c>
      <c r="EE20" s="92">
        <f>SUMIFS(Consolidado!$J:$J,Consolidado!$A:$A,$B20,Consolidado!$E:$E,EE$4,Consolidado!$C:$C,$C$3,Consolidado!$B:$B,"FOMA")</f>
        <v>0</v>
      </c>
      <c r="EF20" s="92">
        <f>SUMIFS(Consolidado!$J:$J,Consolidado!$A:$A,$B20,Consolidado!$E:$E,EF$4,Consolidado!$C:$C,$C$3,Consolidado!$B:$B,"FOMA")</f>
        <v>0</v>
      </c>
      <c r="EG20" s="92">
        <f>SUMIFS(Consolidado!$J:$J,Consolidado!$A:$A,$B20,Consolidado!$E:$E,EG$4,Consolidado!$C:$C,$C$3,Consolidado!$B:$B,"FOMA")</f>
        <v>0</v>
      </c>
      <c r="EH20" s="92">
        <f>SUMIFS(Consolidado!$J:$J,Consolidado!$A:$A,$B20,Consolidado!$E:$E,EH$4,Consolidado!$C:$C,$C$3,Consolidado!$B:$B,"FOMA")</f>
        <v>0</v>
      </c>
      <c r="EI20" s="92">
        <f>SUMIFS(Consolidado!$J:$J,Consolidado!$A:$A,$B20,Consolidado!$E:$E,EI$4,Consolidado!$C:$C,$C$3,Consolidado!$B:$B,"FOMA")</f>
        <v>0</v>
      </c>
      <c r="EJ20" s="92">
        <f>SUMIFS(Consolidado!$J:$J,Consolidado!$A:$A,$B20,Consolidado!$E:$E,EJ$4,Consolidado!$C:$C,$C$3,Consolidado!$B:$B,"FOMA")</f>
        <v>0</v>
      </c>
      <c r="EK20" s="92">
        <f>SUMIFS(Consolidado!$J:$J,Consolidado!$A:$A,$B20,Consolidado!$E:$E,EK$4,Consolidado!$C:$C,$C$3,Consolidado!$B:$B,"FOMA")</f>
        <v>0</v>
      </c>
      <c r="EL20" s="92">
        <f>SUMIFS(Consolidado!$J:$J,Consolidado!$A:$A,$B20,Consolidado!$E:$E,EL$4,Consolidado!$C:$C,$C$3,Consolidado!$B:$B,"FOMA")</f>
        <v>0</v>
      </c>
      <c r="EM20" s="92">
        <f>SUMIFS(Consolidado!$J:$J,Consolidado!$A:$A,$B20,Consolidado!$E:$E,EM$4,Consolidado!$C:$C,$C$3,Consolidado!$B:$B,"FOMA")</f>
        <v>0</v>
      </c>
      <c r="EN20" s="92">
        <f>SUMIFS(Consolidado!$J:$J,Consolidado!$A:$A,$B20,Consolidado!$E:$E,EN$4,Consolidado!$C:$C,$C$3,Consolidado!$B:$B,"FOMA")</f>
        <v>0</v>
      </c>
      <c r="EO20" s="92">
        <f>SUMIFS(Consolidado!$J:$J,Consolidado!$A:$A,$B20,Consolidado!$E:$E,EO$4,Consolidado!$C:$C,$C$3,Consolidado!$B:$B,"FOMA")</f>
        <v>0</v>
      </c>
      <c r="EP20" s="92">
        <f>SUMIFS(Consolidado!$J:$J,Consolidado!$A:$A,$B20,Consolidado!$E:$E,EP$4,Consolidado!$C:$C,$C$3,Consolidado!$B:$B,"FOMA")</f>
        <v>0</v>
      </c>
      <c r="EQ20" s="92">
        <f>SUMIFS(Consolidado!$J:$J,Consolidado!$A:$A,$B20,Consolidado!$E:$E,EQ$4,Consolidado!$C:$C,$C$3,Consolidado!$B:$B,"FOMA")</f>
        <v>0</v>
      </c>
      <c r="ER20" s="92">
        <f>SUMIFS(Consolidado!$J:$J,Consolidado!$A:$A,$B20,Consolidado!$E:$E,ER$4,Consolidado!$C:$C,$C$3,Consolidado!$B:$B,"FOMA")</f>
        <v>0</v>
      </c>
      <c r="ES20" s="92">
        <f>SUMIFS(Consolidado!$J:$J,Consolidado!$A:$A,$B20,Consolidado!$E:$E,ES$4,Consolidado!$C:$C,$C$3,Consolidado!$B:$B,"FOMA")</f>
        <v>0</v>
      </c>
      <c r="ET20" s="92">
        <f>SUMIFS(Consolidado!$J:$J,Consolidado!$A:$A,$B20,Consolidado!$E:$E,ET$4,Consolidado!$C:$C,$C$3,Consolidado!$B:$B,"FOMA")</f>
        <v>0</v>
      </c>
      <c r="EU20" s="92">
        <f>SUMIFS(Consolidado!$J:$J,Consolidado!$A:$A,$B20,Consolidado!$E:$E,EU$4,Consolidado!$C:$C,$C$3,Consolidado!$B:$B,"FOMA")</f>
        <v>0</v>
      </c>
      <c r="EV20" s="92">
        <f>SUMIFS(Consolidado!$J:$J,Consolidado!$A:$A,$B20,Consolidado!$E:$E,EV$4,Consolidado!$C:$C,$C$3,Consolidado!$B:$B,"FOMA")</f>
        <v>0</v>
      </c>
      <c r="EW20" s="92">
        <f>SUMIFS(Consolidado!$J:$J,Consolidado!$A:$A,$B20,Consolidado!$E:$E,EW$4,Consolidado!$C:$C,$C$3,Consolidado!$B:$B,"FOMA")</f>
        <v>0</v>
      </c>
      <c r="EX20" s="92">
        <f>SUMIFS(Consolidado!$J:$J,Consolidado!$A:$A,$B20,Consolidado!$E:$E,EX$4,Consolidado!$C:$C,$C$3,Consolidado!$B:$B,"FOMA")</f>
        <v>0</v>
      </c>
      <c r="EY20" s="92">
        <f>SUMIFS(Consolidado!$J:$J,Consolidado!$A:$A,$B20,Consolidado!$E:$E,EY$4,Consolidado!$C:$C,$C$3,Consolidado!$B:$B,"FOMA")</f>
        <v>0</v>
      </c>
      <c r="EZ20" s="92">
        <f>SUMIFS(Consolidado!$J:$J,Consolidado!$A:$A,$B20,Consolidado!$E:$E,EZ$4,Consolidado!$C:$C,$C$3,Consolidado!$B:$B,"FOMA")</f>
        <v>0</v>
      </c>
      <c r="FA20" s="92">
        <f>SUMIFS(Consolidado!$J:$J,Consolidado!$A:$A,$B20,Consolidado!$E:$E,FA$4,Consolidado!$C:$C,$C$3,Consolidado!$B:$B,"FOMA")</f>
        <v>0</v>
      </c>
      <c r="FB20" s="92">
        <f>SUMIFS(Consolidado!$J:$J,Consolidado!$A:$A,$B20,Consolidado!$E:$E,FB$4,Consolidado!$C:$C,$C$3,Consolidado!$B:$B,"FOMA")</f>
        <v>0</v>
      </c>
      <c r="FC20" s="92">
        <f>SUMIFS(Consolidado!$J:$J,Consolidado!$A:$A,$B20,Consolidado!$E:$E,FC$4,Consolidado!$C:$C,$C$3,Consolidado!$B:$B,"FOMA")</f>
        <v>0</v>
      </c>
      <c r="FD20" s="92">
        <f>SUMIFS(Consolidado!$J:$J,Consolidado!$A:$A,$B20,Consolidado!$E:$E,FD$4,Consolidado!$C:$C,$C$3,Consolidado!$B:$B,"FOMA")</f>
        <v>0</v>
      </c>
      <c r="FE20" s="92">
        <f>SUMIFS(Consolidado!$J:$J,Consolidado!$A:$A,$B20,Consolidado!$E:$E,FE$4,Consolidado!$C:$C,$C$3,Consolidado!$B:$B,"FOMA")</f>
        <v>0</v>
      </c>
      <c r="FF20" s="92">
        <f>SUMIFS(Consolidado!$J:$J,Consolidado!$A:$A,$B20,Consolidado!$E:$E,FF$4,Consolidado!$C:$C,$C$3,Consolidado!$B:$B,"FOMA")</f>
        <v>0</v>
      </c>
      <c r="FG20" s="92">
        <f>SUMIFS(Consolidado!$J:$J,Consolidado!$A:$A,$B20,Consolidado!$E:$E,FG$4,Consolidado!$C:$C,$C$3,Consolidado!$B:$B,"FOMA")</f>
        <v>0</v>
      </c>
      <c r="FH20" s="92">
        <f>SUMIFS(Consolidado!$J:$J,Consolidado!$A:$A,$B20,Consolidado!$E:$E,FH$4,Consolidado!$C:$C,$C$3,Consolidado!$B:$B,"FOMA")</f>
        <v>0</v>
      </c>
      <c r="FI20" s="92">
        <f>SUMIFS(Consolidado!$J:$J,Consolidado!$A:$A,$B20,Consolidado!$E:$E,FI$4,Consolidado!$C:$C,$C$3,Consolidado!$B:$B,"FOMA")</f>
        <v>0</v>
      </c>
      <c r="FJ20" s="92">
        <f>SUMIFS(Consolidado!$J:$J,Consolidado!$A:$A,$B20,Consolidado!$E:$E,FJ$4,Consolidado!$C:$C,$C$3,Consolidado!$B:$B,"FOMA")</f>
        <v>0</v>
      </c>
      <c r="FK20" s="92">
        <f>SUMIFS(Consolidado!$J:$J,Consolidado!$A:$A,$B20,Consolidado!$E:$E,FK$4,Consolidado!$C:$C,$C$3,Consolidado!$B:$B,"FOMA")</f>
        <v>0</v>
      </c>
      <c r="FL20" s="92">
        <f>SUMIFS(Consolidado!$J:$J,Consolidado!$A:$A,$B20,Consolidado!$E:$E,FL$4,Consolidado!$C:$C,$C$3,Consolidado!$B:$B,"FOMA")</f>
        <v>0</v>
      </c>
      <c r="FM20" s="92">
        <f>SUMIFS(Consolidado!$J:$J,Consolidado!$A:$A,$B20,Consolidado!$E:$E,FM$4,Consolidado!$C:$C,$C$3,Consolidado!$B:$B,"FOMA")</f>
        <v>0</v>
      </c>
      <c r="FN20" s="92">
        <f>SUMIFS(Consolidado!$J:$J,Consolidado!$A:$A,$B20,Consolidado!$E:$E,FN$4,Consolidado!$C:$C,$C$3,Consolidado!$B:$B,"FOMA")</f>
        <v>0</v>
      </c>
      <c r="FO20" s="92">
        <f>SUMIFS(Consolidado!$J:$J,Consolidado!$A:$A,$B20,Consolidado!$E:$E,FO$4,Consolidado!$C:$C,$C$3,Consolidado!$B:$B,"FOMA")</f>
        <v>0</v>
      </c>
      <c r="FP20" s="92">
        <f>SUMIFS(Consolidado!$J:$J,Consolidado!$A:$A,$B20,Consolidado!$E:$E,FP$4,Consolidado!$C:$C,$C$3,Consolidado!$B:$B,"FOMA")</f>
        <v>0</v>
      </c>
      <c r="FQ20" s="92">
        <f>SUMIFS(Consolidado!$J:$J,Consolidado!$A:$A,$B20,Consolidado!$E:$E,FQ$4,Consolidado!$C:$C,$C$3,Consolidado!$B:$B,"FOMA")</f>
        <v>0</v>
      </c>
      <c r="FR20" s="92">
        <f>SUMIFS(Consolidado!$J:$J,Consolidado!$A:$A,$B20,Consolidado!$E:$E,FR$4,Consolidado!$C:$C,$C$3,Consolidado!$B:$B,"FOMA")</f>
        <v>0</v>
      </c>
      <c r="FS20" s="92">
        <f>SUMIFS(Consolidado!$J:$J,Consolidado!$A:$A,$B20,Consolidado!$E:$E,FS$4,Consolidado!$C:$C,$C$3,Consolidado!$B:$B,"FOMA")</f>
        <v>0</v>
      </c>
      <c r="FT20" s="92">
        <f>SUMIFS(Consolidado!$J:$J,Consolidado!$A:$A,$B20,Consolidado!$E:$E,FT$4,Consolidado!$C:$C,$C$3,Consolidado!$B:$B,"FOMA")</f>
        <v>0</v>
      </c>
      <c r="FU20" s="92">
        <f>SUMIFS(Consolidado!$J:$J,Consolidado!$A:$A,$B20,Consolidado!$E:$E,FU$4,Consolidado!$C:$C,$C$3,Consolidado!$B:$B,"FOMA")</f>
        <v>0</v>
      </c>
      <c r="FV20" s="92">
        <f>SUMIFS(Consolidado!$J:$J,Consolidado!$A:$A,$B20,Consolidado!$E:$E,FV$4,Consolidado!$C:$C,$C$3,Consolidado!$B:$B,"FOMA")</f>
        <v>0</v>
      </c>
      <c r="FW20" s="92">
        <f>SUMIFS(Consolidado!$J:$J,Consolidado!$A:$A,$B20,Consolidado!$E:$E,FW$4,Consolidado!$C:$C,$C$3,Consolidado!$B:$B,"FOMA")</f>
        <v>0</v>
      </c>
      <c r="FX20" s="92">
        <f>SUMIFS(Consolidado!$J:$J,Consolidado!$A:$A,$B20,Consolidado!$E:$E,FX$4,Consolidado!$C:$C,$C$3,Consolidado!$B:$B,"FOMA")</f>
        <v>0</v>
      </c>
      <c r="FY20" s="92">
        <f>SUMIFS(Consolidado!$J:$J,Consolidado!$A:$A,$B20,Consolidado!$E:$E,FY$4,Consolidado!$C:$C,$C$3,Consolidado!$B:$B,"FOMA")</f>
        <v>0</v>
      </c>
      <c r="FZ20" s="92">
        <f>SUMIFS(Consolidado!$J:$J,Consolidado!$A:$A,$B20,Consolidado!$E:$E,FZ$4,Consolidado!$C:$C,$C$3,Consolidado!$B:$B,"FOMA")</f>
        <v>0</v>
      </c>
      <c r="GA20" s="92">
        <f>SUMIFS(Consolidado!$J:$J,Consolidado!$A:$A,$B20,Consolidado!$E:$E,GA$4,Consolidado!$C:$C,$C$3,Consolidado!$B:$B,"FOMA")</f>
        <v>0</v>
      </c>
      <c r="GB20" s="92">
        <f>SUMIFS(Consolidado!$J:$J,Consolidado!$A:$A,$B20,Consolidado!$E:$E,GB$4,Consolidado!$C:$C,$C$3,Consolidado!$B:$B,"FOMA")</f>
        <v>0</v>
      </c>
      <c r="GC20" s="92">
        <f>SUMIFS(Consolidado!$J:$J,Consolidado!$A:$A,$B20,Consolidado!$E:$E,GC$4,Consolidado!$C:$C,$C$3,Consolidado!$B:$B,"FOMA")</f>
        <v>0</v>
      </c>
      <c r="GD20" s="92">
        <f>SUMIFS(Consolidado!$J:$J,Consolidado!$A:$A,$B20,Consolidado!$E:$E,GD$4,Consolidado!$C:$C,$C$3,Consolidado!$B:$B,"FOMA")</f>
        <v>0</v>
      </c>
      <c r="GE20" s="92">
        <f>SUMIFS(Consolidado!$J:$J,Consolidado!$A:$A,$B20,Consolidado!$E:$E,GE$4,Consolidado!$C:$C,$C$3,Consolidado!$B:$B,"FOMA")</f>
        <v>0</v>
      </c>
      <c r="GF20" s="92">
        <f>SUMIFS(Consolidado!$J:$J,Consolidado!$A:$A,$B20,Consolidado!$E:$E,GF$4,Consolidado!$C:$C,$C$3,Consolidado!$B:$B,"FOMA")</f>
        <v>0</v>
      </c>
      <c r="GG20" s="92">
        <f>SUMIFS(Consolidado!$J:$J,Consolidado!$A:$A,$B20,Consolidado!$E:$E,GG$4,Consolidado!$C:$C,$C$3,Consolidado!$B:$B,"FOMA")</f>
        <v>0</v>
      </c>
      <c r="GH20" s="92">
        <f>SUMIFS(Consolidado!$J:$J,Consolidado!$A:$A,$B20,Consolidado!$E:$E,GH$4,Consolidado!$C:$C,$C$3,Consolidado!$B:$B,"FOMA")</f>
        <v>0</v>
      </c>
      <c r="GI20" s="92">
        <f>SUMIFS(Consolidado!$J:$J,Consolidado!$A:$A,$B20,Consolidado!$E:$E,GI$4,Consolidado!$C:$C,$C$3,Consolidado!$B:$B,"FOMA")</f>
        <v>0</v>
      </c>
      <c r="GJ20" s="92">
        <f>SUMIFS(Consolidado!$J:$J,Consolidado!$A:$A,$B20,Consolidado!$E:$E,GJ$4,Consolidado!$C:$C,$C$3,Consolidado!$B:$B,"FOMA")</f>
        <v>0</v>
      </c>
      <c r="GK20" s="92">
        <f>SUMIFS(Consolidado!$J:$J,Consolidado!$A:$A,$B20,Consolidado!$E:$E,GK$4,Consolidado!$C:$C,$C$3,Consolidado!$B:$B,"FOMA")</f>
        <v>0</v>
      </c>
      <c r="GL20" s="92">
        <f>SUMIFS(Consolidado!$J:$J,Consolidado!$A:$A,$B20,Consolidado!$E:$E,GL$4,Consolidado!$C:$C,$C$3,Consolidado!$B:$B,"FOMA")</f>
        <v>0</v>
      </c>
      <c r="GM20" s="92">
        <f>SUMIFS(Consolidado!$J:$J,Consolidado!$A:$A,$B20,Consolidado!$E:$E,GM$4,Consolidado!$C:$C,$C$3,Consolidado!$B:$B,"FOMA")</f>
        <v>0</v>
      </c>
      <c r="GN20" s="92">
        <f>SUMIFS(Consolidado!$J:$J,Consolidado!$A:$A,$B20,Consolidado!$E:$E,GN$4,Consolidado!$C:$C,$C$3,Consolidado!$B:$B,"FOMA")</f>
        <v>0</v>
      </c>
      <c r="GO20" s="92">
        <f>SUMIFS(Consolidado!$J:$J,Consolidado!$A:$A,$B20,Consolidado!$E:$E,GO$4,Consolidado!$C:$C,$C$3,Consolidado!$B:$B,"FOMA")</f>
        <v>0</v>
      </c>
      <c r="GP20" s="92">
        <f>SUMIFS(Consolidado!$J:$J,Consolidado!$A:$A,$B20,Consolidado!$E:$E,GP$4,Consolidado!$C:$C,$C$3,Consolidado!$B:$B,"FOMA")</f>
        <v>0</v>
      </c>
      <c r="GQ20" s="92">
        <f>SUMIFS(Consolidado!$J:$J,Consolidado!$A:$A,$B20,Consolidado!$E:$E,GQ$4,Consolidado!$C:$C,$C$3,Consolidado!$B:$B,"FOMA")</f>
        <v>0</v>
      </c>
      <c r="GR20" s="92">
        <f>SUMIFS(Consolidado!$J:$J,Consolidado!$A:$A,$B20,Consolidado!$E:$E,GR$4,Consolidado!$C:$C,$C$3,Consolidado!$B:$B,"FOMA")</f>
        <v>0</v>
      </c>
      <c r="GS20" s="92">
        <f>SUMIFS(Consolidado!$J:$J,Consolidado!$A:$A,$B20,Consolidado!$E:$E,GS$4,Consolidado!$C:$C,$C$3,Consolidado!$B:$B,"FOMA")</f>
        <v>0</v>
      </c>
      <c r="GT20" s="92">
        <f>SUMIFS(Consolidado!$J:$J,Consolidado!$A:$A,$B20,Consolidado!$E:$E,GT$4,Consolidado!$C:$C,$C$3,Consolidado!$B:$B,"FOMA")</f>
        <v>0</v>
      </c>
      <c r="GU20" s="92">
        <f>SUMIFS(Consolidado!$J:$J,Consolidado!$A:$A,$B20,Consolidado!$E:$E,GU$4,Consolidado!$C:$C,$C$3,Consolidado!$B:$B,"FOMA")</f>
        <v>0</v>
      </c>
      <c r="GV20" s="92">
        <f>SUMIFS(Consolidado!$J:$J,Consolidado!$A:$A,$B20,Consolidado!$E:$E,GV$4,Consolidado!$C:$C,$C$3,Consolidado!$B:$B,"FOMA")</f>
        <v>0</v>
      </c>
      <c r="GW20" s="92">
        <f>SUMIFS(Consolidado!$J:$J,Consolidado!$A:$A,$B20,Consolidado!$E:$E,GW$4,Consolidado!$C:$C,$C$3,Consolidado!$B:$B,"FOMA")</f>
        <v>0</v>
      </c>
      <c r="GX20" s="92">
        <f>SUMIFS(Consolidado!$J:$J,Consolidado!$A:$A,$B20,Consolidado!$E:$E,GX$4,Consolidado!$C:$C,$C$3,Consolidado!$B:$B,"FOMA")</f>
        <v>0</v>
      </c>
      <c r="GY20" s="92">
        <f>SUMIFS(Consolidado!$J:$J,Consolidado!$A:$A,$B20,Consolidado!$E:$E,GY$4,Consolidado!$C:$C,$C$3,Consolidado!$B:$B,"FOMA")</f>
        <v>0</v>
      </c>
      <c r="GZ20" s="92">
        <f>SUMIFS(Consolidado!$J:$J,Consolidado!$A:$A,$B20,Consolidado!$E:$E,GZ$4,Consolidado!$C:$C,$C$3,Consolidado!$B:$B,"FOMA")</f>
        <v>0</v>
      </c>
      <c r="HA20" s="216">
        <f t="shared" si="7"/>
        <v>0</v>
      </c>
      <c r="HB20" s="92">
        <f>SUMIFS(Consolidado!$J:$J,Consolidado!$A:$A,$B20,Consolidado!$E:$E,HB$4,Consolidado!$C:$C,"REG",Consolidado!$B:$B,"FOMA")</f>
        <v>0</v>
      </c>
      <c r="HC20" s="92">
        <f>SUMIFS(Consolidado!$J:$J,Consolidado!$A:$A,$B20,Consolidado!$E:$E,HC$4,Consolidado!$C:$C,"REG",Consolidado!$B:$B,"FOMA")</f>
        <v>0</v>
      </c>
      <c r="HD20" s="92">
        <f>SUMIFS(Consolidado!$J:$J,Consolidado!$A:$A,$B20,Consolidado!$E:$E,HD$4,Consolidado!$C:$C,"REG",Consolidado!$B:$B,"FOMA")</f>
        <v>0</v>
      </c>
      <c r="HE20" s="92">
        <f>SUMIFS(Consolidado!$J:$J,Consolidado!$A:$A,$B20,Consolidado!$E:$E,HE$4,Consolidado!$C:$C,"REG",Consolidado!$B:$B,"FOMA")</f>
        <v>0</v>
      </c>
      <c r="HF20" s="92">
        <f>SUMIFS(Consolidado!$J:$J,Consolidado!$A:$A,$B20,Consolidado!$E:$E,HF$4,Consolidado!$C:$C,"REG",Consolidado!$B:$B,"FOMA")</f>
        <v>0</v>
      </c>
      <c r="HG20" s="92">
        <f>SUMIFS(Consolidado!$J:$J,Consolidado!$A:$A,$B20,Consolidado!$E:$E,HG$4,Consolidado!$C:$C,"REG",Consolidado!$B:$B,"FOMA")</f>
        <v>0</v>
      </c>
      <c r="HH20" s="92">
        <f>SUMIFS(Consolidado!$J:$J,Consolidado!$A:$A,$B20,Consolidado!$E:$E,HH$4,Consolidado!$C:$C,"REG",Consolidado!$B:$B,"FOMA")</f>
        <v>0</v>
      </c>
      <c r="HI20" s="92">
        <f>SUMIFS(Consolidado!$J:$J,Consolidado!$A:$A,$B20,Consolidado!$E:$E,HI$4,Consolidado!$C:$C,"REG",Consolidado!$B:$B,"FOMA")</f>
        <v>0</v>
      </c>
      <c r="HJ20" s="92">
        <f>SUMIFS(Consolidado!$J:$J,Consolidado!$A:$A,$B20,Consolidado!$E:$E,HJ$4,Consolidado!$C:$C,"REG",Consolidado!$B:$B,"FOMA")</f>
        <v>0</v>
      </c>
      <c r="HK20" s="92">
        <f>SUMIFS(Consolidado!$J:$J,Consolidado!$A:$A,$B20,Consolidado!$E:$E,HK$4,Consolidado!$C:$C,"REG",Consolidado!$B:$B,"FOMA")</f>
        <v>0</v>
      </c>
      <c r="HL20" s="92">
        <f>SUMIFS(Consolidado!$J:$J,Consolidado!$A:$A,$B20,Consolidado!$E:$E,HL$4,Consolidado!$C:$C,"REG",Consolidado!$B:$B,"FOMA")</f>
        <v>0</v>
      </c>
      <c r="HM20" s="92">
        <f>SUMIFS(Consolidado!$J:$J,Consolidado!$A:$A,$B20,Consolidado!$E:$E,HM$4,Consolidado!$C:$C,"REG",Consolidado!$B:$B,"FOMA")</f>
        <v>0</v>
      </c>
      <c r="HN20" s="92">
        <f>SUMIFS(Consolidado!$J:$J,Consolidado!$A:$A,$B20,Consolidado!$E:$E,HN$4,Consolidado!$C:$C,"REG",Consolidado!$B:$B,"FOMA")</f>
        <v>0</v>
      </c>
      <c r="HO20" s="92">
        <f>SUMIFS(Consolidado!$J:$J,Consolidado!$A:$A,$B20,Consolidado!$E:$E,HO$4,Consolidado!$C:$C,"REG",Consolidado!$B:$B,"FOMA")</f>
        <v>0</v>
      </c>
      <c r="HP20" s="92">
        <f>SUMIFS(Consolidado!$J:$J,Consolidado!$A:$A,$B20,Consolidado!$E:$E,HP$4,Consolidado!$C:$C,"REG",Consolidado!$B:$B,"FOMA")</f>
        <v>0</v>
      </c>
      <c r="HQ20" s="92">
        <f>SUMIFS(Consolidado!$J:$J,Consolidado!$A:$A,$B20,Consolidado!$E:$E,HQ$4,Consolidado!$C:$C,"REG",Consolidado!$B:$B,"FOMA")</f>
        <v>0</v>
      </c>
      <c r="HR20" s="92">
        <f>SUMIFS(Consolidado!$J:$J,Consolidado!$A:$A,$B20,Consolidado!$E:$E,HR$4,Consolidado!$C:$C,"REG",Consolidado!$B:$B,"FOMA")</f>
        <v>0</v>
      </c>
      <c r="HS20" s="92">
        <f>SUMIFS(Consolidado!$J:$J,Consolidado!$A:$A,$B20,Consolidado!$E:$E,HS$4,Consolidado!$C:$C,"REG",Consolidado!$B:$B,"FOMA")</f>
        <v>0</v>
      </c>
      <c r="HT20" s="92">
        <f>SUMIFS(Consolidado!$J:$J,Consolidado!$A:$A,$B20,Consolidado!$E:$E,HT$4,Consolidado!$C:$C,"REG",Consolidado!$B:$B,"FOMA")</f>
        <v>0</v>
      </c>
      <c r="HU20" s="92">
        <f>SUMIFS(Consolidado!$J:$J,Consolidado!$A:$A,$B20,Consolidado!$E:$E,HU$4,Consolidado!$C:$C,"REG",Consolidado!$B:$B,"FOMA")</f>
        <v>0</v>
      </c>
      <c r="HV20" s="92">
        <f>SUMIFS(Consolidado!$J:$J,Consolidado!$A:$A,$B20,Consolidado!$E:$E,HV$4,Consolidado!$C:$C,"REG",Consolidado!$B:$B,"FOMA")</f>
        <v>0</v>
      </c>
      <c r="HW20" s="92">
        <f>SUMIFS(Consolidado!$J:$J,Consolidado!$A:$A,$B20,Consolidado!$E:$E,HW$4,Consolidado!$C:$C,"REG",Consolidado!$B:$B,"FOMA")</f>
        <v>0</v>
      </c>
      <c r="HX20" s="92">
        <f>SUMIFS(Consolidado!$J:$J,Consolidado!$A:$A,$B20,Consolidado!$E:$E,HX$4,Consolidado!$C:$C,"REG",Consolidado!$B:$B,"FOMA")</f>
        <v>0</v>
      </c>
      <c r="HY20" s="92">
        <f>SUMIFS(Consolidado!$J:$J,Consolidado!$A:$A,$B20,Consolidado!$E:$E,HY$4,Consolidado!$C:$C,"REG",Consolidado!$B:$B,"FOMA")</f>
        <v>0</v>
      </c>
      <c r="HZ20" s="92">
        <f>SUMIFS(Consolidado!$J:$J,Consolidado!$A:$A,$B20,Consolidado!$E:$E,HZ$4,Consolidado!$C:$C,"REG",Consolidado!$B:$B,"FOMA")</f>
        <v>0</v>
      </c>
      <c r="IA20" s="92">
        <f>SUMIFS(Consolidado!$J:$J,Consolidado!$A:$A,$B20,Consolidado!$E:$E,IA$4,Consolidado!$C:$C,"REG",Consolidado!$B:$B,"FOMA")</f>
        <v>0</v>
      </c>
      <c r="IB20" s="92">
        <f>SUMIFS(Consolidado!$J:$J,Consolidado!$A:$A,$B20,Consolidado!$E:$E,IB$4,Consolidado!$C:$C,"REG",Consolidado!$B:$B,"FOMA")</f>
        <v>0</v>
      </c>
      <c r="IC20" s="92">
        <f>SUMIFS(Consolidado!$J:$J,Consolidado!$A:$A,$B20,Consolidado!$E:$E,IC$4,Consolidado!$C:$C,"REG",Consolidado!$B:$B,"FOMA")</f>
        <v>0</v>
      </c>
      <c r="ID20" s="92">
        <f>SUMIFS(Consolidado!$J:$J,Consolidado!$A:$A,$B20,Consolidado!$E:$E,ID$4,Consolidado!$C:$C,"REG",Consolidado!$B:$B,"FOMA")</f>
        <v>0</v>
      </c>
      <c r="IE20" s="92">
        <f>SUMIFS(Consolidado!$J:$J,Consolidado!$A:$A,$B20,Consolidado!$E:$E,IE$4,Consolidado!$C:$C,"REG",Consolidado!$B:$B,"FOMA")</f>
        <v>0</v>
      </c>
      <c r="IF20" s="92">
        <f>SUMIFS(Consolidado!$J:$J,Consolidado!$A:$A,$B20,Consolidado!$E:$E,IF$4,Consolidado!$C:$C,"REG",Consolidado!$B:$B,"FOMA")</f>
        <v>0</v>
      </c>
      <c r="IG20" s="92">
        <f>SUMIFS(Consolidado!$J:$J,Consolidado!$A:$A,$B20,Consolidado!$E:$E,IG$4,Consolidado!$C:$C,"REG",Consolidado!$B:$B,"FOMA")</f>
        <v>0</v>
      </c>
      <c r="IH20" s="92">
        <f>SUMIFS(Consolidado!$J:$J,Consolidado!$A:$A,$B20,Consolidado!$E:$E,IH$4,Consolidado!$C:$C,"REG",Consolidado!$B:$B,"FOMA")</f>
        <v>0</v>
      </c>
      <c r="II20" s="92">
        <f>SUMIFS(Consolidado!$J:$J,Consolidado!$A:$A,$B20,Consolidado!$E:$E,II$4,Consolidado!$C:$C,"REG",Consolidado!$B:$B,"FOMA")</f>
        <v>0</v>
      </c>
      <c r="IJ20" s="92">
        <f>SUMIFS(Consolidado!$J:$J,Consolidado!$A:$A,$B20,Consolidado!$E:$E,IJ$4,Consolidado!$C:$C,"REG",Consolidado!$B:$B,"FOMA")</f>
        <v>0</v>
      </c>
      <c r="IK20" s="92">
        <f>SUMIFS(Consolidado!$J:$J,Consolidado!$A:$A,$B20,Consolidado!$E:$E,IK$4,Consolidado!$C:$C,"REG",Consolidado!$B:$B,"FOMA")</f>
        <v>0</v>
      </c>
      <c r="IL20" s="92">
        <f>SUMIFS(Consolidado!$J:$J,Consolidado!$A:$A,$B20,Consolidado!$E:$E,IL$4,Consolidado!$C:$C,"REG",Consolidado!$B:$B,"FOMA")</f>
        <v>0</v>
      </c>
      <c r="IM20" s="92">
        <f>SUMIFS(Consolidado!$J:$J,Consolidado!$A:$A,$B20,Consolidado!$E:$E,IM$4,Consolidado!$C:$C,"REG",Consolidado!$B:$B,"FOMA")</f>
        <v>0</v>
      </c>
      <c r="IN20" s="92">
        <f>SUMIFS(Consolidado!$J:$J,Consolidado!$A:$A,$B20,Consolidado!$E:$E,IN$4,Consolidado!$C:$C,"REG",Consolidado!$B:$B,"FOMA")</f>
        <v>0</v>
      </c>
      <c r="IO20" s="92">
        <f>SUMIFS(Consolidado!$J:$J,Consolidado!$A:$A,$B20,Consolidado!$E:$E,IO$4,Consolidado!$C:$C,"REG",Consolidado!$B:$B,"FOMA")</f>
        <v>0</v>
      </c>
      <c r="IP20" s="92">
        <f>SUMIFS(Consolidado!$J:$J,Consolidado!$A:$A,$B20,Consolidado!$E:$E,IP$4,Consolidado!$C:$C,"REG",Consolidado!$B:$B,"FOMA")</f>
        <v>0</v>
      </c>
      <c r="IQ20" s="92">
        <f>SUMIFS(Consolidado!$J:$J,Consolidado!$A:$A,$B20,Consolidado!$E:$E,IQ$4,Consolidado!$C:$C,"REG",Consolidado!$B:$B,"FOMA")</f>
        <v>0</v>
      </c>
      <c r="IR20" s="92">
        <f>SUMIFS(Consolidado!$J:$J,Consolidado!$A:$A,$B20,Consolidado!$E:$E,IR$4,Consolidado!$C:$C,"REG",Consolidado!$B:$B,"FOMA")</f>
        <v>0</v>
      </c>
      <c r="IS20" s="92">
        <f>SUMIFS(Consolidado!$J:$J,Consolidado!$A:$A,$B20,Consolidado!$E:$E,IS$4,Consolidado!$C:$C,"REG",Consolidado!$B:$B,"FOMA")</f>
        <v>0</v>
      </c>
      <c r="IT20" s="92">
        <f>SUMIFS(Consolidado!$J:$J,Consolidado!$A:$A,$B20,Consolidado!$E:$E,IT$4,Consolidado!$C:$C,"REG",Consolidado!$B:$B,"FOMA")</f>
        <v>0</v>
      </c>
      <c r="IU20" s="92">
        <f>SUMIFS(Consolidado!$J:$J,Consolidado!$A:$A,$B20,Consolidado!$E:$E,IU$4,Consolidado!$C:$C,"REG",Consolidado!$B:$B,"FOMA")</f>
        <v>0</v>
      </c>
      <c r="IV20" s="92">
        <f>SUMIFS(Consolidado!$J:$J,Consolidado!$A:$A,$B20,Consolidado!$E:$E,IV$4,Consolidado!$C:$C,"REG",Consolidado!$B:$B,"FOMA")</f>
        <v>0</v>
      </c>
      <c r="IW20" s="92">
        <f>SUMIFS(Consolidado!$J:$J,Consolidado!$A:$A,$B20,Consolidado!$E:$E,IW$4,Consolidado!$C:$C,"REG",Consolidado!$B:$B,"FOMA")</f>
        <v>0</v>
      </c>
      <c r="IX20" s="92">
        <f>SUMIFS(Consolidado!$J:$J,Consolidado!$A:$A,$B20,Consolidado!$E:$E,IX$4,Consolidado!$C:$C,"REG",Consolidado!$B:$B,"FOMA")</f>
        <v>0</v>
      </c>
      <c r="IY20" s="92">
        <f>SUMIFS(Consolidado!$J:$J,Consolidado!$A:$A,$B20,Consolidado!$E:$E,IY$4,Consolidado!$C:$C,"REG",Consolidado!$B:$B,"FOMA")</f>
        <v>0</v>
      </c>
      <c r="IZ20" s="92">
        <f>SUMIFS(Consolidado!$J:$J,Consolidado!$A:$A,$B20,Consolidado!$E:$E,IZ$4,Consolidado!$C:$C,"REG",Consolidado!$B:$B,"FOMA")</f>
        <v>0</v>
      </c>
      <c r="JA20" s="92">
        <f>SUMIFS(Consolidado!$J:$J,Consolidado!$A:$A,$B20,Consolidado!$E:$E,JA$4,Consolidado!$C:$C,"REG",Consolidado!$B:$B,"FOMA")</f>
        <v>0</v>
      </c>
      <c r="JB20" s="92">
        <f>SUMIFS(Consolidado!$J:$J,Consolidado!$A:$A,$B20,Consolidado!$E:$E,JB$4,Consolidado!$C:$C,"REG",Consolidado!$B:$B,"FOMA")</f>
        <v>0</v>
      </c>
      <c r="JC20" s="92">
        <f>SUMIFS(Consolidado!$J:$J,Consolidado!$A:$A,$B20,Consolidado!$E:$E,JC$4,Consolidado!$C:$C,"REG",Consolidado!$B:$B,"FOMA")</f>
        <v>0</v>
      </c>
      <c r="JD20" s="92">
        <f>SUMIFS(Consolidado!$J:$J,Consolidado!$A:$A,$B20,Consolidado!$E:$E,JD$4,Consolidado!$C:$C,"REG",Consolidado!$B:$B,"FOMA")</f>
        <v>0</v>
      </c>
      <c r="JE20" s="92">
        <f>SUMIFS(Consolidado!$J:$J,Consolidado!$A:$A,$B20,Consolidado!$E:$E,JE$4,Consolidado!$C:$C,"REG",Consolidado!$B:$B,"FOMA")</f>
        <v>0</v>
      </c>
      <c r="JF20" s="92">
        <f>SUMIFS(Consolidado!$J:$J,Consolidado!$A:$A,$B20,Consolidado!$E:$E,JF$4,Consolidado!$C:$C,"REG",Consolidado!$B:$B,"FOMA")</f>
        <v>0</v>
      </c>
      <c r="JG20" s="92">
        <f>SUMIFS(Consolidado!$J:$J,Consolidado!$A:$A,$B20,Consolidado!$E:$E,JG$4,Consolidado!$C:$C,"REG",Consolidado!$B:$B,"FOMA")</f>
        <v>0</v>
      </c>
      <c r="JH20" s="92">
        <f>SUMIFS(Consolidado!$J:$J,Consolidado!$A:$A,$B20,Consolidado!$E:$E,JH$4,Consolidado!$C:$C,"REG",Consolidado!$B:$B,"FOMA")</f>
        <v>0</v>
      </c>
      <c r="JI20" s="92">
        <f>SUMIFS(Consolidado!$J:$J,Consolidado!$A:$A,$B20,Consolidado!$E:$E,JI$4,Consolidado!$C:$C,"REG",Consolidado!$B:$B,"FOMA")</f>
        <v>0</v>
      </c>
      <c r="JJ20" s="92">
        <f>SUMIFS(Consolidado!$J:$J,Consolidado!$A:$A,$B20,Consolidado!$E:$E,JJ$4,Consolidado!$C:$C,"REG",Consolidado!$B:$B,"FOMA")</f>
        <v>0</v>
      </c>
      <c r="JK20" s="92">
        <f>SUMIFS(Consolidado!$J:$J,Consolidado!$A:$A,$B20,Consolidado!$E:$E,JK$4,Consolidado!$C:$C,"REG",Consolidado!$B:$B,"FOMA")</f>
        <v>0</v>
      </c>
      <c r="JL20" s="92">
        <f>SUMIFS(Consolidado!$J:$J,Consolidado!$A:$A,$B20,Consolidado!$E:$E,JL$4,Consolidado!$C:$C,"REG",Consolidado!$B:$B,"FOMA")</f>
        <v>0</v>
      </c>
      <c r="JM20" s="92">
        <f>SUMIFS(Consolidado!$J:$J,Consolidado!$A:$A,$B20,Consolidado!$E:$E,JM$4,Consolidado!$C:$C,"REG",Consolidado!$B:$B,"FOMA")</f>
        <v>0</v>
      </c>
      <c r="JN20" s="92">
        <f>SUMIFS(Consolidado!$J:$J,Consolidado!$A:$A,$B20,Consolidado!$E:$E,JN$4,Consolidado!$C:$C,"REG",Consolidado!$B:$B,"FOMA")</f>
        <v>0</v>
      </c>
      <c r="JO20" s="92">
        <f>SUMIFS(Consolidado!$J:$J,Consolidado!$A:$A,$B20,Consolidado!$E:$E,JO$4,Consolidado!$C:$C,"REG",Consolidado!$B:$B,"FOMA")</f>
        <v>0</v>
      </c>
      <c r="JP20" s="92">
        <f>SUMIFS(Consolidado!$J:$J,Consolidado!$A:$A,$B20,Consolidado!$E:$E,JP$4,Consolidado!$C:$C,"REG",Consolidado!$B:$B,"FOMA")</f>
        <v>0</v>
      </c>
      <c r="JQ20" s="92">
        <f>SUMIFS(Consolidado!$J:$J,Consolidado!$A:$A,$B20,Consolidado!$E:$E,JQ$4,Consolidado!$C:$C,"REG",Consolidado!$B:$B,"FOMA")</f>
        <v>0</v>
      </c>
      <c r="JR20" s="92">
        <f>SUMIFS(Consolidado!$J:$J,Consolidado!$A:$A,$B20,Consolidado!$E:$E,JR$4,Consolidado!$C:$C,"REG",Consolidado!$B:$B,"FOMA")</f>
        <v>0</v>
      </c>
      <c r="JS20" s="92">
        <f>SUMIFS(Consolidado!$J:$J,Consolidado!$A:$A,$B20,Consolidado!$E:$E,JS$4,Consolidado!$C:$C,"REG",Consolidado!$B:$B,"FOMA")</f>
        <v>0</v>
      </c>
      <c r="JT20" s="92">
        <f>SUMIFS(Consolidado!$J:$J,Consolidado!$A:$A,$B20,Consolidado!$E:$E,JT$4,Consolidado!$C:$C,"REG",Consolidado!$B:$B,"FOMA")</f>
        <v>0</v>
      </c>
      <c r="JU20" s="92">
        <f>SUMIFS(Consolidado!$J:$J,Consolidado!$A:$A,$B20,Consolidado!$E:$E,JU$4,Consolidado!$C:$C,"REG",Consolidado!$B:$B,"FOMA")</f>
        <v>0</v>
      </c>
      <c r="JV20" s="92">
        <f>SUMIFS(Consolidado!$J:$J,Consolidado!$A:$A,$B20,Consolidado!$E:$E,JV$4,Consolidado!$C:$C,"REG",Consolidado!$B:$B,"FOMA")</f>
        <v>0</v>
      </c>
      <c r="JW20" s="92">
        <f>SUMIFS(Consolidado!$J:$J,Consolidado!$A:$A,$B20,Consolidado!$E:$E,JW$4,Consolidado!$C:$C,"REG",Consolidado!$B:$B,"FOMA")</f>
        <v>0</v>
      </c>
      <c r="JX20" s="92">
        <f>SUMIFS(Consolidado!$J:$J,Consolidado!$A:$A,$B20,Consolidado!$E:$E,JX$4,Consolidado!$C:$C,"REG",Consolidado!$B:$B,"FOMA")</f>
        <v>0</v>
      </c>
      <c r="JY20" s="92">
        <f>SUMIFS(Consolidado!$J:$J,Consolidado!$A:$A,$B20,Consolidado!$E:$E,JY$4,Consolidado!$C:$C,"REG",Consolidado!$B:$B,"FOMA")</f>
        <v>0</v>
      </c>
      <c r="JZ20" s="92">
        <f>SUMIFS(Consolidado!$J:$J,Consolidado!$A:$A,$B20,Consolidado!$E:$E,JZ$4,Consolidado!$C:$C,"REG",Consolidado!$B:$B,"FOMA")</f>
        <v>0</v>
      </c>
      <c r="KA20" s="92">
        <f>SUMIFS(Consolidado!$J:$J,Consolidado!$A:$A,$B20,Consolidado!$E:$E,KA$4,Consolidado!$C:$C,"REG",Consolidado!$B:$B,"FOMA")</f>
        <v>0</v>
      </c>
      <c r="KB20" s="92">
        <f>SUMIFS(Consolidado!$J:$J,Consolidado!$A:$A,$B20,Consolidado!$E:$E,KB$4,Consolidado!$C:$C,"REG",Consolidado!$B:$B,"FOMA")</f>
        <v>0</v>
      </c>
      <c r="KC20" s="92">
        <f>SUMIFS(Consolidado!$J:$J,Consolidado!$A:$A,$B20,Consolidado!$E:$E,KC$4,Consolidado!$C:$C,"REG",Consolidado!$B:$B,"FOMA")</f>
        <v>0</v>
      </c>
      <c r="KD20" s="92">
        <f>SUMIFS(Consolidado!$J:$J,Consolidado!$A:$A,$B20,Consolidado!$E:$E,KD$4,Consolidado!$C:$C,"REG",Consolidado!$B:$B,"FOMA")</f>
        <v>0</v>
      </c>
      <c r="KE20" s="92">
        <f>SUMIFS(Consolidado!$J:$J,Consolidado!$A:$A,$B20,Consolidado!$E:$E,KE$4,Consolidado!$C:$C,"REG",Consolidado!$B:$B,"FOMA")</f>
        <v>0</v>
      </c>
      <c r="KF20" s="92">
        <f>SUMIFS(Consolidado!$J:$J,Consolidado!$A:$A,$B20,Consolidado!$E:$E,KF$4,Consolidado!$C:$C,"REG",Consolidado!$B:$B,"FOMA")</f>
        <v>0</v>
      </c>
      <c r="KG20" s="92">
        <f>SUMIFS(Consolidado!$J:$J,Consolidado!$A:$A,$B20,Consolidado!$E:$E,KG$4,Consolidado!$C:$C,"REG",Consolidado!$B:$B,"FOMA")</f>
        <v>0</v>
      </c>
      <c r="KH20" s="92">
        <f>SUMIFS(Consolidado!$J:$J,Consolidado!$A:$A,$B20,Consolidado!$E:$E,KH$4,Consolidado!$C:$C,"REG",Consolidado!$B:$B,"FOMA")</f>
        <v>0</v>
      </c>
      <c r="KI20" s="92">
        <f>SUMIFS(Consolidado!$J:$J,Consolidado!$A:$A,$B20,Consolidado!$E:$E,KI$4,Consolidado!$C:$C,"REG",Consolidado!$B:$B,"FOMA")</f>
        <v>0</v>
      </c>
      <c r="KJ20" s="92">
        <f>SUMIFS(Consolidado!$J:$J,Consolidado!$A:$A,$B20,Consolidado!$E:$E,KJ$4,Consolidado!$C:$C,"REG",Consolidado!$B:$B,"FOMA")</f>
        <v>0</v>
      </c>
      <c r="KK20" s="92">
        <f>SUMIFS(Consolidado!$J:$J,Consolidado!$A:$A,$B20,Consolidado!$E:$E,KK$4,Consolidado!$C:$C,"REG",Consolidado!$B:$B,"FOMA")</f>
        <v>0</v>
      </c>
      <c r="KL20" s="92">
        <f>SUMIFS(Consolidado!$J:$J,Consolidado!$A:$A,$B20,Consolidado!$E:$E,KL$4,Consolidado!$C:$C,"REG",Consolidado!$B:$B,"FOMA")</f>
        <v>0</v>
      </c>
      <c r="KM20" s="92">
        <f>SUMIFS(Consolidado!$J:$J,Consolidado!$A:$A,$B20,Consolidado!$E:$E,KM$4,Consolidado!$C:$C,"REG",Consolidado!$B:$B,"FOMA")</f>
        <v>0</v>
      </c>
      <c r="KN20" s="92">
        <f>SUMIFS(Consolidado!$J:$J,Consolidado!$A:$A,$B20,Consolidado!$E:$E,KN$4,Consolidado!$C:$C,"REG",Consolidado!$B:$B,"FOMA")</f>
        <v>0</v>
      </c>
      <c r="KO20" s="92">
        <f>SUMIFS(Consolidado!$J:$J,Consolidado!$A:$A,$B20,Consolidado!$E:$E,KO$4,Consolidado!$C:$C,"REG",Consolidado!$B:$B,"FOMA")</f>
        <v>0</v>
      </c>
      <c r="KP20" s="92">
        <f>SUMIFS(Consolidado!$J:$J,Consolidado!$A:$A,$B20,Consolidado!$E:$E,KP$4,Consolidado!$C:$C,"REG",Consolidado!$B:$B,"FOMA")</f>
        <v>0</v>
      </c>
      <c r="KQ20" s="92">
        <f>SUMIFS(Consolidado!$J:$J,Consolidado!$A:$A,$B20,Consolidado!$E:$E,KQ$4,Consolidado!$C:$C,"REG",Consolidado!$B:$B,"FOMA")</f>
        <v>0</v>
      </c>
      <c r="KR20" s="92">
        <f>SUMIFS(Consolidado!$J:$J,Consolidado!$A:$A,$B20,Consolidado!$E:$E,KR$4,Consolidado!$C:$C,"REG",Consolidado!$B:$B,"FOMA")</f>
        <v>0</v>
      </c>
      <c r="KS20" s="92">
        <f>SUMIFS(Consolidado!$J:$J,Consolidado!$A:$A,$B20,Consolidado!$E:$E,KS$4,Consolidado!$C:$C,"REG",Consolidado!$B:$B,"FOMA")</f>
        <v>0</v>
      </c>
      <c r="KT20" s="92">
        <f>SUMIFS(Consolidado!$J:$J,Consolidado!$A:$A,$B20,Consolidado!$E:$E,KT$4,Consolidado!$C:$C,"REG",Consolidado!$B:$B,"FOMA")</f>
        <v>0</v>
      </c>
      <c r="KU20" s="92">
        <f>SUMIFS(Consolidado!$J:$J,Consolidado!$A:$A,$B20,Consolidado!$E:$E,KU$4,Consolidado!$C:$C,"REG",Consolidado!$B:$B,"FOMA")</f>
        <v>0</v>
      </c>
      <c r="KV20" s="92">
        <f>SUMIFS(Consolidado!$J:$J,Consolidado!$A:$A,$B20,Consolidado!$E:$E,KV$4,Consolidado!$C:$C,"REG",Consolidado!$B:$B,"FOMA")</f>
        <v>0</v>
      </c>
      <c r="KW20" s="92">
        <f>SUMIFS(Consolidado!$J:$J,Consolidado!$A:$A,$B20,Consolidado!$E:$E,KW$4,Consolidado!$C:$C,"REG",Consolidado!$B:$B,"FOMA")</f>
        <v>0</v>
      </c>
      <c r="KX20" s="92">
        <f>SUMIFS(Consolidado!$J:$J,Consolidado!$A:$A,$B20,Consolidado!$E:$E,KX$4,Consolidado!$C:$C,"REG",Consolidado!$B:$B,"FOMA")</f>
        <v>0</v>
      </c>
      <c r="KY20" s="92">
        <f>SUMIFS(Consolidado!$J:$J,Consolidado!$A:$A,$B20,Consolidado!$E:$E,KY$4,Consolidado!$C:$C,"REG",Consolidado!$B:$B,"FOMA")</f>
        <v>0</v>
      </c>
      <c r="KZ20" s="92">
        <f>SUMIFS(Consolidado!$J:$J,Consolidado!$A:$A,$B20,Consolidado!$E:$E,KZ$4,Consolidado!$C:$C,"REG",Consolidado!$B:$B,"FOMA")</f>
        <v>0</v>
      </c>
      <c r="LA20" s="92">
        <f>SUMIFS(Consolidado!$J:$J,Consolidado!$A:$A,$B20,Consolidado!$E:$E,LA$4,Consolidado!$C:$C,"REG",Consolidado!$B:$B,"FOMA")</f>
        <v>0</v>
      </c>
      <c r="LB20" s="92">
        <f>SUMIFS(Consolidado!$J:$J,Consolidado!$A:$A,$B20,Consolidado!$E:$E,LB$4,Consolidado!$C:$C,"REG",Consolidado!$B:$B,"FOMA")</f>
        <v>0</v>
      </c>
      <c r="LC20" s="92">
        <f>SUMIFS(Consolidado!$J:$J,Consolidado!$A:$A,$B20,Consolidado!$E:$E,LC$4,Consolidado!$C:$C,"REG",Consolidado!$B:$B,"FOMA")</f>
        <v>0</v>
      </c>
      <c r="LD20" s="92">
        <f>SUMIFS(Consolidado!$J:$J,Consolidado!$A:$A,$B20,Consolidado!$E:$E,LD$4,Consolidado!$C:$C,"REG",Consolidado!$B:$B,"FOMA")</f>
        <v>0</v>
      </c>
      <c r="LE20" s="92">
        <f>SUMIFS(Consolidado!$J:$J,Consolidado!$A:$A,$B20,Consolidado!$E:$E,LE$4,Consolidado!$C:$C,"REG",Consolidado!$B:$B,"FOMA")</f>
        <v>0</v>
      </c>
      <c r="LF20" s="92">
        <f>SUMIFS(Consolidado!$J:$J,Consolidado!$A:$A,$B20,Consolidado!$E:$E,LF$4,Consolidado!$C:$C,"REG",Consolidado!$B:$B,"FOMA")</f>
        <v>0</v>
      </c>
      <c r="LG20" s="92">
        <f>SUMIFS(Consolidado!$J:$J,Consolidado!$A:$A,$B20,Consolidado!$E:$E,LG$4,Consolidado!$C:$C,"REG",Consolidado!$B:$B,"FOMA")</f>
        <v>0</v>
      </c>
      <c r="LH20" s="92">
        <f>SUMIFS(Consolidado!$J:$J,Consolidado!$A:$A,$B20,Consolidado!$E:$E,LH$4,Consolidado!$C:$C,"REG",Consolidado!$B:$B,"FOMA")</f>
        <v>0</v>
      </c>
      <c r="LI20" s="92">
        <f>SUMIFS(Consolidado!$J:$J,Consolidado!$A:$A,$B20,Consolidado!$E:$E,LI$4,Consolidado!$C:$C,"REG",Consolidado!$B:$B,"FOMA")</f>
        <v>0</v>
      </c>
      <c r="LJ20" s="92">
        <f>SUMIFS(Consolidado!$J:$J,Consolidado!$A:$A,$B20,Consolidado!$E:$E,LJ$4,Consolidado!$C:$C,"REG",Consolidado!$B:$B,"FOMA")</f>
        <v>0</v>
      </c>
      <c r="LK20" s="92">
        <f>SUMIFS(Consolidado!$J:$J,Consolidado!$A:$A,$B20,Consolidado!$E:$E,LK$4,Consolidado!$C:$C,"REG",Consolidado!$B:$B,"FOMA")</f>
        <v>0</v>
      </c>
      <c r="LL20" s="92">
        <f>SUMIFS(Consolidado!$J:$J,Consolidado!$A:$A,$B20,Consolidado!$E:$E,LL$4,Consolidado!$C:$C,"REG",Consolidado!$B:$B,"FOMA")</f>
        <v>0</v>
      </c>
      <c r="LM20" s="92">
        <f>SUMIFS(Consolidado!$J:$J,Consolidado!$A:$A,$B20,Consolidado!$E:$E,LM$4,Consolidado!$C:$C,"REG",Consolidado!$B:$B,"FOMA")</f>
        <v>0</v>
      </c>
      <c r="LN20" s="92">
        <f>SUMIFS(Consolidado!$J:$J,Consolidado!$A:$A,$B20,Consolidado!$E:$E,LN$4,Consolidado!$C:$C,"REG",Consolidado!$B:$B,"FOMA")</f>
        <v>0</v>
      </c>
      <c r="LO20" s="92">
        <f>SUMIFS(Consolidado!$J:$J,Consolidado!$A:$A,$B20,Consolidado!$E:$E,LO$4,Consolidado!$C:$C,"REG",Consolidado!$B:$B,"FOMA")</f>
        <v>0</v>
      </c>
      <c r="LP20" s="92">
        <f>SUMIFS(Consolidado!$J:$J,Consolidado!$A:$A,$B20,Consolidado!$E:$E,LP$4,Consolidado!$C:$C,"REG",Consolidado!$B:$B,"FOMA")</f>
        <v>0</v>
      </c>
      <c r="LQ20" s="92">
        <f>SUMIFS(Consolidado!$J:$J,Consolidado!$A:$A,$B20,Consolidado!$E:$E,LQ$4,Consolidado!$C:$C,"REG",Consolidado!$B:$B,"FOMA")</f>
        <v>0</v>
      </c>
      <c r="LR20" s="92">
        <f>SUMIFS(Consolidado!$J:$J,Consolidado!$A:$A,$B20,Consolidado!$E:$E,LR$4,Consolidado!$C:$C,"REG",Consolidado!$B:$B,"FOMA")</f>
        <v>0</v>
      </c>
      <c r="LS20" s="92">
        <f>SUMIFS(Consolidado!$J:$J,Consolidado!$A:$A,$B20,Consolidado!$E:$E,LS$4,Consolidado!$C:$C,"REG",Consolidado!$B:$B,"FOMA")</f>
        <v>0</v>
      </c>
      <c r="LT20" s="92">
        <f>SUMIFS(Consolidado!$J:$J,Consolidado!$A:$A,$B20,Consolidado!$E:$E,LT$4,Consolidado!$C:$C,"REG",Consolidado!$B:$B,"FOMA")</f>
        <v>0</v>
      </c>
      <c r="LU20" s="92">
        <f>SUMIFS(Consolidado!$J:$J,Consolidado!$A:$A,$B20,Consolidado!$E:$E,LU$4,Consolidado!$C:$C,"REG",Consolidado!$B:$B,"FOMA")</f>
        <v>0</v>
      </c>
      <c r="LV20" s="92">
        <f>SUMIFS(Consolidado!$J:$J,Consolidado!$A:$A,$B20,Consolidado!$E:$E,LV$4,Consolidado!$C:$C,"REG",Consolidado!$B:$B,"FOMA")</f>
        <v>0</v>
      </c>
      <c r="LW20" s="92">
        <f>SUMIFS(Consolidado!$J:$J,Consolidado!$A:$A,$B20,Consolidado!$E:$E,LW$4,Consolidado!$C:$C,"REG",Consolidado!$B:$B,"FOMA")</f>
        <v>0</v>
      </c>
      <c r="LX20" s="92">
        <f>SUMIFS(Consolidado!$J:$J,Consolidado!$A:$A,$B20,Consolidado!$E:$E,LX$4,Consolidado!$C:$C,"REG",Consolidado!$B:$B,"FOMA")</f>
        <v>0</v>
      </c>
      <c r="LY20" s="92">
        <f>SUMIFS(Consolidado!$J:$J,Consolidado!$A:$A,$B20,Consolidado!$E:$E,LY$4,Consolidado!$C:$C,"REG",Consolidado!$B:$B,"FOMA")</f>
        <v>0</v>
      </c>
      <c r="LZ20" s="92">
        <f>SUMIFS(Consolidado!$J:$J,Consolidado!$A:$A,$B20,Consolidado!$E:$E,LZ$4,Consolidado!$C:$C,"REG",Consolidado!$B:$B,"FOMA")</f>
        <v>0</v>
      </c>
      <c r="MA20" s="92">
        <f>SUMIFS(Consolidado!$J:$J,Consolidado!$A:$A,$B20,Consolidado!$E:$E,MA$4,Consolidado!$C:$C,"REG",Consolidado!$B:$B,"FOMA")</f>
        <v>0</v>
      </c>
      <c r="MB20" s="92">
        <f>SUMIFS(Consolidado!$J:$J,Consolidado!$A:$A,$B20,Consolidado!$E:$E,MB$4,Consolidado!$C:$C,"REG",Consolidado!$B:$B,"FOMA")</f>
        <v>0</v>
      </c>
      <c r="MC20" s="92">
        <f>SUMIFS(Consolidado!$J:$J,Consolidado!$A:$A,$B20,Consolidado!$E:$E,MC$4,Consolidado!$C:$C,"REG",Consolidado!$B:$B,"FOMA")</f>
        <v>0</v>
      </c>
      <c r="MD20" s="92">
        <f>SUMIFS(Consolidado!$J:$J,Consolidado!$A:$A,$B20,Consolidado!$E:$E,MD$4,Consolidado!$C:$C,"REG",Consolidado!$B:$B,"FOMA")</f>
        <v>0</v>
      </c>
      <c r="ME20" s="92">
        <f>SUMIFS(Consolidado!$J:$J,Consolidado!$A:$A,$B20,Consolidado!$E:$E,ME$4,Consolidado!$C:$C,"REG",Consolidado!$B:$B,"FOMA")</f>
        <v>0</v>
      </c>
      <c r="MF20" s="92">
        <f>SUMIFS(Consolidado!$J:$J,Consolidado!$A:$A,$B20,Consolidado!$E:$E,MF$4,Consolidado!$C:$C,"REG",Consolidado!$B:$B,"FOMA")</f>
        <v>0</v>
      </c>
      <c r="MG20" s="92">
        <f>SUMIFS(Consolidado!$J:$J,Consolidado!$A:$A,$B20,Consolidado!$E:$E,MG$4,Consolidado!$C:$C,"REG",Consolidado!$B:$B,"FOMA")</f>
        <v>0</v>
      </c>
      <c r="MH20" s="92">
        <f>SUMIFS(Consolidado!$J:$J,Consolidado!$A:$A,$B20,Consolidado!$E:$E,MH$4,Consolidado!$C:$C,"REG",Consolidado!$B:$B,"FOMA")</f>
        <v>0</v>
      </c>
      <c r="MI20" s="92">
        <f>SUMIFS(Consolidado!$J:$J,Consolidado!$A:$A,$B20,Consolidado!$E:$E,MI$4,Consolidado!$C:$C,"REG",Consolidado!$B:$B,"FOMA")</f>
        <v>0</v>
      </c>
      <c r="MJ20" s="92">
        <f>SUMIFS(Consolidado!$J:$J,Consolidado!$A:$A,$B20,Consolidado!$E:$E,MJ$4,Consolidado!$C:$C,"REG",Consolidado!$B:$B,"FOMA")</f>
        <v>0</v>
      </c>
      <c r="MK20" s="92">
        <f>SUMIFS(Consolidado!$J:$J,Consolidado!$A:$A,$B20,Consolidado!$E:$E,MK$4,Consolidado!$C:$C,"REG",Consolidado!$B:$B,"FOMA")</f>
        <v>0</v>
      </c>
      <c r="ML20" s="92">
        <f>SUMIFS(Consolidado!$J:$J,Consolidado!$A:$A,$B20,Consolidado!$E:$E,ML$4,Consolidado!$C:$C,"REG",Consolidado!$B:$B,"FOMA")</f>
        <v>0</v>
      </c>
      <c r="MM20" s="92">
        <f>SUMIFS(Consolidado!$J:$J,Consolidado!$A:$A,$B20,Consolidado!$E:$E,MM$4,Consolidado!$C:$C,"REG",Consolidado!$B:$B,"FOMA")</f>
        <v>0</v>
      </c>
      <c r="MN20" s="92">
        <f>SUMIFS(Consolidado!$J:$J,Consolidado!$A:$A,$B20,Consolidado!$E:$E,MN$4,Consolidado!$C:$C,"REG",Consolidado!$B:$B,"FOMA")</f>
        <v>0</v>
      </c>
      <c r="MO20" s="92">
        <f>SUMIFS(Consolidado!$J:$J,Consolidado!$A:$A,$B20,Consolidado!$E:$E,MO$4,Consolidado!$C:$C,"REG",Consolidado!$B:$B,"FOMA")</f>
        <v>0</v>
      </c>
      <c r="MP20" s="92">
        <f>SUMIFS(Consolidado!$J:$J,Consolidado!$A:$A,$B20,Consolidado!$E:$E,MP$4,Consolidado!$C:$C,"REG",Consolidado!$B:$B,"FOMA")</f>
        <v>0</v>
      </c>
      <c r="MQ20" s="92">
        <f>SUMIFS(Consolidado!$J:$J,Consolidado!$A:$A,$B20,Consolidado!$E:$E,MQ$4,Consolidado!$C:$C,"REG",Consolidado!$B:$B,"FOMA")</f>
        <v>0</v>
      </c>
      <c r="MR20" s="92">
        <f>SUMIFS(Consolidado!$J:$J,Consolidado!$A:$A,$B20,Consolidado!$E:$E,MR$4,Consolidado!$C:$C,"REG",Consolidado!$B:$B,"FOMA")</f>
        <v>0</v>
      </c>
      <c r="MS20" s="92">
        <f>SUMIFS(Consolidado!$J:$J,Consolidado!$A:$A,$B20,Consolidado!$E:$E,MS$4,Consolidado!$C:$C,"REG",Consolidado!$B:$B,"FOMA")</f>
        <v>0</v>
      </c>
      <c r="MT20" s="92">
        <f>SUMIFS(Consolidado!$J:$J,Consolidado!$A:$A,$B20,Consolidado!$E:$E,MT$4,Consolidado!$C:$C,"REG",Consolidado!$B:$B,"FOMA")</f>
        <v>0</v>
      </c>
      <c r="MU20" s="92">
        <f>SUMIFS(Consolidado!$J:$J,Consolidado!$A:$A,$B20,Consolidado!$E:$E,MU$4,Consolidado!$C:$C,"REG",Consolidado!$B:$B,"FOMA")</f>
        <v>0</v>
      </c>
      <c r="MV20" s="92">
        <f>SUMIFS(Consolidado!$J:$J,Consolidado!$A:$A,$B20,Consolidado!$E:$E,MV$4,Consolidado!$C:$C,"REG",Consolidado!$B:$B,"FOMA")</f>
        <v>0</v>
      </c>
      <c r="MW20" s="92">
        <f>SUMIFS(Consolidado!$J:$J,Consolidado!$A:$A,$B20,Consolidado!$E:$E,MW$4,Consolidado!$C:$C,"REG",Consolidado!$B:$B,"FOMA")</f>
        <v>0</v>
      </c>
      <c r="MX20" s="92">
        <f>SUMIFS(Consolidado!$J:$J,Consolidado!$A:$A,$B20,Consolidado!$E:$E,MX$4,Consolidado!$C:$C,"REG",Consolidado!$B:$B,"FOMA")</f>
        <v>0</v>
      </c>
      <c r="MY20" s="92">
        <f>SUMIFS(Consolidado!$J:$J,Consolidado!$A:$A,$B20,Consolidado!$E:$E,MY$4,Consolidado!$C:$C,"REG",Consolidado!$B:$B,"FOMA")</f>
        <v>0</v>
      </c>
      <c r="MZ20" s="92">
        <f>SUMIFS(Consolidado!$J:$J,Consolidado!$A:$A,$B20,Consolidado!$E:$E,MZ$4,Consolidado!$C:$C,"REG",Consolidado!$B:$B,"FOMA")</f>
        <v>0</v>
      </c>
      <c r="NA20" s="92">
        <f>SUMIFS(Consolidado!$J:$J,Consolidado!$A:$A,$B20,Consolidado!$E:$E,NA$4,Consolidado!$C:$C,"REG",Consolidado!$B:$B,"FOMA")</f>
        <v>0</v>
      </c>
      <c r="NB20" s="92">
        <f>SUMIFS(Consolidado!$J:$J,Consolidado!$A:$A,$B20,Consolidado!$E:$E,NB$4,Consolidado!$C:$C,"REG",Consolidado!$B:$B,"FOMA")</f>
        <v>0</v>
      </c>
      <c r="NC20" s="92">
        <f>SUMIFS(Consolidado!$J:$J,Consolidado!$A:$A,$B20,Consolidado!$E:$E,NC$4,Consolidado!$C:$C,"REG",Consolidado!$B:$B,"FOMA")</f>
        <v>0</v>
      </c>
      <c r="ND20" s="92">
        <f>SUMIFS(Consolidado!$J:$J,Consolidado!$A:$A,$B20,Consolidado!$E:$E,ND$4,Consolidado!$C:$C,"REG",Consolidado!$B:$B,"FOMA")</f>
        <v>0</v>
      </c>
      <c r="NE20" s="92">
        <f>SUMIFS(Consolidado!$J:$J,Consolidado!$A:$A,$B20,Consolidado!$E:$E,NE$4,Consolidado!$C:$C,"REG",Consolidado!$B:$B,"FOMA")</f>
        <v>0</v>
      </c>
      <c r="NF20" s="92">
        <f>SUMIFS(Consolidado!$J:$J,Consolidado!$A:$A,$B20,Consolidado!$E:$E,NF$4,Consolidado!$C:$C,"REG",Consolidado!$B:$B,"FOMA")</f>
        <v>0</v>
      </c>
      <c r="NG20" s="92">
        <f>SUMIFS(Consolidado!$J:$J,Consolidado!$A:$A,$B20,Consolidado!$E:$E,NG$4,Consolidado!$C:$C,"REG",Consolidado!$B:$B,"FOMA")</f>
        <v>0</v>
      </c>
      <c r="NH20" s="92">
        <v>0</v>
      </c>
      <c r="NI20" s="92">
        <f>SUMIFS(Consolidado!$J:$J,Consolidado!$A:$A,$B20,Consolidado!$E:$E,NI$4,Consolidado!$C:$C,"REG",Consolidado!$B:$B,"FOMA")</f>
        <v>1500</v>
      </c>
      <c r="NJ20" s="92">
        <f>SUMIFS(Consolidado!$J:$J,Consolidado!$A:$A,$B20,Consolidado!$E:$E,NJ$4,Consolidado!$C:$C,"REG",Consolidado!$B:$B,"FOMA")</f>
        <v>0</v>
      </c>
      <c r="NK20" s="92">
        <f>SUMIFS(Consolidado!$J:$J,Consolidado!$A:$A,$B20,Consolidado!$E:$E,NK$4,Consolidado!$C:$C,"REG",Consolidado!$B:$B,"FOMA")</f>
        <v>0</v>
      </c>
      <c r="NL20" s="92">
        <f>SUMIFS(Consolidado!$J:$J,Consolidado!$A:$A,$B20,Consolidado!$E:$E,NL$4,Consolidado!$C:$C,"REG",Consolidado!$B:$B,"FOMA")</f>
        <v>0</v>
      </c>
      <c r="NM20" s="92">
        <f>SUMIFS(Consolidado!$J:$J,Consolidado!$A:$A,$B20,Consolidado!$E:$E,NM$4,Consolidado!$C:$C,"REG",Consolidado!$B:$B,"FOMA")</f>
        <v>0</v>
      </c>
      <c r="NN20" s="92">
        <f>SUMIFS(Consolidado!$J:$J,Consolidado!$A:$A,$B20,Consolidado!$E:$E,NN$4,Consolidado!$C:$C,"REG",Consolidado!$B:$B,"FOMA")</f>
        <v>0</v>
      </c>
      <c r="NO20" s="92">
        <f>SUMIFS(Consolidado!$J:$J,Consolidado!$A:$A,$B20,Consolidado!$E:$E,NO$4,Consolidado!$C:$C,"REG",Consolidado!$B:$B,"FOMA")</f>
        <v>0</v>
      </c>
      <c r="NP20" s="92">
        <f>SUMIFS(Consolidado!$J:$J,Consolidado!$A:$A,$B20,Consolidado!$E:$E,NP$4,Consolidado!$C:$C,"REG",Consolidado!$B:$B,"FOMA")</f>
        <v>0</v>
      </c>
      <c r="NQ20" s="92">
        <f>SUMIFS(Consolidado!$J:$J,Consolidado!$A:$A,$B20,Consolidado!$E:$E,NQ$4,Consolidado!$C:$C,"REG",Consolidado!$B:$B,"FOMA")</f>
        <v>0</v>
      </c>
      <c r="NR20" s="92">
        <f>SUMIFS(Consolidado!$J:$J,Consolidado!$A:$A,$B20,Consolidado!$E:$E,NR$4,Consolidado!$C:$C,"REG",Consolidado!$B:$B,"FOMA")</f>
        <v>0</v>
      </c>
      <c r="NS20" s="92">
        <f>SUMIFS(Consolidado!$J:$J,Consolidado!$A:$A,$B20,Consolidado!$E:$E,NS$4,Consolidado!$C:$C,"REG",Consolidado!$B:$B,"FOMA")</f>
        <v>0</v>
      </c>
      <c r="NT20" s="92">
        <f>SUMIFS(Consolidado!$J:$J,Consolidado!$A:$A,$B20,Consolidado!$E:$E,NT$4,Consolidado!$C:$C,"REG",Consolidado!$B:$B,"FOMA")</f>
        <v>0</v>
      </c>
      <c r="NU20" s="92">
        <f>SUMIFS(Consolidado!$J:$J,Consolidado!$A:$A,$B20,Consolidado!$E:$E,NU$4,Consolidado!$C:$C,"REG",Consolidado!$B:$B,"FOMA")</f>
        <v>0</v>
      </c>
      <c r="NV20" s="92">
        <f>SUMIFS(Consolidado!$J:$J,Consolidado!$A:$A,$B20,Consolidado!$E:$E,NV$4,Consolidado!$C:$C,"REG",Consolidado!$B:$B,"FOMA")</f>
        <v>0</v>
      </c>
      <c r="NW20" s="92">
        <f>SUMIFS(Consolidado!$J:$J,Consolidado!$A:$A,$B20,Consolidado!$E:$E,NW$4,Consolidado!$C:$C,"REG",Consolidado!$B:$B,"FOMA")</f>
        <v>0</v>
      </c>
      <c r="NX20" s="92">
        <f>SUMIFS(Consolidado!$J:$J,Consolidado!$A:$A,$B20,Consolidado!$E:$E,NX$4,Consolidado!$C:$C,"REG",Consolidado!$B:$B,"FOMA")</f>
        <v>0</v>
      </c>
      <c r="NY20" s="92">
        <f>SUMIFS(Consolidado!$J:$J,Consolidado!$A:$A,$B20,Consolidado!$E:$E,NY$4,Consolidado!$C:$C,"REG",Consolidado!$B:$B,"FOMA")</f>
        <v>0</v>
      </c>
      <c r="NZ20" s="215">
        <f t="shared" si="0"/>
        <v>1500</v>
      </c>
      <c r="OA20" s="35">
        <f t="shared" si="1"/>
        <v>0</v>
      </c>
      <c r="OB20" s="44">
        <f t="shared" si="2"/>
        <v>0</v>
      </c>
      <c r="OC20" s="35">
        <f t="shared" si="8"/>
        <v>0</v>
      </c>
      <c r="OD20" s="44">
        <f t="shared" si="3"/>
        <v>0</v>
      </c>
      <c r="OE20" s="69" t="s">
        <v>839</v>
      </c>
      <c r="OF20" s="234" cm="1">
        <f t="array" ref="OF20">_xlfn.IFS(OB20&gt;=60%,U20*100%,OB20&gt;=60%,U20*60%,OB20&gt;=35%,U20*35%,OB20&lt;35%,0)</f>
        <v>0</v>
      </c>
      <c r="OG20" s="234" cm="1">
        <f t="array" ref="OG20">_xlfn.IFS(OD20&gt;=60%,U20*100%,OD20&gt;=60%,U20*60%,OD20&gt;=35%,U20*35%,OD20&lt;35%,0)</f>
        <v>0</v>
      </c>
      <c r="OH20" s="237">
        <f t="shared" si="9"/>
        <v>0</v>
      </c>
      <c r="OI20" s="236">
        <f t="shared" si="4"/>
        <v>0</v>
      </c>
      <c r="OJ20" s="35">
        <f t="shared" si="5"/>
        <v>0</v>
      </c>
      <c r="OK20" s="35">
        <f>_xlfn.XLOOKUP(B20,Alianza!$A:$A,Alianza!$C:$C,"",0,1)</f>
        <v>4682</v>
      </c>
      <c r="OL20" s="235" cm="1">
        <f t="array" ref="OL20">_xlfn.IFS(OB20&gt;=60%,OK20*100%,OB20&gt;=60%,OK20*60%,OB20&gt;=35%,OK20*35%,OB20&lt;35%,0)</f>
        <v>0</v>
      </c>
      <c r="OM20" s="235" cm="1">
        <f t="array" ref="OM20">_xlfn.IFS(OD20&gt;=60%,OK20*100%,OD20&gt;=60%,OK20*60%,OD20&gt;=35%,OK20*35%,OD20&lt;35%,0)</f>
        <v>0</v>
      </c>
      <c r="ON20" s="243">
        <f t="shared" si="10"/>
        <v>0</v>
      </c>
      <c r="OO20" s="35">
        <f>_xlfn.XLOOKUP(B20,Comisiones!$A:$A,Comisiones!$B:$B,"",0,1)</f>
        <v>468.20000000000005</v>
      </c>
      <c r="OP20" s="35">
        <f>_xlfn.XLOOKUP(B20,Comisiones!$A:$A,Comisiones!$C:$C,"",0,1)</f>
        <v>210.69000000000003</v>
      </c>
      <c r="OQ20" s="236">
        <f t="shared" si="11"/>
        <v>257.51</v>
      </c>
      <c r="OR20" s="235" cm="1">
        <f t="array" ref="OR20">_xlfn.IFS(OB20&gt;=60%,OO20*100%,OB20&gt;=60%,OO20*60%,OB20&gt;=35%,OO20*35%,OB20&lt;35%,0)</f>
        <v>0</v>
      </c>
      <c r="OS20" s="235" cm="1">
        <f t="array" ref="OS20">_xlfn.IFS(OD20&gt;=60%,OQ20*100%,OD20&gt;=60%,OQ20*60%,OD20&gt;=35%,OQ20*35%,OD20&lt;35%,0)</f>
        <v>0</v>
      </c>
      <c r="OT20" s="243">
        <f t="shared" si="12"/>
        <v>0</v>
      </c>
      <c r="OU20" s="35"/>
      <c r="OV20"/>
      <c r="OW20" s="35">
        <f t="shared" si="6"/>
        <v>0</v>
      </c>
    </row>
    <row r="21" spans="2:414" s="3" customFormat="1" ht="15.75" thickBot="1" x14ac:dyDescent="0.3">
      <c r="B21" s="103" t="s">
        <v>731</v>
      </c>
      <c r="C21" s="154"/>
      <c r="D21" s="42" t="s">
        <v>441</v>
      </c>
      <c r="E21" s="43" t="str">
        <f>_xlfn.XLOOKUP(D21,'Datos Maestros'!$N$3:$N$19,'Datos Maestros'!$G$3:$G$19,"",0,1)</f>
        <v>02.03</v>
      </c>
      <c r="F21" s="43"/>
      <c r="G21" s="43"/>
      <c r="H21" s="111" t="s">
        <v>847</v>
      </c>
      <c r="I21" s="42" t="s">
        <v>449</v>
      </c>
      <c r="J21" s="42"/>
      <c r="K21" s="42" t="s">
        <v>938</v>
      </c>
      <c r="L21" s="42"/>
      <c r="M21" s="42"/>
      <c r="N21" s="42"/>
      <c r="O21" s="41">
        <v>45107</v>
      </c>
      <c r="P21" s="42"/>
      <c r="Q21" s="95"/>
      <c r="R21" s="95"/>
      <c r="S21" s="42"/>
      <c r="T21" s="42"/>
      <c r="U21" s="160">
        <v>8135.5932203389839</v>
      </c>
      <c r="V21" s="74">
        <v>2</v>
      </c>
      <c r="W21" s="40">
        <v>2</v>
      </c>
      <c r="X21" s="40" t="s">
        <v>840</v>
      </c>
      <c r="Y21" s="40" t="s">
        <v>46</v>
      </c>
      <c r="Z21" s="43">
        <v>0</v>
      </c>
      <c r="AA21" s="43"/>
      <c r="AB21" s="217">
        <v>112.99</v>
      </c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216">
        <f t="shared" si="7"/>
        <v>0</v>
      </c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>
        <v>112.99</v>
      </c>
      <c r="KP21" s="36">
        <v>112.99</v>
      </c>
      <c r="KQ21" s="36">
        <v>112.99</v>
      </c>
      <c r="KR21" s="36">
        <v>112.99</v>
      </c>
      <c r="KS21" s="36">
        <v>112.99</v>
      </c>
      <c r="KT21" s="36">
        <v>112.99</v>
      </c>
      <c r="KU21" s="36">
        <v>112.99</v>
      </c>
      <c r="KV21" s="36">
        <v>112.99</v>
      </c>
      <c r="KW21" s="36">
        <v>112.99</v>
      </c>
      <c r="KX21" s="36">
        <v>112.99</v>
      </c>
      <c r="KY21" s="36">
        <v>112.99</v>
      </c>
      <c r="KZ21" s="36">
        <v>112.99</v>
      </c>
      <c r="LA21" s="36">
        <v>112.99</v>
      </c>
      <c r="LB21" s="36">
        <v>112.99</v>
      </c>
      <c r="LC21" s="36">
        <v>112.99</v>
      </c>
      <c r="LD21" s="36">
        <v>112.99</v>
      </c>
      <c r="LE21" s="36">
        <v>112.99</v>
      </c>
      <c r="LF21" s="36">
        <v>112.99</v>
      </c>
      <c r="LG21" s="36">
        <v>112.99</v>
      </c>
      <c r="LH21" s="36">
        <v>112.99</v>
      </c>
      <c r="LI21" s="36">
        <v>112.99</v>
      </c>
      <c r="LJ21" s="36">
        <v>112.99</v>
      </c>
      <c r="LK21" s="36">
        <v>112.99</v>
      </c>
      <c r="LL21" s="36">
        <v>112.99</v>
      </c>
      <c r="LM21" s="36">
        <v>112.99</v>
      </c>
      <c r="LN21" s="36">
        <v>112.99</v>
      </c>
      <c r="LO21" s="36">
        <v>112.99</v>
      </c>
      <c r="LP21" s="36">
        <v>112.99</v>
      </c>
      <c r="LQ21" s="36">
        <v>112.99</v>
      </c>
      <c r="LR21" s="36">
        <v>112.99</v>
      </c>
      <c r="LS21" s="36">
        <v>112.99</v>
      </c>
      <c r="LT21" s="36">
        <v>112.99</v>
      </c>
      <c r="LU21" s="36">
        <v>112.99</v>
      </c>
      <c r="LV21" s="36">
        <v>112.99</v>
      </c>
      <c r="LW21" s="36">
        <v>112.99</v>
      </c>
      <c r="LX21" s="36">
        <v>112.99</v>
      </c>
      <c r="LY21" s="36">
        <v>112.99</v>
      </c>
      <c r="LZ21" s="36">
        <v>112.99</v>
      </c>
      <c r="MA21" s="36">
        <v>112.99</v>
      </c>
      <c r="MB21" s="36">
        <v>112.99</v>
      </c>
      <c r="MC21" s="36">
        <v>112.99</v>
      </c>
      <c r="MD21" s="36">
        <v>112.99</v>
      </c>
      <c r="ME21" s="36">
        <v>112.99</v>
      </c>
      <c r="MF21" s="36">
        <v>112.99</v>
      </c>
      <c r="MG21" s="36">
        <v>112.99</v>
      </c>
      <c r="MH21" s="36">
        <v>112.99</v>
      </c>
      <c r="MI21" s="36">
        <v>112.99</v>
      </c>
      <c r="MJ21" s="36">
        <v>112.99</v>
      </c>
      <c r="MK21" s="36">
        <v>112.99</v>
      </c>
      <c r="ML21" s="36">
        <v>112.99</v>
      </c>
      <c r="MM21" s="36">
        <v>112.99</v>
      </c>
      <c r="MN21" s="36">
        <v>112.99</v>
      </c>
      <c r="MO21" s="36">
        <v>112.99</v>
      </c>
      <c r="MP21" s="36">
        <v>112.99</v>
      </c>
      <c r="MQ21" s="36">
        <v>112.99</v>
      </c>
      <c r="MR21" s="36">
        <v>112.99</v>
      </c>
      <c r="MS21" s="36">
        <v>112.99</v>
      </c>
      <c r="MT21" s="36">
        <v>112.99</v>
      </c>
      <c r="MU21" s="36">
        <v>112.99</v>
      </c>
      <c r="MV21" s="36">
        <v>112.99</v>
      </c>
      <c r="MW21" s="36">
        <v>112.99</v>
      </c>
      <c r="MX21" s="36">
        <v>112.99</v>
      </c>
      <c r="MY21" s="36">
        <v>112.99</v>
      </c>
      <c r="MZ21" s="36">
        <v>112.99</v>
      </c>
      <c r="NA21" s="36">
        <v>112.99</v>
      </c>
      <c r="NB21" s="36">
        <v>112.99</v>
      </c>
      <c r="NC21" s="36">
        <v>112.99</v>
      </c>
      <c r="ND21" s="36">
        <v>112.99</v>
      </c>
      <c r="NE21" s="36">
        <v>112.99</v>
      </c>
      <c r="NF21" s="36">
        <v>112.99</v>
      </c>
      <c r="NG21" s="36">
        <v>112.99</v>
      </c>
      <c r="NH21" s="36">
        <v>113.30322033899483</v>
      </c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215">
        <f t="shared" si="0"/>
        <v>8135.5932203389839</v>
      </c>
      <c r="OA21" s="35">
        <f t="shared" si="1"/>
        <v>0</v>
      </c>
      <c r="OB21" s="44">
        <f t="shared" si="2"/>
        <v>0</v>
      </c>
      <c r="OC21" s="35">
        <f t="shared" si="8"/>
        <v>0</v>
      </c>
      <c r="OD21" s="44">
        <f t="shared" si="3"/>
        <v>0</v>
      </c>
      <c r="OE21" s="69" t="s">
        <v>839</v>
      </c>
      <c r="OF21" s="234" cm="1">
        <f t="array" ref="OF21">_xlfn.IFS(OB21&gt;=60%,U21*100%,OB21&gt;=60%,U21*60%,OB21&gt;=35%,U21*35%,OB21&lt;35%,0)</f>
        <v>0</v>
      </c>
      <c r="OG21" s="234" cm="1">
        <f t="array" ref="OG21">_xlfn.IFS(OD21&gt;=60%,U21*100%,OD21&gt;=60%,U21*60%,OD21&gt;=35%,U21*35%,OD21&lt;35%,0)</f>
        <v>0</v>
      </c>
      <c r="OH21" s="237">
        <f t="shared" si="9"/>
        <v>0</v>
      </c>
      <c r="OI21" s="236">
        <f t="shared" si="4"/>
        <v>0</v>
      </c>
      <c r="OJ21" s="35">
        <f t="shared" si="5"/>
        <v>0</v>
      </c>
      <c r="OK21" s="35">
        <f>_xlfn.XLOOKUP(B21,Alianza!$A:$A,Alianza!$C:$C,"",0,1)</f>
        <v>4682</v>
      </c>
      <c r="OL21" s="235" cm="1">
        <f t="array" ref="OL21">_xlfn.IFS(OB21&gt;=60%,OK21*100%,OB21&gt;=60%,OK21*60%,OB21&gt;=35%,OK21*35%,OB21&lt;35%,0)</f>
        <v>0</v>
      </c>
      <c r="OM21" s="235" cm="1">
        <f t="array" ref="OM21">_xlfn.IFS(OD21&gt;=60%,OK21*100%,OD21&gt;=60%,OK21*60%,OD21&gt;=35%,OK21*35%,OD21&lt;35%,0)</f>
        <v>0</v>
      </c>
      <c r="ON21" s="243">
        <f t="shared" si="10"/>
        <v>0</v>
      </c>
      <c r="OO21" s="35">
        <f>_xlfn.XLOOKUP(B21,Comisiones!$A:$A,Comisiones!$B:$B,"",0,1)</f>
        <v>468.20000000000005</v>
      </c>
      <c r="OP21" s="35">
        <f>_xlfn.XLOOKUP(B21,Comisiones!$A:$A,Comisiones!$C:$C,"",0,1)</f>
        <v>210.69000000000003</v>
      </c>
      <c r="OQ21" s="236">
        <f t="shared" si="11"/>
        <v>257.51</v>
      </c>
      <c r="OR21" s="235" cm="1">
        <f t="array" ref="OR21">_xlfn.IFS(OB21&gt;=60%,OO21*100%,OB21&gt;=60%,OO21*60%,OB21&gt;=35%,OO21*35%,OB21&lt;35%,0)</f>
        <v>0</v>
      </c>
      <c r="OS21" s="235" cm="1">
        <f t="array" ref="OS21">_xlfn.IFS(OD21&gt;=60%,OQ21*100%,OD21&gt;=60%,OQ21*60%,OD21&gt;=35%,OQ21*35%,OD21&lt;35%,0)</f>
        <v>0</v>
      </c>
      <c r="OT21" s="243">
        <f t="shared" si="12"/>
        <v>0</v>
      </c>
      <c r="OU21" s="35"/>
      <c r="OV21"/>
      <c r="OW21" s="35">
        <f t="shared" si="6"/>
        <v>0</v>
      </c>
    </row>
    <row r="22" spans="2:414" s="3" customFormat="1" ht="15.75" thickBot="1" x14ac:dyDescent="0.3">
      <c r="B22" s="103" t="s">
        <v>731</v>
      </c>
      <c r="C22" s="154"/>
      <c r="D22" s="42" t="s">
        <v>441</v>
      </c>
      <c r="E22" s="43" t="str">
        <f>_xlfn.XLOOKUP(D22,'Datos Maestros'!$N$3:$N$19,'Datos Maestros'!$G$3:$G$19,"",0,1)</f>
        <v>02.03</v>
      </c>
      <c r="F22" s="43"/>
      <c r="G22" s="43"/>
      <c r="H22" s="111" t="s">
        <v>847</v>
      </c>
      <c r="I22" s="42" t="s">
        <v>449</v>
      </c>
      <c r="J22" s="42"/>
      <c r="K22" s="42" t="s">
        <v>939</v>
      </c>
      <c r="L22" s="42"/>
      <c r="M22" s="42"/>
      <c r="N22" s="42"/>
      <c r="O22" s="41">
        <v>45107</v>
      </c>
      <c r="P22" s="42"/>
      <c r="Q22" s="94"/>
      <c r="R22" s="94"/>
      <c r="S22" s="42"/>
      <c r="T22" s="42"/>
      <c r="U22" s="160">
        <f>9600-U21</f>
        <v>1464.4067796610161</v>
      </c>
      <c r="V22" s="74">
        <v>0</v>
      </c>
      <c r="W22" s="40">
        <v>0</v>
      </c>
      <c r="X22" s="40" t="s">
        <v>840</v>
      </c>
      <c r="Y22" s="40" t="s">
        <v>46</v>
      </c>
      <c r="Z22" s="43">
        <v>0</v>
      </c>
      <c r="AA22" s="43"/>
      <c r="AB22" s="217">
        <v>20.34</v>
      </c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216">
        <f t="shared" si="7"/>
        <v>0</v>
      </c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>
        <v>20.34</v>
      </c>
      <c r="KP22" s="36">
        <v>20.34</v>
      </c>
      <c r="KQ22" s="36">
        <v>20.34</v>
      </c>
      <c r="KR22" s="36">
        <v>20.34</v>
      </c>
      <c r="KS22" s="36">
        <v>20.34</v>
      </c>
      <c r="KT22" s="36">
        <v>20.34</v>
      </c>
      <c r="KU22" s="36">
        <v>20.34</v>
      </c>
      <c r="KV22" s="36">
        <v>20.34</v>
      </c>
      <c r="KW22" s="36">
        <v>20.34</v>
      </c>
      <c r="KX22" s="36">
        <v>20.34</v>
      </c>
      <c r="KY22" s="36">
        <v>20.34</v>
      </c>
      <c r="KZ22" s="36">
        <v>20.34</v>
      </c>
      <c r="LA22" s="36">
        <v>20.34</v>
      </c>
      <c r="LB22" s="36">
        <v>20.34</v>
      </c>
      <c r="LC22" s="36">
        <v>20.34</v>
      </c>
      <c r="LD22" s="36">
        <v>20.34</v>
      </c>
      <c r="LE22" s="36">
        <v>20.34</v>
      </c>
      <c r="LF22" s="36">
        <v>20.34</v>
      </c>
      <c r="LG22" s="36">
        <v>20.34</v>
      </c>
      <c r="LH22" s="36">
        <v>20.34</v>
      </c>
      <c r="LI22" s="36">
        <v>20.34</v>
      </c>
      <c r="LJ22" s="36">
        <v>20.34</v>
      </c>
      <c r="LK22" s="36">
        <v>20.34</v>
      </c>
      <c r="LL22" s="36">
        <v>20.34</v>
      </c>
      <c r="LM22" s="36">
        <v>20.34</v>
      </c>
      <c r="LN22" s="36">
        <v>20.34</v>
      </c>
      <c r="LO22" s="36">
        <v>20.34</v>
      </c>
      <c r="LP22" s="36">
        <v>20.34</v>
      </c>
      <c r="LQ22" s="36">
        <v>20.34</v>
      </c>
      <c r="LR22" s="36">
        <v>20.34</v>
      </c>
      <c r="LS22" s="36">
        <v>20.34</v>
      </c>
      <c r="LT22" s="36">
        <v>20.34</v>
      </c>
      <c r="LU22" s="36">
        <v>20.34</v>
      </c>
      <c r="LV22" s="36">
        <v>20.34</v>
      </c>
      <c r="LW22" s="36">
        <v>20.34</v>
      </c>
      <c r="LX22" s="36">
        <v>20.34</v>
      </c>
      <c r="LY22" s="36">
        <v>20.34</v>
      </c>
      <c r="LZ22" s="36">
        <v>20.34</v>
      </c>
      <c r="MA22" s="36">
        <v>20.34</v>
      </c>
      <c r="MB22" s="36">
        <v>20.34</v>
      </c>
      <c r="MC22" s="36">
        <v>20.34</v>
      </c>
      <c r="MD22" s="36">
        <v>20.34</v>
      </c>
      <c r="ME22" s="36">
        <v>20.34</v>
      </c>
      <c r="MF22" s="36">
        <v>20.34</v>
      </c>
      <c r="MG22" s="36">
        <v>20.34</v>
      </c>
      <c r="MH22" s="36">
        <v>20.34</v>
      </c>
      <c r="MI22" s="36">
        <v>20.34</v>
      </c>
      <c r="MJ22" s="36">
        <v>20.34</v>
      </c>
      <c r="MK22" s="36">
        <v>20.34</v>
      </c>
      <c r="ML22" s="36">
        <v>20.34</v>
      </c>
      <c r="MM22" s="36">
        <v>20.34</v>
      </c>
      <c r="MN22" s="36">
        <v>20.34</v>
      </c>
      <c r="MO22" s="36">
        <v>20.34</v>
      </c>
      <c r="MP22" s="36">
        <v>20.34</v>
      </c>
      <c r="MQ22" s="36">
        <v>20.34</v>
      </c>
      <c r="MR22" s="36">
        <v>20.34</v>
      </c>
      <c r="MS22" s="36">
        <v>20.34</v>
      </c>
      <c r="MT22" s="36">
        <v>20.34</v>
      </c>
      <c r="MU22" s="36">
        <v>20.34</v>
      </c>
      <c r="MV22" s="36">
        <v>20.34</v>
      </c>
      <c r="MW22" s="36">
        <v>20.34</v>
      </c>
      <c r="MX22" s="36">
        <v>20.34</v>
      </c>
      <c r="MY22" s="36">
        <v>20.34</v>
      </c>
      <c r="MZ22" s="36">
        <v>20.34</v>
      </c>
      <c r="NA22" s="36">
        <v>20.34</v>
      </c>
      <c r="NB22" s="36">
        <v>20.34</v>
      </c>
      <c r="NC22" s="36">
        <v>20.34</v>
      </c>
      <c r="ND22" s="36">
        <v>20.34</v>
      </c>
      <c r="NE22" s="36">
        <v>20.34</v>
      </c>
      <c r="NF22" s="36">
        <v>20.34</v>
      </c>
      <c r="NG22" s="36">
        <v>20.34</v>
      </c>
      <c r="NH22" s="36">
        <v>20.266779661017381</v>
      </c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215">
        <f t="shared" si="0"/>
        <v>1464.4067796610161</v>
      </c>
      <c r="OA22" s="35">
        <f t="shared" si="1"/>
        <v>0</v>
      </c>
      <c r="OB22" s="44">
        <f t="shared" si="2"/>
        <v>0</v>
      </c>
      <c r="OC22" s="35">
        <f t="shared" si="8"/>
        <v>0</v>
      </c>
      <c r="OD22" s="44">
        <f t="shared" si="3"/>
        <v>0</v>
      </c>
      <c r="OE22" s="9" t="s">
        <v>839</v>
      </c>
      <c r="OF22" s="234" cm="1">
        <f t="array" ref="OF22">_xlfn.IFS(OB22&gt;=60%,U22*100%,OB22&gt;=60%,U22*60%,OB22&gt;=35%,U22*35%,OB22&lt;35%,0)</f>
        <v>0</v>
      </c>
      <c r="OG22" s="234" cm="1">
        <f t="array" ref="OG22">_xlfn.IFS(OD22&gt;=60%,U22*100%,OD22&gt;=60%,U22*60%,OD22&gt;=35%,U22*35%,OD22&lt;35%,0)</f>
        <v>0</v>
      </c>
      <c r="OH22" s="237">
        <f t="shared" si="9"/>
        <v>0</v>
      </c>
      <c r="OI22" s="236">
        <f t="shared" si="4"/>
        <v>0</v>
      </c>
      <c r="OJ22" s="35">
        <f t="shared" si="5"/>
        <v>0</v>
      </c>
      <c r="OK22" s="35">
        <f>_xlfn.XLOOKUP(B22,Alianza!$A:$A,Alianza!$C:$C,"",0,1)</f>
        <v>4682</v>
      </c>
      <c r="OL22" s="235" cm="1">
        <f t="array" ref="OL22">_xlfn.IFS(OB22&gt;=60%,OK22*100%,OB22&gt;=60%,OK22*60%,OB22&gt;=35%,OK22*35%,OB22&lt;35%,0)</f>
        <v>0</v>
      </c>
      <c r="OM22" s="235" cm="1">
        <f t="array" ref="OM22">_xlfn.IFS(OD22&gt;=60%,OK22*100%,OD22&gt;=60%,OK22*60%,OD22&gt;=35%,OK22*35%,OD22&lt;35%,0)</f>
        <v>0</v>
      </c>
      <c r="ON22" s="243">
        <f t="shared" si="10"/>
        <v>0</v>
      </c>
      <c r="OO22" s="35">
        <f>_xlfn.XLOOKUP(B22,Comisiones!$A:$A,Comisiones!$B:$B,"",0,1)</f>
        <v>468.20000000000005</v>
      </c>
      <c r="OP22" s="35">
        <f>_xlfn.XLOOKUP(B22,Comisiones!$A:$A,Comisiones!$C:$C,"",0,1)</f>
        <v>210.69000000000003</v>
      </c>
      <c r="OQ22" s="236">
        <f t="shared" si="11"/>
        <v>257.51</v>
      </c>
      <c r="OR22" s="235" cm="1">
        <f t="array" ref="OR22">_xlfn.IFS(OB22&gt;=60%,OO22*100%,OB22&gt;=60%,OO22*60%,OB22&gt;=35%,OO22*35%,OB22&lt;35%,0)</f>
        <v>0</v>
      </c>
      <c r="OS22" s="235" cm="1">
        <f t="array" ref="OS22">_xlfn.IFS(OD22&gt;=60%,OQ22*100%,OD22&gt;=60%,OQ22*60%,OD22&gt;=35%,OQ22*35%,OD22&lt;35%,0)</f>
        <v>0</v>
      </c>
      <c r="OT22" s="243">
        <f t="shared" si="12"/>
        <v>0</v>
      </c>
      <c r="OU22" s="35"/>
      <c r="OV22"/>
      <c r="OW22" s="35">
        <f t="shared" si="6"/>
        <v>0</v>
      </c>
    </row>
    <row r="23" spans="2:414" s="3" customFormat="1" ht="15.75" thickBot="1" x14ac:dyDescent="0.3">
      <c r="B23" s="103" t="s">
        <v>731</v>
      </c>
      <c r="C23" s="154"/>
      <c r="D23" s="42" t="s">
        <v>441</v>
      </c>
      <c r="E23" s="43" t="str">
        <f>_xlfn.XLOOKUP(D23,'Datos Maestros'!$N$3:$N$19,'Datos Maestros'!$G$3:$G$19,"",0,1)</f>
        <v>02.03</v>
      </c>
      <c r="F23" s="43"/>
      <c r="G23" s="43"/>
      <c r="H23" s="111" t="s">
        <v>847</v>
      </c>
      <c r="I23" s="42" t="s">
        <v>449</v>
      </c>
      <c r="J23" s="90"/>
      <c r="K23" s="90" t="s">
        <v>940</v>
      </c>
      <c r="L23" s="90"/>
      <c r="M23" s="90"/>
      <c r="N23" s="90"/>
      <c r="O23" s="41">
        <v>45107</v>
      </c>
      <c r="P23" s="90"/>
      <c r="Q23" s="94"/>
      <c r="R23" s="94"/>
      <c r="S23" s="90"/>
      <c r="T23" s="90"/>
      <c r="U23" s="161">
        <f>26000/1.18</f>
        <v>22033.898305084746</v>
      </c>
      <c r="V23" s="74">
        <v>0</v>
      </c>
      <c r="W23" s="40">
        <v>1</v>
      </c>
      <c r="X23" s="40" t="s">
        <v>840</v>
      </c>
      <c r="Y23" s="40" t="s">
        <v>46</v>
      </c>
      <c r="Z23" s="43">
        <v>0</v>
      </c>
      <c r="AA23" s="43"/>
      <c r="AB23" s="217">
        <v>306.02999999999997</v>
      </c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216">
        <f t="shared" si="7"/>
        <v>0</v>
      </c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>
        <v>306.02999999999997</v>
      </c>
      <c r="KP23" s="157">
        <v>306.02999999999997</v>
      </c>
      <c r="KQ23" s="157">
        <v>306.02999999999997</v>
      </c>
      <c r="KR23" s="157">
        <v>306.02999999999997</v>
      </c>
      <c r="KS23" s="157">
        <v>306.02999999999997</v>
      </c>
      <c r="KT23" s="157">
        <v>306.02999999999997</v>
      </c>
      <c r="KU23" s="157">
        <v>306.02999999999997</v>
      </c>
      <c r="KV23" s="157">
        <v>306.02999999999997</v>
      </c>
      <c r="KW23" s="157">
        <v>306.02999999999997</v>
      </c>
      <c r="KX23" s="157">
        <v>306.02999999999997</v>
      </c>
      <c r="KY23" s="157">
        <v>306.02999999999997</v>
      </c>
      <c r="KZ23" s="157">
        <v>306.02999999999997</v>
      </c>
      <c r="LA23" s="157">
        <v>306.02999999999997</v>
      </c>
      <c r="LB23" s="157">
        <v>306.02999999999997</v>
      </c>
      <c r="LC23" s="157">
        <v>306.02999999999997</v>
      </c>
      <c r="LD23" s="157">
        <v>306.02999999999997</v>
      </c>
      <c r="LE23" s="157">
        <v>306.02999999999997</v>
      </c>
      <c r="LF23" s="157">
        <v>306.02999999999997</v>
      </c>
      <c r="LG23" s="157">
        <v>306.02999999999997</v>
      </c>
      <c r="LH23" s="157">
        <v>306.02999999999997</v>
      </c>
      <c r="LI23" s="157">
        <v>306.02999999999997</v>
      </c>
      <c r="LJ23" s="157">
        <v>306.02999999999997</v>
      </c>
      <c r="LK23" s="157">
        <v>306.02999999999997</v>
      </c>
      <c r="LL23" s="157">
        <v>306.02999999999997</v>
      </c>
      <c r="LM23" s="157">
        <v>306.02999999999997</v>
      </c>
      <c r="LN23" s="157">
        <v>306.02999999999997</v>
      </c>
      <c r="LO23" s="157">
        <v>306.02999999999997</v>
      </c>
      <c r="LP23" s="157">
        <v>306.02999999999997</v>
      </c>
      <c r="LQ23" s="157">
        <v>306.02999999999997</v>
      </c>
      <c r="LR23" s="157">
        <v>306.02999999999997</v>
      </c>
      <c r="LS23" s="157">
        <v>306.02999999999997</v>
      </c>
      <c r="LT23" s="157">
        <v>306.02999999999997</v>
      </c>
      <c r="LU23" s="157">
        <v>306.02999999999997</v>
      </c>
      <c r="LV23" s="157">
        <v>306.02999999999997</v>
      </c>
      <c r="LW23" s="157">
        <v>306.02999999999997</v>
      </c>
      <c r="LX23" s="157">
        <v>306.02999999999997</v>
      </c>
      <c r="LY23" s="157">
        <v>306.02999999999997</v>
      </c>
      <c r="LZ23" s="157">
        <v>306.02999999999997</v>
      </c>
      <c r="MA23" s="157">
        <v>306.02999999999997</v>
      </c>
      <c r="MB23" s="157">
        <v>306.02999999999997</v>
      </c>
      <c r="MC23" s="157">
        <v>306.02999999999997</v>
      </c>
      <c r="MD23" s="157">
        <v>306.02999999999997</v>
      </c>
      <c r="ME23" s="157">
        <v>306.02999999999997</v>
      </c>
      <c r="MF23" s="157">
        <v>306.02999999999997</v>
      </c>
      <c r="MG23" s="157">
        <v>306.02999999999997</v>
      </c>
      <c r="MH23" s="157">
        <v>306.02999999999997</v>
      </c>
      <c r="MI23" s="157">
        <v>306.02999999999997</v>
      </c>
      <c r="MJ23" s="157">
        <v>306.02999999999997</v>
      </c>
      <c r="MK23" s="157">
        <v>306.02999999999997</v>
      </c>
      <c r="ML23" s="157">
        <v>306.02999999999997</v>
      </c>
      <c r="MM23" s="157">
        <v>306.02999999999997</v>
      </c>
      <c r="MN23" s="157">
        <v>306.02999999999997</v>
      </c>
      <c r="MO23" s="157">
        <v>306.02999999999997</v>
      </c>
      <c r="MP23" s="157">
        <v>306.02999999999997</v>
      </c>
      <c r="MQ23" s="157">
        <v>306.02999999999997</v>
      </c>
      <c r="MR23" s="157">
        <v>306.02999999999997</v>
      </c>
      <c r="MS23" s="157">
        <v>306.02999999999997</v>
      </c>
      <c r="MT23" s="157">
        <v>306.02999999999997</v>
      </c>
      <c r="MU23" s="157">
        <v>306.02999999999997</v>
      </c>
      <c r="MV23" s="157">
        <v>306.02999999999997</v>
      </c>
      <c r="MW23" s="157">
        <v>306.02999999999997</v>
      </c>
      <c r="MX23" s="157">
        <v>306.02999999999997</v>
      </c>
      <c r="MY23" s="157">
        <v>306.02999999999997</v>
      </c>
      <c r="MZ23" s="157">
        <v>306.02999999999997</v>
      </c>
      <c r="NA23" s="157">
        <v>306.02999999999997</v>
      </c>
      <c r="NB23" s="157">
        <v>306.02999999999997</v>
      </c>
      <c r="NC23" s="157">
        <v>306.02999999999997</v>
      </c>
      <c r="ND23" s="157">
        <v>306.02999999999997</v>
      </c>
      <c r="NE23" s="157">
        <v>306.02999999999997</v>
      </c>
      <c r="NF23" s="157">
        <v>306.02999999999997</v>
      </c>
      <c r="NG23" s="157">
        <v>306.02999999999997</v>
      </c>
      <c r="NH23" s="157">
        <v>305.76830508475177</v>
      </c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215">
        <f t="shared" si="0"/>
        <v>22033.898305084746</v>
      </c>
      <c r="OA23" s="35">
        <f t="shared" si="1"/>
        <v>0</v>
      </c>
      <c r="OB23" s="44">
        <f t="shared" si="2"/>
        <v>0</v>
      </c>
      <c r="OC23" s="35">
        <f t="shared" si="8"/>
        <v>0</v>
      </c>
      <c r="OD23" s="44">
        <f t="shared" si="3"/>
        <v>0</v>
      </c>
      <c r="OE23" s="9" t="s">
        <v>839</v>
      </c>
      <c r="OF23" s="234" cm="1">
        <f t="array" ref="OF23">_xlfn.IFS(OB23&gt;=60%,U23*100%,OB23&gt;=60%,U23*60%,OB23&gt;=35%,U23*35%,OB23&lt;35%,0)</f>
        <v>0</v>
      </c>
      <c r="OG23" s="234" cm="1">
        <f t="array" ref="OG23">_xlfn.IFS(OD23&gt;=60%,U23*100%,OD23&gt;=60%,U23*60%,OD23&gt;=35%,U23*35%,OD23&lt;35%,0)</f>
        <v>0</v>
      </c>
      <c r="OH23" s="237">
        <f t="shared" si="9"/>
        <v>0</v>
      </c>
      <c r="OI23" s="236">
        <f t="shared" si="4"/>
        <v>0</v>
      </c>
      <c r="OJ23" s="35">
        <f t="shared" si="5"/>
        <v>0</v>
      </c>
      <c r="OK23" s="35">
        <f>_xlfn.XLOOKUP(B23,Alianza!$A:$A,Alianza!$C:$C,"",0,1)</f>
        <v>4682</v>
      </c>
      <c r="OL23" s="235" cm="1">
        <f t="array" ref="OL23">_xlfn.IFS(OB23&gt;=60%,OK23*100%,OB23&gt;=60%,OK23*60%,OB23&gt;=35%,OK23*35%,OB23&lt;35%,0)</f>
        <v>0</v>
      </c>
      <c r="OM23" s="235" cm="1">
        <f t="array" ref="OM23">_xlfn.IFS(OD23&gt;=60%,OK23*100%,OD23&gt;=60%,OK23*60%,OD23&gt;=35%,OK23*35%,OD23&lt;35%,0)</f>
        <v>0</v>
      </c>
      <c r="ON23" s="243">
        <f t="shared" si="10"/>
        <v>0</v>
      </c>
      <c r="OO23" s="35">
        <f>_xlfn.XLOOKUP(B23,Comisiones!$A:$A,Comisiones!$B:$B,"",0,1)</f>
        <v>468.20000000000005</v>
      </c>
      <c r="OP23" s="35">
        <f>_xlfn.XLOOKUP(B23,Comisiones!$A:$A,Comisiones!$C:$C,"",0,1)</f>
        <v>210.69000000000003</v>
      </c>
      <c r="OQ23" s="236">
        <f t="shared" si="11"/>
        <v>257.51</v>
      </c>
      <c r="OR23" s="235" cm="1">
        <f t="array" ref="OR23">_xlfn.IFS(OB23&gt;=60%,OO23*100%,OB23&gt;=60%,OO23*60%,OB23&gt;=35%,OO23*35%,OB23&lt;35%,0)</f>
        <v>0</v>
      </c>
      <c r="OS23" s="235" cm="1">
        <f t="array" ref="OS23">_xlfn.IFS(OD23&gt;=60%,OQ23*100%,OD23&gt;=60%,OQ23*60%,OD23&gt;=35%,OQ23*35%,OD23&lt;35%,0)</f>
        <v>0</v>
      </c>
      <c r="OT23" s="243">
        <f t="shared" si="12"/>
        <v>0</v>
      </c>
      <c r="OU23" s="35"/>
      <c r="OV23"/>
      <c r="OW23" s="61">
        <f t="shared" si="6"/>
        <v>0</v>
      </c>
    </row>
    <row r="24" spans="2:414" s="3" customFormat="1" x14ac:dyDescent="0.25">
      <c r="B24" s="103" t="s">
        <v>731</v>
      </c>
      <c r="C24" s="154"/>
      <c r="D24" s="42" t="s">
        <v>441</v>
      </c>
      <c r="E24" s="43" t="str">
        <f>_xlfn.XLOOKUP(D24,'Datos Maestros'!$N$3:$N$19,'Datos Maestros'!$G$3:$G$19,"",0,1)</f>
        <v>02.03</v>
      </c>
      <c r="F24" s="43"/>
      <c r="G24" s="43"/>
      <c r="H24" s="111" t="s">
        <v>847</v>
      </c>
      <c r="I24" s="42" t="s">
        <v>449</v>
      </c>
      <c r="J24" s="90"/>
      <c r="K24" s="90" t="s">
        <v>941</v>
      </c>
      <c r="L24" s="90"/>
      <c r="M24" s="90"/>
      <c r="N24" s="90"/>
      <c r="O24" s="41">
        <v>45107</v>
      </c>
      <c r="P24" s="90"/>
      <c r="Q24" s="94"/>
      <c r="R24" s="94"/>
      <c r="S24" s="90"/>
      <c r="T24" s="90"/>
      <c r="U24" s="160">
        <f>26000-U23</f>
        <v>3966.1016949152545</v>
      </c>
      <c r="V24" s="74">
        <v>0</v>
      </c>
      <c r="W24" s="40">
        <v>0</v>
      </c>
      <c r="X24" s="40" t="s">
        <v>840</v>
      </c>
      <c r="Y24" s="40" t="s">
        <v>46</v>
      </c>
      <c r="Z24" s="43">
        <v>0</v>
      </c>
      <c r="AA24" s="43"/>
      <c r="AB24" s="217">
        <v>55.08</v>
      </c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216">
        <f t="shared" si="7"/>
        <v>0</v>
      </c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>
        <v>55.08</v>
      </c>
      <c r="KP24" s="157">
        <v>55.08</v>
      </c>
      <c r="KQ24" s="157">
        <v>55.08</v>
      </c>
      <c r="KR24" s="157">
        <v>55.08</v>
      </c>
      <c r="KS24" s="157">
        <v>55.08</v>
      </c>
      <c r="KT24" s="157">
        <v>55.08</v>
      </c>
      <c r="KU24" s="157">
        <v>55.08</v>
      </c>
      <c r="KV24" s="157">
        <v>55.08</v>
      </c>
      <c r="KW24" s="157">
        <v>55.08</v>
      </c>
      <c r="KX24" s="157">
        <v>55.08</v>
      </c>
      <c r="KY24" s="157">
        <v>55.08</v>
      </c>
      <c r="KZ24" s="157">
        <v>55.08</v>
      </c>
      <c r="LA24" s="157">
        <v>55.08</v>
      </c>
      <c r="LB24" s="157">
        <v>55.08</v>
      </c>
      <c r="LC24" s="157">
        <v>55.08</v>
      </c>
      <c r="LD24" s="157">
        <v>55.08</v>
      </c>
      <c r="LE24" s="157">
        <v>55.08</v>
      </c>
      <c r="LF24" s="157">
        <v>55.08</v>
      </c>
      <c r="LG24" s="157">
        <v>55.08</v>
      </c>
      <c r="LH24" s="157">
        <v>55.08</v>
      </c>
      <c r="LI24" s="157">
        <v>55.08</v>
      </c>
      <c r="LJ24" s="157">
        <v>55.08</v>
      </c>
      <c r="LK24" s="157">
        <v>55.08</v>
      </c>
      <c r="LL24" s="157">
        <v>55.08</v>
      </c>
      <c r="LM24" s="157">
        <v>55.08</v>
      </c>
      <c r="LN24" s="157">
        <v>55.08</v>
      </c>
      <c r="LO24" s="157">
        <v>55.08</v>
      </c>
      <c r="LP24" s="157">
        <v>55.08</v>
      </c>
      <c r="LQ24" s="157">
        <v>55.08</v>
      </c>
      <c r="LR24" s="157">
        <v>55.08</v>
      </c>
      <c r="LS24" s="157">
        <v>55.08</v>
      </c>
      <c r="LT24" s="157">
        <v>55.08</v>
      </c>
      <c r="LU24" s="157">
        <v>55.08</v>
      </c>
      <c r="LV24" s="157">
        <v>55.08</v>
      </c>
      <c r="LW24" s="157">
        <v>55.08</v>
      </c>
      <c r="LX24" s="157">
        <v>55.08</v>
      </c>
      <c r="LY24" s="157">
        <v>55.08</v>
      </c>
      <c r="LZ24" s="157">
        <v>55.08</v>
      </c>
      <c r="MA24" s="157">
        <v>55.08</v>
      </c>
      <c r="MB24" s="157">
        <v>55.08</v>
      </c>
      <c r="MC24" s="157">
        <v>55.08</v>
      </c>
      <c r="MD24" s="157">
        <v>55.08</v>
      </c>
      <c r="ME24" s="157">
        <v>55.08</v>
      </c>
      <c r="MF24" s="157">
        <v>55.08</v>
      </c>
      <c r="MG24" s="157">
        <v>55.08</v>
      </c>
      <c r="MH24" s="157">
        <v>55.08</v>
      </c>
      <c r="MI24" s="157">
        <v>55.08</v>
      </c>
      <c r="MJ24" s="157">
        <v>55.08</v>
      </c>
      <c r="MK24" s="157">
        <v>55.08</v>
      </c>
      <c r="ML24" s="157">
        <v>55.08</v>
      </c>
      <c r="MM24" s="157">
        <v>55.08</v>
      </c>
      <c r="MN24" s="157">
        <v>55.08</v>
      </c>
      <c r="MO24" s="157">
        <v>55.08</v>
      </c>
      <c r="MP24" s="157">
        <v>55.08</v>
      </c>
      <c r="MQ24" s="157">
        <v>55.08</v>
      </c>
      <c r="MR24" s="157">
        <v>55.08</v>
      </c>
      <c r="MS24" s="157">
        <v>55.08</v>
      </c>
      <c r="MT24" s="157">
        <v>55.08</v>
      </c>
      <c r="MU24" s="157">
        <v>55.08</v>
      </c>
      <c r="MV24" s="157">
        <v>55.08</v>
      </c>
      <c r="MW24" s="157">
        <v>55.08</v>
      </c>
      <c r="MX24" s="157">
        <v>55.08</v>
      </c>
      <c r="MY24" s="157">
        <v>55.08</v>
      </c>
      <c r="MZ24" s="157">
        <v>55.08</v>
      </c>
      <c r="NA24" s="157">
        <v>55.08</v>
      </c>
      <c r="NB24" s="157">
        <v>55.08</v>
      </c>
      <c r="NC24" s="157">
        <v>55.08</v>
      </c>
      <c r="ND24" s="157">
        <v>55.08</v>
      </c>
      <c r="NE24" s="157">
        <v>55.08</v>
      </c>
      <c r="NF24" s="157">
        <v>55.08</v>
      </c>
      <c r="NG24" s="157">
        <v>55.08</v>
      </c>
      <c r="NH24" s="157">
        <v>55.421694915257831</v>
      </c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215">
        <f t="shared" si="0"/>
        <v>3966.1016949152545</v>
      </c>
      <c r="OA24" s="35">
        <f t="shared" si="1"/>
        <v>0</v>
      </c>
      <c r="OB24" s="44">
        <f t="shared" si="2"/>
        <v>0</v>
      </c>
      <c r="OC24" s="35">
        <f t="shared" si="8"/>
        <v>0</v>
      </c>
      <c r="OD24" s="44">
        <f t="shared" si="3"/>
        <v>0</v>
      </c>
      <c r="OE24" s="9" t="s">
        <v>839</v>
      </c>
      <c r="OF24" s="234" cm="1">
        <f t="array" ref="OF24">_xlfn.IFS(OB24&gt;=60%,U24*100%,OB24&gt;=60%,U24*60%,OB24&gt;=35%,U24*35%,OB24&lt;35%,0)</f>
        <v>0</v>
      </c>
      <c r="OG24" s="234" cm="1">
        <f t="array" ref="OG24">_xlfn.IFS(OD24&gt;=60%,U24*100%,OD24&gt;=60%,U24*60%,OD24&gt;=35%,U24*35%,OD24&lt;35%,0)</f>
        <v>0</v>
      </c>
      <c r="OH24" s="237">
        <f t="shared" si="9"/>
        <v>0</v>
      </c>
      <c r="OI24" s="236">
        <f t="shared" si="4"/>
        <v>0</v>
      </c>
      <c r="OJ24" s="35">
        <f t="shared" si="5"/>
        <v>0</v>
      </c>
      <c r="OK24" s="35">
        <f>_xlfn.XLOOKUP(B24,Alianza!$A:$A,Alianza!$C:$C,"",0,1)</f>
        <v>4682</v>
      </c>
      <c r="OL24" s="235" cm="1">
        <f t="array" ref="OL24">_xlfn.IFS(OB24&gt;=60%,OK24*100%,OB24&gt;=60%,OK24*60%,OB24&gt;=35%,OK24*35%,OB24&lt;35%,0)</f>
        <v>0</v>
      </c>
      <c r="OM24" s="235" cm="1">
        <f t="array" ref="OM24">_xlfn.IFS(OD24&gt;=60%,OK24*100%,OD24&gt;=60%,OK24*60%,OD24&gt;=35%,OK24*35%,OD24&lt;35%,0)</f>
        <v>0</v>
      </c>
      <c r="ON24" s="243">
        <f t="shared" si="10"/>
        <v>0</v>
      </c>
      <c r="OO24" s="35">
        <f>_xlfn.XLOOKUP(B24,Comisiones!$A:$A,Comisiones!$B:$B,"",0,1)</f>
        <v>468.20000000000005</v>
      </c>
      <c r="OP24" s="35">
        <f>_xlfn.XLOOKUP(B24,Comisiones!$A:$A,Comisiones!$C:$C,"",0,1)</f>
        <v>210.69000000000003</v>
      </c>
      <c r="OQ24" s="236">
        <f t="shared" si="11"/>
        <v>257.51</v>
      </c>
      <c r="OR24" s="235" cm="1">
        <f t="array" ref="OR24">_xlfn.IFS(OB24&gt;=60%,OO24*100%,OB24&gt;=60%,OO24*60%,OB24&gt;=35%,OO24*35%,OB24&lt;35%,0)</f>
        <v>0</v>
      </c>
      <c r="OS24" s="235" cm="1">
        <f t="array" ref="OS24">_xlfn.IFS(OD24&gt;=60%,OQ24*100%,OD24&gt;=60%,OQ24*60%,OD24&gt;=35%,OQ24*35%,OD24&lt;35%,0)</f>
        <v>0</v>
      </c>
      <c r="OT24" s="243">
        <f t="shared" si="12"/>
        <v>0</v>
      </c>
      <c r="OU24" s="35"/>
      <c r="OV24"/>
      <c r="OW24" s="61">
        <f t="shared" si="6"/>
        <v>0</v>
      </c>
    </row>
    <row r="25" spans="2:414" s="3" customFormat="1" ht="15.75" thickBot="1" x14ac:dyDescent="0.3">
      <c r="B25" s="80"/>
      <c r="C25" s="151"/>
      <c r="D25" s="82"/>
      <c r="E25" s="86">
        <f>_xlfn.XLOOKUP(D25,'Datos Maestros'!$N$3:$N$19,'Datos Maestros'!$G$3:$G$19,"",0,1)</f>
        <v>0</v>
      </c>
      <c r="F25" s="86"/>
      <c r="G25" s="86"/>
      <c r="H25" s="113"/>
      <c r="I25" s="82"/>
      <c r="J25" s="82"/>
      <c r="K25" s="82"/>
      <c r="L25" s="82"/>
      <c r="M25" s="82"/>
      <c r="N25" s="82"/>
      <c r="O25" s="81"/>
      <c r="P25" s="82"/>
      <c r="Q25" s="83"/>
      <c r="R25" s="83"/>
      <c r="S25" s="82"/>
      <c r="T25" s="82"/>
      <c r="U25" s="84"/>
      <c r="V25" s="85"/>
      <c r="W25" s="83"/>
      <c r="X25" s="83"/>
      <c r="Y25" s="83"/>
      <c r="Z25" s="104"/>
      <c r="AA25" s="104"/>
      <c r="AB25" s="104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216">
        <f t="shared" si="7"/>
        <v>0</v>
      </c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7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7"/>
      <c r="KT25" s="87"/>
      <c r="KU25" s="87"/>
      <c r="KV25" s="87"/>
      <c r="KW25" s="87"/>
      <c r="KX25" s="87"/>
      <c r="KY25" s="87"/>
      <c r="KZ25" s="87"/>
      <c r="LA25" s="87"/>
      <c r="LB25" s="87"/>
      <c r="LC25" s="87"/>
      <c r="LD25" s="87"/>
      <c r="LE25" s="87"/>
      <c r="LF25" s="87"/>
      <c r="LG25" s="87"/>
      <c r="LH25" s="87"/>
      <c r="LI25" s="87"/>
      <c r="LJ25" s="87"/>
      <c r="LK25" s="87"/>
      <c r="LL25" s="87"/>
      <c r="LM25" s="87"/>
      <c r="LN25" s="87"/>
      <c r="LO25" s="87"/>
      <c r="LP25" s="87"/>
      <c r="LQ25" s="87"/>
      <c r="LR25" s="87"/>
      <c r="LS25" s="87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87"/>
      <c r="NP25" s="87"/>
      <c r="NQ25" s="87"/>
      <c r="NR25" s="87"/>
      <c r="NS25" s="87"/>
      <c r="NT25" s="87"/>
      <c r="NU25" s="87"/>
      <c r="NV25" s="87"/>
      <c r="NW25" s="87"/>
      <c r="NX25" s="87"/>
      <c r="NY25" s="87"/>
      <c r="NZ25" s="215">
        <f t="shared" si="0"/>
        <v>0</v>
      </c>
      <c r="OA25" s="88">
        <f t="shared" si="1"/>
        <v>0</v>
      </c>
      <c r="OB25" s="89" t="str">
        <f t="shared" si="2"/>
        <v>-</v>
      </c>
      <c r="OC25" s="88">
        <f t="shared" si="8"/>
        <v>0</v>
      </c>
      <c r="OD25" s="89" t="str">
        <f t="shared" si="3"/>
        <v>-</v>
      </c>
      <c r="OE25" s="83"/>
      <c r="OF25" s="35"/>
      <c r="OG25" s="35"/>
      <c r="OH25" s="237">
        <f t="shared" si="9"/>
        <v>0</v>
      </c>
      <c r="OI25" s="236">
        <f t="shared" si="4"/>
        <v>0</v>
      </c>
      <c r="OJ25" s="35">
        <f t="shared" si="5"/>
        <v>0</v>
      </c>
      <c r="OK25" s="35">
        <f>_xlfn.XLOOKUP(B25,Alianza!$A:$A,Alianza!$C:$C,"",0,1)</f>
        <v>0</v>
      </c>
      <c r="OL25" s="61"/>
      <c r="OM25" s="61"/>
      <c r="ON25" s="243">
        <f t="shared" si="10"/>
        <v>0</v>
      </c>
      <c r="OO25" s="35">
        <f>_xlfn.XLOOKUP(B25,Comisiones!$A:$A,Comisiones!$B:$B,"",0,1)</f>
        <v>0</v>
      </c>
      <c r="OP25" s="35">
        <f>_xlfn.XLOOKUP(B25,Comisiones!$A:$A,Comisiones!$C:$C,"",0,1)</f>
        <v>0</v>
      </c>
      <c r="OQ25" s="236">
        <f t="shared" si="11"/>
        <v>0</v>
      </c>
      <c r="OR25" s="61"/>
      <c r="OS25" s="61"/>
      <c r="OT25" s="243">
        <f t="shared" si="12"/>
        <v>0</v>
      </c>
      <c r="OU25" s="88"/>
      <c r="OV25"/>
      <c r="OW25" s="88">
        <f t="shared" si="6"/>
        <v>0</v>
      </c>
    </row>
    <row r="26" spans="2:414" s="3" customFormat="1" ht="15.75" thickBot="1" x14ac:dyDescent="0.3">
      <c r="B26" s="96" t="s">
        <v>1036</v>
      </c>
      <c r="C26" s="149">
        <v>0</v>
      </c>
      <c r="D26" s="72" t="s">
        <v>441</v>
      </c>
      <c r="E26" s="75" t="str">
        <f>_xlfn.XLOOKUP(D26,'Datos Maestros'!$N$3:$N$19,'Datos Maestros'!$G$3:$G$19,"",0,1)</f>
        <v>02.03</v>
      </c>
      <c r="F26" s="75"/>
      <c r="G26" s="75"/>
      <c r="H26" s="112" t="s">
        <v>1123</v>
      </c>
      <c r="I26" s="72" t="s">
        <v>1122</v>
      </c>
      <c r="J26" s="72"/>
      <c r="K26" s="72" t="s">
        <v>45</v>
      </c>
      <c r="L26" s="72"/>
      <c r="M26" s="72"/>
      <c r="N26" s="72"/>
      <c r="O26" s="71">
        <v>44338</v>
      </c>
      <c r="P26" s="72"/>
      <c r="Q26" s="97"/>
      <c r="R26" s="97"/>
      <c r="S26" s="72"/>
      <c r="T26" s="72"/>
      <c r="U26" s="170">
        <f>145000</f>
        <v>145000</v>
      </c>
      <c r="V26" s="74">
        <v>16</v>
      </c>
      <c r="W26" s="97">
        <v>16</v>
      </c>
      <c r="X26" s="70" t="s">
        <v>840</v>
      </c>
      <c r="Y26" s="70" t="s">
        <v>46</v>
      </c>
      <c r="Z26" s="43">
        <v>25000</v>
      </c>
      <c r="AA26" s="67"/>
      <c r="AB26" s="173">
        <v>2000</v>
      </c>
      <c r="AC26" s="205">
        <f>SUMIFS(Consolidado!$J:$J,Consolidado!$A:$A,$B26,Consolidado!$E:$E,AC$4,Consolidado!$C:$C,$C$3,Consolidado!$B:$B,"SERVICIO")-AC28-AC29</f>
        <v>0</v>
      </c>
      <c r="AD26" s="205">
        <f>SUMIFS(Consolidado!$J:$J,Consolidado!$A:$A,$B26,Consolidado!$E:$E,AD$4,Consolidado!$C:$C,$C$3,Consolidado!$B:$B,"SERVICIO")-AD28-AD29</f>
        <v>0</v>
      </c>
      <c r="AE26" s="205">
        <f>SUMIFS(Consolidado!$J:$J,Consolidado!$A:$A,$B26,Consolidado!$E:$E,AE$4,Consolidado!$C:$C,$C$3,Consolidado!$B:$B,"SERVICIO")-AE28-AE29</f>
        <v>0</v>
      </c>
      <c r="AF26" s="205">
        <f>SUMIFS(Consolidado!$J:$J,Consolidado!$A:$A,$B26,Consolidado!$E:$E,AF$4,Consolidado!$C:$C,$C$3,Consolidado!$B:$B,"SERVICIO")-AF28-AF29</f>
        <v>0</v>
      </c>
      <c r="AG26" s="205">
        <f>SUMIFS(Consolidado!$J:$J,Consolidado!$A:$A,$B26,Consolidado!$E:$E,AG$4,Consolidado!$C:$C,$C$3,Consolidado!$B:$B,"SERVICIO")-AG28-AG29</f>
        <v>0</v>
      </c>
      <c r="AH26" s="205">
        <f>SUMIFS(Consolidado!$J:$J,Consolidado!$A:$A,$B26,Consolidado!$E:$E,AH$4,Consolidado!$C:$C,$C$3,Consolidado!$B:$B,"SERVICIO")-AH28-AH29</f>
        <v>0</v>
      </c>
      <c r="AI26" s="205">
        <f>SUMIFS(Consolidado!$J:$J,Consolidado!$A:$A,$B26,Consolidado!$E:$E,AI$4,Consolidado!$C:$C,$C$3,Consolidado!$B:$B,"SERVICIO")-AI28-AI29</f>
        <v>0</v>
      </c>
      <c r="AJ26" s="205">
        <f>SUMIFS(Consolidado!$J:$J,Consolidado!$A:$A,$B26,Consolidado!$E:$E,AJ$4,Consolidado!$C:$C,$C$3,Consolidado!$B:$B,"SERVICIO")-AJ28-AJ29</f>
        <v>0</v>
      </c>
      <c r="AK26" s="205">
        <f>SUMIFS(Consolidado!$J:$J,Consolidado!$A:$A,$B26,Consolidado!$E:$E,AK$4,Consolidado!$C:$C,$C$3,Consolidado!$B:$B,"SERVICIO")-AK28-AK29</f>
        <v>0</v>
      </c>
      <c r="AL26" s="205">
        <f>SUMIFS(Consolidado!$J:$J,Consolidado!$A:$A,$B26,Consolidado!$E:$E,AL$4,Consolidado!$C:$C,$C$3,Consolidado!$B:$B,"SERVICIO")-AL28-AL29</f>
        <v>0</v>
      </c>
      <c r="AM26" s="205">
        <f>SUMIFS(Consolidado!$J:$J,Consolidado!$A:$A,$B26,Consolidado!$E:$E,AM$4,Consolidado!$C:$C,$C$3,Consolidado!$B:$B,"SERVICIO")-AM28-AM29</f>
        <v>0</v>
      </c>
      <c r="AN26" s="205">
        <f>SUMIFS(Consolidado!$J:$J,Consolidado!$A:$A,$B26,Consolidado!$E:$E,AN$4,Consolidado!$C:$C,$C$3,Consolidado!$B:$B,"SERVICIO")-AN28-AN29</f>
        <v>0</v>
      </c>
      <c r="AO26" s="205">
        <f>SUMIFS(Consolidado!$J:$J,Consolidado!$A:$A,$B26,Consolidado!$E:$E,AO$4,Consolidado!$C:$C,$C$3,Consolidado!$B:$B,"SERVICIO")-AO28-AO29</f>
        <v>0</v>
      </c>
      <c r="AP26" s="205">
        <f>SUMIFS(Consolidado!$J:$J,Consolidado!$A:$A,$B26,Consolidado!$E:$E,AP$4,Consolidado!$C:$C,$C$3,Consolidado!$B:$B,"SERVICIO")-AP28-AP29</f>
        <v>0</v>
      </c>
      <c r="AQ26" s="205">
        <f>SUMIFS(Consolidado!$J:$J,Consolidado!$A:$A,$B26,Consolidado!$E:$E,AQ$4,Consolidado!$C:$C,$C$3,Consolidado!$B:$B,"SERVICIO")-AQ28-AQ29</f>
        <v>0</v>
      </c>
      <c r="AR26" s="205">
        <f>SUMIFS(Consolidado!$J:$J,Consolidado!$A:$A,$B26,Consolidado!$E:$E,AR$4,Consolidado!$C:$C,$C$3,Consolidado!$B:$B,"SERVICIO")-AR28-AR29</f>
        <v>0</v>
      </c>
      <c r="AS26" s="205">
        <f>SUMIFS(Consolidado!$J:$J,Consolidado!$A:$A,$B26,Consolidado!$E:$E,AS$4,Consolidado!$C:$C,$C$3,Consolidado!$B:$B,"SERVICIO")-AS28-AS29</f>
        <v>0</v>
      </c>
      <c r="AT26" s="205">
        <f>SUMIFS(Consolidado!$J:$J,Consolidado!$A:$A,$B26,Consolidado!$E:$E,AT$4,Consolidado!$C:$C,$C$3,Consolidado!$B:$B,"SERVICIO")-AT28-AT29</f>
        <v>0</v>
      </c>
      <c r="AU26" s="205">
        <f>SUMIFS(Consolidado!$J:$J,Consolidado!$A:$A,$B26,Consolidado!$E:$E,AU$4,Consolidado!$C:$C,$C$3,Consolidado!$B:$B,"SERVICIO")-AU28-AU29</f>
        <v>0</v>
      </c>
      <c r="AV26" s="205">
        <f>SUMIFS(Consolidado!$J:$J,Consolidado!$A:$A,$B26,Consolidado!$E:$E,AV$4,Consolidado!$C:$C,$C$3,Consolidado!$B:$B,"SERVICIO")-AV28-AV29</f>
        <v>0</v>
      </c>
      <c r="AW26" s="205">
        <f>SUMIFS(Consolidado!$J:$J,Consolidado!$A:$A,$B26,Consolidado!$E:$E,AW$4,Consolidado!$C:$C,$C$3,Consolidado!$B:$B,"SERVICIO")-AW28-AW29</f>
        <v>0</v>
      </c>
      <c r="AX26" s="205">
        <f>SUMIFS(Consolidado!$J:$J,Consolidado!$A:$A,$B26,Consolidado!$E:$E,AX$4,Consolidado!$C:$C,$C$3,Consolidado!$B:$B,"SERVICIO")-AX28-AX29</f>
        <v>0</v>
      </c>
      <c r="AY26" s="205">
        <f>SUMIFS(Consolidado!$J:$J,Consolidado!$A:$A,$B26,Consolidado!$E:$E,AY$4,Consolidado!$C:$C,$C$3,Consolidado!$B:$B,"SERVICIO")-AY28-AY29</f>
        <v>0</v>
      </c>
      <c r="AZ26" s="205">
        <f>SUMIFS(Consolidado!$J:$J,Consolidado!$A:$A,$B26,Consolidado!$E:$E,AZ$4,Consolidado!$C:$C,$C$3,Consolidado!$B:$B,"SERVICIO")-AZ28-AZ29</f>
        <v>0</v>
      </c>
      <c r="BA26" s="205">
        <f>SUMIFS(Consolidado!$J:$J,Consolidado!$A:$A,$B26,Consolidado!$E:$E,BA$4,Consolidado!$C:$C,$C$3,Consolidado!$B:$B,"SERVICIO")-BA28-BA29</f>
        <v>0</v>
      </c>
      <c r="BB26" s="205">
        <f>SUMIFS(Consolidado!$J:$J,Consolidado!$A:$A,$B26,Consolidado!$E:$E,BB$4,Consolidado!$C:$C,$C$3,Consolidado!$B:$B,"SERVICIO")-BB28-BB29</f>
        <v>0</v>
      </c>
      <c r="BC26" s="205">
        <f>SUMIFS(Consolidado!$J:$J,Consolidado!$A:$A,$B26,Consolidado!$E:$E,BC$4,Consolidado!$C:$C,$C$3,Consolidado!$B:$B,"SERVICIO")-BC28-BC29</f>
        <v>0</v>
      </c>
      <c r="BD26" s="205">
        <f>SUMIFS(Consolidado!$J:$J,Consolidado!$A:$A,$B26,Consolidado!$E:$E,BD$4,Consolidado!$C:$C,$C$3,Consolidado!$B:$B,"SERVICIO")-BD28-BD29</f>
        <v>0</v>
      </c>
      <c r="BE26" s="205">
        <f>SUMIFS(Consolidado!$J:$J,Consolidado!$A:$A,$B26,Consolidado!$E:$E,BE$4,Consolidado!$C:$C,$C$3,Consolidado!$B:$B,"SERVICIO")-BE28-BE29</f>
        <v>0</v>
      </c>
      <c r="BF26" s="205">
        <f>SUMIFS(Consolidado!$J:$J,Consolidado!$A:$A,$B26,Consolidado!$E:$E,BF$4,Consolidado!$C:$C,$C$3,Consolidado!$B:$B,"SERVICIO")-BF28-BF29</f>
        <v>0</v>
      </c>
      <c r="BG26" s="205">
        <f>SUMIFS(Consolidado!$J:$J,Consolidado!$A:$A,$B26,Consolidado!$E:$E,BG$4,Consolidado!$C:$C,$C$3,Consolidado!$B:$B,"SERVICIO")-BG28-BG29</f>
        <v>0</v>
      </c>
      <c r="BH26" s="205">
        <f>SUMIFS(Consolidado!$J:$J,Consolidado!$A:$A,$B26,Consolidado!$E:$E,BH$4,Consolidado!$C:$C,$C$3,Consolidado!$B:$B,"SERVICIO")-BH28-BH29</f>
        <v>0</v>
      </c>
      <c r="BI26" s="205">
        <f>SUMIFS(Consolidado!$J:$J,Consolidado!$A:$A,$B26,Consolidado!$E:$E,BI$4,Consolidado!$C:$C,$C$3,Consolidado!$B:$B,"SERVICIO")-BI28-BI29</f>
        <v>0</v>
      </c>
      <c r="BJ26" s="205">
        <f>SUMIFS(Consolidado!$J:$J,Consolidado!$A:$A,$B26,Consolidado!$E:$E,BJ$4,Consolidado!$C:$C,$C$3,Consolidado!$B:$B,"SERVICIO")-BJ28-BJ29</f>
        <v>0</v>
      </c>
      <c r="BK26" s="205">
        <f>SUMIFS(Consolidado!$J:$J,Consolidado!$A:$A,$B26,Consolidado!$E:$E,BK$4,Consolidado!$C:$C,$C$3,Consolidado!$B:$B,"SERVICIO")-BK28-BK29</f>
        <v>0</v>
      </c>
      <c r="BL26" s="205">
        <f>SUMIFS(Consolidado!$J:$J,Consolidado!$A:$A,$B26,Consolidado!$E:$E,BL$4,Consolidado!$C:$C,$C$3,Consolidado!$B:$B,"SERVICIO")-BL28-BL29</f>
        <v>0</v>
      </c>
      <c r="BM26" s="205">
        <f>SUMIFS(Consolidado!$J:$J,Consolidado!$A:$A,$B26,Consolidado!$E:$E,BM$4,Consolidado!$C:$C,$C$3,Consolidado!$B:$B,"SERVICIO")-BM28-BM29</f>
        <v>0</v>
      </c>
      <c r="BN26" s="205">
        <f>SUMIFS(Consolidado!$J:$J,Consolidado!$A:$A,$B26,Consolidado!$E:$E,BN$4,Consolidado!$C:$C,$C$3,Consolidado!$B:$B,"SERVICIO")-BN28-BN29</f>
        <v>0</v>
      </c>
      <c r="BO26" s="205">
        <f>SUMIFS(Consolidado!$J:$J,Consolidado!$A:$A,$B26,Consolidado!$E:$E,BO$4,Consolidado!$C:$C,$C$3,Consolidado!$B:$B,"SERVICIO")-BO28-BO29</f>
        <v>0</v>
      </c>
      <c r="BP26" s="205">
        <f>SUMIFS(Consolidado!$J:$J,Consolidado!$A:$A,$B26,Consolidado!$E:$E,BP$4,Consolidado!$C:$C,$C$3,Consolidado!$B:$B,"SERVICIO")-BP28-BP29</f>
        <v>0</v>
      </c>
      <c r="BQ26" s="205">
        <f>SUMIFS(Consolidado!$J:$J,Consolidado!$A:$A,$B26,Consolidado!$E:$E,BQ$4,Consolidado!$C:$C,$C$3,Consolidado!$B:$B,"SERVICIO")-BQ28-BQ29</f>
        <v>0</v>
      </c>
      <c r="BR26" s="205">
        <f>SUMIFS(Consolidado!$J:$J,Consolidado!$A:$A,$B26,Consolidado!$E:$E,BR$4,Consolidado!$C:$C,$C$3,Consolidado!$B:$B,"SERVICIO")-BR28-BR29</f>
        <v>0</v>
      </c>
      <c r="BS26" s="205">
        <f>SUMIFS(Consolidado!$J:$J,Consolidado!$A:$A,$B26,Consolidado!$E:$E,BS$4,Consolidado!$C:$C,$C$3,Consolidado!$B:$B,"SERVICIO")-BS28-BS29</f>
        <v>0</v>
      </c>
      <c r="BT26" s="205">
        <f>SUMIFS(Consolidado!$J:$J,Consolidado!$A:$A,$B26,Consolidado!$E:$E,BT$4,Consolidado!$C:$C,$C$3,Consolidado!$B:$B,"SERVICIO")-BT28-BT29</f>
        <v>0</v>
      </c>
      <c r="BU26" s="205">
        <f>SUMIFS(Consolidado!$J:$J,Consolidado!$A:$A,$B26,Consolidado!$E:$E,BU$4,Consolidado!$C:$C,$C$3,Consolidado!$B:$B,"SERVICIO")-BU28-BU29</f>
        <v>0</v>
      </c>
      <c r="BV26" s="205">
        <f>SUMIFS(Consolidado!$J:$J,Consolidado!$A:$A,$B26,Consolidado!$E:$E,BV$4,Consolidado!$C:$C,$C$3,Consolidado!$B:$B,"SERVICIO")-BV28-BV29</f>
        <v>0</v>
      </c>
      <c r="BW26" s="205">
        <f>SUMIFS(Consolidado!$J:$J,Consolidado!$A:$A,$B26,Consolidado!$E:$E,BW$4,Consolidado!$C:$C,$C$3,Consolidado!$B:$B,"SERVICIO")-BW28-BW29</f>
        <v>0</v>
      </c>
      <c r="BX26" s="205">
        <f>SUMIFS(Consolidado!$J:$J,Consolidado!$A:$A,$B26,Consolidado!$E:$E,BX$4,Consolidado!$C:$C,$C$3,Consolidado!$B:$B,"SERVICIO")-BX28-BX29</f>
        <v>0</v>
      </c>
      <c r="BY26" s="205">
        <f>SUMIFS(Consolidado!$J:$J,Consolidado!$A:$A,$B26,Consolidado!$E:$E,BY$4,Consolidado!$C:$C,$C$3,Consolidado!$B:$B,"SERVICIO")-BY28-BY29</f>
        <v>0</v>
      </c>
      <c r="BZ26" s="205">
        <f>SUMIFS(Consolidado!$J:$J,Consolidado!$A:$A,$B26,Consolidado!$E:$E,BZ$4,Consolidado!$C:$C,$C$3,Consolidado!$B:$B,"SERVICIO")-BZ28-BZ29</f>
        <v>0</v>
      </c>
      <c r="CA26" s="205">
        <f>SUMIFS(Consolidado!$J:$J,Consolidado!$A:$A,$B26,Consolidado!$E:$E,CA$4,Consolidado!$C:$C,$C$3,Consolidado!$B:$B,"SERVICIO")-CA28-CA29</f>
        <v>0</v>
      </c>
      <c r="CB26" s="205">
        <f>SUMIFS(Consolidado!$J:$J,Consolidado!$A:$A,$B26,Consolidado!$E:$E,CB$4,Consolidado!$C:$C,$C$3,Consolidado!$B:$B,"SERVICIO")-CB28-CB29</f>
        <v>0</v>
      </c>
      <c r="CC26" s="205">
        <f>SUMIFS(Consolidado!$J:$J,Consolidado!$A:$A,$B26,Consolidado!$E:$E,CC$4,Consolidado!$C:$C,$C$3,Consolidado!$B:$B,"SERVICIO")-CC28-CC29</f>
        <v>0</v>
      </c>
      <c r="CD26" s="205">
        <f>SUMIFS(Consolidado!$J:$J,Consolidado!$A:$A,$B26,Consolidado!$E:$E,CD$4,Consolidado!$C:$C,$C$3,Consolidado!$B:$B,"SERVICIO")-CD28-CD29</f>
        <v>0</v>
      </c>
      <c r="CE26" s="205">
        <f>SUMIFS(Consolidado!$J:$J,Consolidado!$A:$A,$B26,Consolidado!$E:$E,CE$4,Consolidado!$C:$C,$C$3,Consolidado!$B:$B,"SERVICIO")-CE28-CE29</f>
        <v>0</v>
      </c>
      <c r="CF26" s="205">
        <f>SUMIFS(Consolidado!$J:$J,Consolidado!$A:$A,$B26,Consolidado!$E:$E,CF$4,Consolidado!$C:$C,$C$3,Consolidado!$B:$B,"SERVICIO")-CF28-CF29</f>
        <v>0</v>
      </c>
      <c r="CG26" s="205">
        <f>SUMIFS(Consolidado!$J:$J,Consolidado!$A:$A,$B26,Consolidado!$E:$E,CG$4,Consolidado!$C:$C,$C$3,Consolidado!$B:$B,"SERVICIO")-CG28-CG29</f>
        <v>0</v>
      </c>
      <c r="CH26" s="205">
        <f>SUMIFS(Consolidado!$J:$J,Consolidado!$A:$A,$B26,Consolidado!$E:$E,CH$4,Consolidado!$C:$C,$C$3,Consolidado!$B:$B,"SERVICIO")-CH28-CH29</f>
        <v>0</v>
      </c>
      <c r="CI26" s="205">
        <f>SUMIFS(Consolidado!$J:$J,Consolidado!$A:$A,$B26,Consolidado!$E:$E,CI$4,Consolidado!$C:$C,$C$3,Consolidado!$B:$B,"SERVICIO")-CI28-CI29</f>
        <v>0</v>
      </c>
      <c r="CJ26" s="205">
        <f>SUMIFS(Consolidado!$J:$J,Consolidado!$A:$A,$B26,Consolidado!$E:$E,CJ$4,Consolidado!$C:$C,$C$3,Consolidado!$B:$B,"SERVICIO")-CJ28-CJ29</f>
        <v>0</v>
      </c>
      <c r="CK26" s="205">
        <f>SUMIFS(Consolidado!$J:$J,Consolidado!$A:$A,$B26,Consolidado!$E:$E,CK$4,Consolidado!$C:$C,$C$3,Consolidado!$B:$B,"SERVICIO")-CK28-CK29</f>
        <v>0</v>
      </c>
      <c r="CL26" s="205">
        <f>SUMIFS(Consolidado!$J:$J,Consolidado!$A:$A,$B26,Consolidado!$E:$E,CL$4,Consolidado!$C:$C,$C$3,Consolidado!$B:$B,"SERVICIO")-CL28-CL29</f>
        <v>0</v>
      </c>
      <c r="CM26" s="205">
        <f>SUMIFS(Consolidado!$J:$J,Consolidado!$A:$A,$B26,Consolidado!$E:$E,CM$4,Consolidado!$C:$C,$C$3,Consolidado!$B:$B,"SERVICIO")-CM28-CM29</f>
        <v>0</v>
      </c>
      <c r="CN26" s="205">
        <f>SUMIFS(Consolidado!$J:$J,Consolidado!$A:$A,$B26,Consolidado!$E:$E,CN$4,Consolidado!$C:$C,$C$3,Consolidado!$B:$B,"SERVICIO")-CN28-CN29</f>
        <v>0</v>
      </c>
      <c r="CO26" s="205">
        <f>SUMIFS(Consolidado!$J:$J,Consolidado!$A:$A,$B26,Consolidado!$E:$E,CO$4,Consolidado!$C:$C,$C$3,Consolidado!$B:$B,"SERVICIO")-CO28-CO29</f>
        <v>0</v>
      </c>
      <c r="CP26" s="205">
        <f>SUMIFS(Consolidado!$J:$J,Consolidado!$A:$A,$B26,Consolidado!$E:$E,CP$4,Consolidado!$C:$C,$C$3,Consolidado!$B:$B,"SERVICIO")-CP28-CP29</f>
        <v>2000.02</v>
      </c>
      <c r="CQ26" s="205">
        <f>SUMIFS(Consolidado!$J:$J,Consolidado!$A:$A,$B26,Consolidado!$E:$E,CQ$4,Consolidado!$C:$C,$C$3,Consolidado!$B:$B,"SERVICIO")-CQ28-CQ29</f>
        <v>2000.02</v>
      </c>
      <c r="CR26" s="205">
        <f>SUMIFS(Consolidado!$J:$J,Consolidado!$A:$A,$B26,Consolidado!$E:$E,CR$4,Consolidado!$C:$C,$C$3,Consolidado!$B:$B,"SERVICIO")-CR28-CR29</f>
        <v>2000.02</v>
      </c>
      <c r="CS26" s="205">
        <f>SUMIFS(Consolidado!$J:$J,Consolidado!$A:$A,$B26,Consolidado!$E:$E,CS$4,Consolidado!$C:$C,$C$3,Consolidado!$B:$B,"SERVICIO")-CS28-CS29</f>
        <v>2000.02</v>
      </c>
      <c r="CT26" s="205">
        <f>SUMIFS(Consolidado!$J:$J,Consolidado!$A:$A,$B26,Consolidado!$E:$E,CT$4,Consolidado!$C:$C,$C$3,Consolidado!$B:$B,"SERVICIO")-CT28-CT29</f>
        <v>0</v>
      </c>
      <c r="CU26" s="205">
        <f>SUMIFS(Consolidado!$J:$J,Consolidado!$A:$A,$B26,Consolidado!$E:$E,CU$4,Consolidado!$C:$C,$C$3,Consolidado!$B:$B,"SERVICIO")-CU28-CU29</f>
        <v>4000.0299999999997</v>
      </c>
      <c r="CV26" s="205">
        <f>SUMIFS(Consolidado!$J:$J,Consolidado!$A:$A,$B26,Consolidado!$E:$E,CV$4,Consolidado!$C:$C,$C$3,Consolidado!$B:$B,"SERVICIO")-CV28-CV29</f>
        <v>0</v>
      </c>
      <c r="CW26" s="205">
        <f>SUMIFS(Consolidado!$J:$J,Consolidado!$A:$A,$B26,Consolidado!$E:$E,CW$4,Consolidado!$C:$C,$C$3,Consolidado!$B:$B,"SERVICIO")-CW28-CW29</f>
        <v>0</v>
      </c>
      <c r="CX26" s="205">
        <f>SUMIFS(Consolidado!$J:$J,Consolidado!$A:$A,$B26,Consolidado!$E:$E,CX$4,Consolidado!$C:$C,$C$3,Consolidado!$B:$B,"SERVICIO")-CX28-CX29</f>
        <v>6000.05</v>
      </c>
      <c r="CY26" s="205">
        <f>SUMIFS(Consolidado!$J:$J,Consolidado!$A:$A,$B26,Consolidado!$E:$E,CY$4,Consolidado!$C:$C,$C$3,Consolidado!$B:$B,"SERVICIO")-CY28-CY29</f>
        <v>0</v>
      </c>
      <c r="CZ26" s="205">
        <f>SUMIFS(Consolidado!$J:$J,Consolidado!$A:$A,$B26,Consolidado!$E:$E,CZ$4,Consolidado!$C:$C,$C$3,Consolidado!$B:$B,"SERVICIO")-CZ28-CZ29</f>
        <v>4000.0299999999997</v>
      </c>
      <c r="DA26" s="205">
        <f>SUMIFS(Consolidado!$J:$J,Consolidado!$A:$A,$B26,Consolidado!$E:$E,DA$4,Consolidado!$C:$C,$C$3,Consolidado!$B:$B,"SERVICIO")-DA28-DA29</f>
        <v>2000.02</v>
      </c>
      <c r="DB26" s="205">
        <f>SUMIFS(Consolidado!$J:$J,Consolidado!$A:$A,$B26,Consolidado!$E:$E,DB$4,Consolidado!$C:$C,$C$3,Consolidado!$B:$B,"SERVICIO")-DB28-DB29</f>
        <v>2000.02</v>
      </c>
      <c r="DC26" s="205">
        <f>SUMIFS(Consolidado!$J:$J,Consolidado!$A:$A,$B26,Consolidado!$E:$E,DC$4,Consolidado!$C:$C,$C$3,Consolidado!$B:$B,"SERVICIO")-DC28-DC29</f>
        <v>2000.02</v>
      </c>
      <c r="DD26" s="205">
        <f>SUMIFS(Consolidado!$J:$J,Consolidado!$A:$A,$B26,Consolidado!$E:$E,DD$4,Consolidado!$C:$C,$C$3,Consolidado!$B:$B,"SERVICIO")-DD28-DD29</f>
        <v>2000.02</v>
      </c>
      <c r="DE26" s="205">
        <f>SUMIFS(Consolidado!$J:$J,Consolidado!$A:$A,$B26,Consolidado!$E:$E,DE$4,Consolidado!$C:$C,$C$3,Consolidado!$B:$B,"SERVICIO")-DE28-DE29</f>
        <v>2000.02</v>
      </c>
      <c r="DF26" s="205">
        <f>SUMIFS(Consolidado!$J:$J,Consolidado!$A:$A,$B26,Consolidado!$E:$E,DF$4,Consolidado!$C:$C,$C$3,Consolidado!$B:$B,"SERVICIO")-DF28-DF29</f>
        <v>2000.02</v>
      </c>
      <c r="DG26" s="205">
        <f>SUMIFS(Consolidado!$J:$J,Consolidado!$A:$A,$B26,Consolidado!$E:$E,DG$4,Consolidado!$C:$C,$C$3,Consolidado!$B:$B,"SERVICIO")-DG28-DG29</f>
        <v>2000.02</v>
      </c>
      <c r="DH26" s="205">
        <f>SUMIFS(Consolidado!$J:$J,Consolidado!$A:$A,$B26,Consolidado!$E:$E,DH$4,Consolidado!$C:$C,$C$3,Consolidado!$B:$B,"SERVICIO")-DH28-DH29</f>
        <v>0</v>
      </c>
      <c r="DI26" s="205">
        <f>SUMIFS(Consolidado!$J:$J,Consolidado!$A:$A,$B26,Consolidado!$E:$E,DI$4,Consolidado!$C:$C,$C$3,Consolidado!$B:$B,"SERVICIO")-DI28-DI29</f>
        <v>2000.02</v>
      </c>
      <c r="DJ26" s="205">
        <f>SUMIFS(Consolidado!$J:$J,Consolidado!$A:$A,$B26,Consolidado!$E:$E,DJ$4,Consolidado!$C:$C,$C$3,Consolidado!$B:$B,"SERVICIO")-DJ28-DJ29</f>
        <v>0</v>
      </c>
      <c r="DK26" s="205">
        <f>SUMIFS(Consolidado!$J:$J,Consolidado!$A:$A,$B26,Consolidado!$E:$E,DK$4,Consolidado!$C:$C,$C$3,Consolidado!$B:$B,"SERVICIO")-DK28-DK29</f>
        <v>6000.05</v>
      </c>
      <c r="DL26" s="205">
        <f>SUMIFS(Consolidado!$J:$J,Consolidado!$A:$A,$B26,Consolidado!$E:$E,DL$4,Consolidado!$C:$C,$C$3,Consolidado!$B:$B,"SERVICIO")-DL28-DL29</f>
        <v>2000.02</v>
      </c>
      <c r="DM26" s="205">
        <f>SUMIFS(Consolidado!$J:$J,Consolidado!$A:$A,$B26,Consolidado!$E:$E,DM$4,Consolidado!$C:$C,$C$3,Consolidado!$B:$B,"SERVICIO")-DM28-DM29</f>
        <v>0</v>
      </c>
      <c r="DN26" s="205">
        <f>SUMIFS(Consolidado!$J:$J,Consolidado!$A:$A,$B26,Consolidado!$E:$E,DN$4,Consolidado!$C:$C,$C$3,Consolidado!$B:$B,"SERVICIO")-DN28-DN29</f>
        <v>0</v>
      </c>
      <c r="DO26" s="205">
        <f>SUMIFS(Consolidado!$J:$J,Consolidado!$A:$A,$B26,Consolidado!$E:$E,DO$4,Consolidado!$C:$C,$C$3,Consolidado!$B:$B,"SERVICIO")-DO28-DO29</f>
        <v>0</v>
      </c>
      <c r="DP26" s="205">
        <f>SUMIFS(Consolidado!$J:$J,Consolidado!$A:$A,$B26,Consolidado!$E:$E,DP$4,Consolidado!$C:$C,$C$3,Consolidado!$B:$B,"SERVICIO")-DP28-DP29</f>
        <v>0</v>
      </c>
      <c r="DQ26" s="205">
        <f>SUMIFS(Consolidado!$J:$J,Consolidado!$A:$A,$B26,Consolidado!$E:$E,DQ$4,Consolidado!$C:$C,$C$3,Consolidado!$B:$B,"SERVICIO")-DQ28-DQ29</f>
        <v>0</v>
      </c>
      <c r="DR26" s="205">
        <f>SUMIFS(Consolidado!$J:$J,Consolidado!$A:$A,$B26,Consolidado!$E:$E,DR$4,Consolidado!$C:$C,$C$3,Consolidado!$B:$B,"SERVICIO")-DR28-DR29</f>
        <v>0</v>
      </c>
      <c r="DS26" s="205">
        <f>SUMIFS(Consolidado!$J:$J,Consolidado!$A:$A,$B26,Consolidado!$E:$E,DS$4,Consolidado!$C:$C,$C$3,Consolidado!$B:$B,"SERVICIO")-DS28-DS29</f>
        <v>0</v>
      </c>
      <c r="DT26" s="205">
        <f>SUMIFS(Consolidado!$J:$J,Consolidado!$A:$A,$B26,Consolidado!$E:$E,DT$4,Consolidado!$C:$C,$C$3,Consolidado!$B:$B,"SERVICIO")-DT28-DT29</f>
        <v>0</v>
      </c>
      <c r="DU26" s="205">
        <f>SUMIFS(Consolidado!$J:$J,Consolidado!$A:$A,$B26,Consolidado!$E:$E,DU$4,Consolidado!$C:$C,$C$3,Consolidado!$B:$B,"SERVICIO")-DU28-DU29</f>
        <v>0</v>
      </c>
      <c r="DV26" s="205">
        <f>SUMIFS(Consolidado!$J:$J,Consolidado!$A:$A,$B26,Consolidado!$E:$E,DV$4,Consolidado!$C:$C,$C$3,Consolidado!$B:$B,"SERVICIO")-DV28-DV29</f>
        <v>0</v>
      </c>
      <c r="DW26" s="205">
        <f>SUMIFS(Consolidado!$J:$J,Consolidado!$A:$A,$B26,Consolidado!$E:$E,DW$4,Consolidado!$C:$C,$C$3,Consolidado!$B:$B,"SERVICIO")-DW28-DW29</f>
        <v>0</v>
      </c>
      <c r="DX26" s="205">
        <f>SUMIFS(Consolidado!$J:$J,Consolidado!$A:$A,$B26,Consolidado!$E:$E,DX$4,Consolidado!$C:$C,$C$3,Consolidado!$B:$B,"SERVICIO")-DX28-DX29</f>
        <v>0</v>
      </c>
      <c r="DY26" s="205">
        <f>SUMIFS(Consolidado!$J:$J,Consolidado!$A:$A,$B26,Consolidado!$E:$E,DY$4,Consolidado!$C:$C,$C$3,Consolidado!$B:$B,"SERVICIO")-DY28-DY29</f>
        <v>0</v>
      </c>
      <c r="DZ26" s="205">
        <f>SUMIFS(Consolidado!$J:$J,Consolidado!$A:$A,$B26,Consolidado!$E:$E,DZ$4,Consolidado!$C:$C,$C$3,Consolidado!$B:$B,"SERVICIO")-DZ28-DZ29</f>
        <v>0</v>
      </c>
      <c r="EA26" s="205">
        <f>SUMIFS(Consolidado!$J:$J,Consolidado!$A:$A,$B26,Consolidado!$E:$E,EA$4,Consolidado!$C:$C,$C$3,Consolidado!$B:$B,"SERVICIO")-EA28-EA29</f>
        <v>0</v>
      </c>
      <c r="EB26" s="205">
        <f>SUMIFS(Consolidado!$J:$J,Consolidado!$A:$A,$B26,Consolidado!$E:$E,EB$4,Consolidado!$C:$C,$C$3,Consolidado!$B:$B,"SERVICIO")-EB28-EB29</f>
        <v>0</v>
      </c>
      <c r="EC26" s="205">
        <f>SUMIFS(Consolidado!$J:$J,Consolidado!$A:$A,$B26,Consolidado!$E:$E,EC$4,Consolidado!$C:$C,$C$3,Consolidado!$B:$B,"SERVICIO")-EC28-EC29</f>
        <v>0</v>
      </c>
      <c r="ED26" s="205">
        <f>SUMIFS(Consolidado!$J:$J,Consolidado!$A:$A,$B26,Consolidado!$E:$E,ED$4,Consolidado!$C:$C,$C$3,Consolidado!$B:$B,"SERVICIO")-ED28-ED29</f>
        <v>0</v>
      </c>
      <c r="EE26" s="205">
        <f>SUMIFS(Consolidado!$J:$J,Consolidado!$A:$A,$B26,Consolidado!$E:$E,EE$4,Consolidado!$C:$C,$C$3,Consolidado!$B:$B,"SERVICIO")-EE28-EE29</f>
        <v>0</v>
      </c>
      <c r="EF26" s="205">
        <f>SUMIFS(Consolidado!$J:$J,Consolidado!$A:$A,$B26,Consolidado!$E:$E,EF$4,Consolidado!$C:$C,$C$3,Consolidado!$B:$B,"SERVICIO")-EF28-EF29</f>
        <v>0</v>
      </c>
      <c r="EG26" s="205">
        <f>SUMIFS(Consolidado!$J:$J,Consolidado!$A:$A,$B26,Consolidado!$E:$E,EG$4,Consolidado!$C:$C,$C$3,Consolidado!$B:$B,"SERVICIO")-EG28-EG29</f>
        <v>0</v>
      </c>
      <c r="EH26" s="205">
        <f>SUMIFS(Consolidado!$J:$J,Consolidado!$A:$A,$B26,Consolidado!$E:$E,EH$4,Consolidado!$C:$C,$C$3,Consolidado!$B:$B,"SERVICIO")-EH28-EH29</f>
        <v>0</v>
      </c>
      <c r="EI26" s="205">
        <f>SUMIFS(Consolidado!$J:$J,Consolidado!$A:$A,$B26,Consolidado!$E:$E,EI$4,Consolidado!$C:$C,$C$3,Consolidado!$B:$B,"SERVICIO")-EI28-EI29</f>
        <v>0</v>
      </c>
      <c r="EJ26" s="205">
        <f>SUMIFS(Consolidado!$J:$J,Consolidado!$A:$A,$B26,Consolidado!$E:$E,EJ$4,Consolidado!$C:$C,$C$3,Consolidado!$B:$B,"SERVICIO")-EJ28-EJ29</f>
        <v>0</v>
      </c>
      <c r="EK26" s="205">
        <f>SUMIFS(Consolidado!$J:$J,Consolidado!$A:$A,$B26,Consolidado!$E:$E,EK$4,Consolidado!$C:$C,$C$3,Consolidado!$B:$B,"SERVICIO")-EK28-EK29</f>
        <v>0</v>
      </c>
      <c r="EL26" s="205">
        <f>SUMIFS(Consolidado!$J:$J,Consolidado!$A:$A,$B26,Consolidado!$E:$E,EL$4,Consolidado!$C:$C,$C$3,Consolidado!$B:$B,"SERVICIO")-EL28-EL29</f>
        <v>0</v>
      </c>
      <c r="EM26" s="205">
        <f>SUMIFS(Consolidado!$J:$J,Consolidado!$A:$A,$B26,Consolidado!$E:$E,EM$4,Consolidado!$C:$C,$C$3,Consolidado!$B:$B,"SERVICIO")-EM28-EM29</f>
        <v>0</v>
      </c>
      <c r="EN26" s="205">
        <f>SUMIFS(Consolidado!$J:$J,Consolidado!$A:$A,$B26,Consolidado!$E:$E,EN$4,Consolidado!$C:$C,$C$3,Consolidado!$B:$B,"SERVICIO")-EN28-EN29</f>
        <v>0</v>
      </c>
      <c r="EO26" s="205">
        <f>SUMIFS(Consolidado!$J:$J,Consolidado!$A:$A,$B26,Consolidado!$E:$E,EO$4,Consolidado!$C:$C,$C$3,Consolidado!$B:$B,"SERVICIO")-EO28-EO29</f>
        <v>0</v>
      </c>
      <c r="EP26" s="205">
        <f>SUMIFS(Consolidado!$J:$J,Consolidado!$A:$A,$B26,Consolidado!$E:$E,EP$4,Consolidado!$C:$C,$C$3,Consolidado!$B:$B,"SERVICIO")-EP28-EP29</f>
        <v>0</v>
      </c>
      <c r="EQ26" s="205">
        <f>SUMIFS(Consolidado!$J:$J,Consolidado!$A:$A,$B26,Consolidado!$E:$E,EQ$4,Consolidado!$C:$C,$C$3,Consolidado!$B:$B,"SERVICIO")-EQ28-EQ29</f>
        <v>0</v>
      </c>
      <c r="ER26" s="205">
        <f>SUMIFS(Consolidado!$J:$J,Consolidado!$A:$A,$B26,Consolidado!$E:$E,ER$4,Consolidado!$C:$C,$C$3,Consolidado!$B:$B,"SERVICIO")-ER28-ER29</f>
        <v>0</v>
      </c>
      <c r="ES26" s="205">
        <f>SUMIFS(Consolidado!$J:$J,Consolidado!$A:$A,$B26,Consolidado!$E:$E,ES$4,Consolidado!$C:$C,$C$3,Consolidado!$B:$B,"SERVICIO")-ES28-ES29</f>
        <v>0</v>
      </c>
      <c r="ET26" s="205">
        <f>SUMIFS(Consolidado!$J:$J,Consolidado!$A:$A,$B26,Consolidado!$E:$E,ET$4,Consolidado!$C:$C,$C$3,Consolidado!$B:$B,"SERVICIO")-ET28-ET29</f>
        <v>0</v>
      </c>
      <c r="EU26" s="205">
        <f>SUMIFS(Consolidado!$J:$J,Consolidado!$A:$A,$B26,Consolidado!$E:$E,EU$4,Consolidado!$C:$C,$C$3,Consolidado!$B:$B,"SERVICIO")-EU28-EU29</f>
        <v>0</v>
      </c>
      <c r="EV26" s="205">
        <f>SUMIFS(Consolidado!$J:$J,Consolidado!$A:$A,$B26,Consolidado!$E:$E,EV$4,Consolidado!$C:$C,$C$3,Consolidado!$B:$B,"SERVICIO")-EV28-EV29</f>
        <v>0</v>
      </c>
      <c r="EW26" s="205">
        <f>SUMIFS(Consolidado!$J:$J,Consolidado!$A:$A,$B26,Consolidado!$E:$E,EW$4,Consolidado!$C:$C,$C$3,Consolidado!$B:$B,"SERVICIO")-EW28-EW29</f>
        <v>0</v>
      </c>
      <c r="EX26" s="205">
        <f>SUMIFS(Consolidado!$J:$J,Consolidado!$A:$A,$B26,Consolidado!$E:$E,EX$4,Consolidado!$C:$C,$C$3,Consolidado!$B:$B,"SERVICIO")-EX28-EX29</f>
        <v>0</v>
      </c>
      <c r="EY26" s="205">
        <f>SUMIFS(Consolidado!$J:$J,Consolidado!$A:$A,$B26,Consolidado!$E:$E,EY$4,Consolidado!$C:$C,$C$3,Consolidado!$B:$B,"SERVICIO")-EY28-EY29</f>
        <v>0</v>
      </c>
      <c r="EZ26" s="205">
        <f>SUMIFS(Consolidado!$J:$J,Consolidado!$A:$A,$B26,Consolidado!$E:$E,EZ$4,Consolidado!$C:$C,$C$3,Consolidado!$B:$B,"SERVICIO")-EZ28-EZ29</f>
        <v>0</v>
      </c>
      <c r="FA26" s="205">
        <f>SUMIFS(Consolidado!$J:$J,Consolidado!$A:$A,$B26,Consolidado!$E:$E,FA$4,Consolidado!$C:$C,$C$3,Consolidado!$B:$B,"SERVICIO")-FA28-FA29</f>
        <v>0</v>
      </c>
      <c r="FB26" s="205">
        <f>SUMIFS(Consolidado!$J:$J,Consolidado!$A:$A,$B26,Consolidado!$E:$E,FB$4,Consolidado!$C:$C,$C$3,Consolidado!$B:$B,"SERVICIO")-FB28-FB29</f>
        <v>0</v>
      </c>
      <c r="FC26" s="205">
        <f>SUMIFS(Consolidado!$J:$J,Consolidado!$A:$A,$B26,Consolidado!$E:$E,FC$4,Consolidado!$C:$C,$C$3,Consolidado!$B:$B,"SERVICIO")-FC28-FC29</f>
        <v>0</v>
      </c>
      <c r="FD26" s="205">
        <f>SUMIFS(Consolidado!$J:$J,Consolidado!$A:$A,$B26,Consolidado!$E:$E,FD$4,Consolidado!$C:$C,$C$3,Consolidado!$B:$B,"SERVICIO")-FD28-FD29</f>
        <v>0</v>
      </c>
      <c r="FE26" s="205">
        <f>SUMIFS(Consolidado!$J:$J,Consolidado!$A:$A,$B26,Consolidado!$E:$E,FE$4,Consolidado!$C:$C,$C$3,Consolidado!$B:$B,"SERVICIO")-FE28-FE29</f>
        <v>0</v>
      </c>
      <c r="FF26" s="205">
        <f>SUMIFS(Consolidado!$J:$J,Consolidado!$A:$A,$B26,Consolidado!$E:$E,FF$4,Consolidado!$C:$C,$C$3,Consolidado!$B:$B,"SERVICIO")-FF28-FF29</f>
        <v>0</v>
      </c>
      <c r="FG26" s="205">
        <f>SUMIFS(Consolidado!$J:$J,Consolidado!$A:$A,$B26,Consolidado!$E:$E,FG$4,Consolidado!$C:$C,$C$3,Consolidado!$B:$B,"SERVICIO")-FG28-FG29</f>
        <v>0</v>
      </c>
      <c r="FH26" s="205">
        <f>SUMIFS(Consolidado!$J:$J,Consolidado!$A:$A,$B26,Consolidado!$E:$E,FH$4,Consolidado!$C:$C,$C$3,Consolidado!$B:$B,"SERVICIO")-FH28-FH29</f>
        <v>0</v>
      </c>
      <c r="FI26" s="205">
        <f>SUMIFS(Consolidado!$J:$J,Consolidado!$A:$A,$B26,Consolidado!$E:$E,FI$4,Consolidado!$C:$C,$C$3,Consolidado!$B:$B,"SERVICIO")-FI28-FI29</f>
        <v>0</v>
      </c>
      <c r="FJ26" s="205">
        <f>SUMIFS(Consolidado!$J:$J,Consolidado!$A:$A,$B26,Consolidado!$E:$E,FJ$4,Consolidado!$C:$C,$C$3,Consolidado!$B:$B,"SERVICIO")-FJ28-FJ29</f>
        <v>0</v>
      </c>
      <c r="FK26" s="205">
        <f>SUMIFS(Consolidado!$J:$J,Consolidado!$A:$A,$B26,Consolidado!$E:$E,FK$4,Consolidado!$C:$C,$C$3,Consolidado!$B:$B,"SERVICIO")-FK28-FK29</f>
        <v>0</v>
      </c>
      <c r="FL26" s="205">
        <f>SUMIFS(Consolidado!$J:$J,Consolidado!$A:$A,$B26,Consolidado!$E:$E,FL$4,Consolidado!$C:$C,$C$3,Consolidado!$B:$B,"SERVICIO")-FL28-FL29</f>
        <v>0</v>
      </c>
      <c r="FM26" s="205">
        <f>SUMIFS(Consolidado!$J:$J,Consolidado!$A:$A,$B26,Consolidado!$E:$E,FM$4,Consolidado!$C:$C,$C$3,Consolidado!$B:$B,"SERVICIO")-FM28-FM29</f>
        <v>0</v>
      </c>
      <c r="FN26" s="205">
        <f>SUMIFS(Consolidado!$J:$J,Consolidado!$A:$A,$B26,Consolidado!$E:$E,FN$4,Consolidado!$C:$C,$C$3,Consolidado!$B:$B,"SERVICIO")-FN28-FN29</f>
        <v>0</v>
      </c>
      <c r="FO26" s="205">
        <f>SUMIFS(Consolidado!$J:$J,Consolidado!$A:$A,$B26,Consolidado!$E:$E,FO$4,Consolidado!$C:$C,$C$3,Consolidado!$B:$B,"SERVICIO")-FO28-FO29</f>
        <v>0</v>
      </c>
      <c r="FP26" s="205">
        <f>SUMIFS(Consolidado!$J:$J,Consolidado!$A:$A,$B26,Consolidado!$E:$E,FP$4,Consolidado!$C:$C,$C$3,Consolidado!$B:$B,"SERVICIO")-FP28-FP29</f>
        <v>0</v>
      </c>
      <c r="FQ26" s="205">
        <f>SUMIFS(Consolidado!$J:$J,Consolidado!$A:$A,$B26,Consolidado!$E:$E,FQ$4,Consolidado!$C:$C,$C$3,Consolidado!$B:$B,"SERVICIO")-FQ28-FQ29</f>
        <v>0</v>
      </c>
      <c r="FR26" s="205">
        <f>SUMIFS(Consolidado!$J:$J,Consolidado!$A:$A,$B26,Consolidado!$E:$E,FR$4,Consolidado!$C:$C,$C$3,Consolidado!$B:$B,"SERVICIO")-FR28-FR29</f>
        <v>0</v>
      </c>
      <c r="FS26" s="205">
        <f>SUMIFS(Consolidado!$J:$J,Consolidado!$A:$A,$B26,Consolidado!$E:$E,FS$4,Consolidado!$C:$C,$C$3,Consolidado!$B:$B,"SERVICIO")-FS28-FS29</f>
        <v>0</v>
      </c>
      <c r="FT26" s="205">
        <f>SUMIFS(Consolidado!$J:$J,Consolidado!$A:$A,$B26,Consolidado!$E:$E,FT$4,Consolidado!$C:$C,$C$3,Consolidado!$B:$B,"SERVICIO")-FT28-FT29</f>
        <v>0</v>
      </c>
      <c r="FU26" s="205">
        <f>SUMIFS(Consolidado!$J:$J,Consolidado!$A:$A,$B26,Consolidado!$E:$E,FU$4,Consolidado!$C:$C,$C$3,Consolidado!$B:$B,"SERVICIO")-FU28-FU29</f>
        <v>0</v>
      </c>
      <c r="FV26" s="205">
        <f>SUMIFS(Consolidado!$J:$J,Consolidado!$A:$A,$B26,Consolidado!$E:$E,FV$4,Consolidado!$C:$C,$C$3,Consolidado!$B:$B,"SERVICIO")-FV28-FV29</f>
        <v>0</v>
      </c>
      <c r="FW26" s="205">
        <f>SUMIFS(Consolidado!$J:$J,Consolidado!$A:$A,$B26,Consolidado!$E:$E,FW$4,Consolidado!$C:$C,$C$3,Consolidado!$B:$B,"SERVICIO")-FW28-FW29</f>
        <v>0</v>
      </c>
      <c r="FX26" s="205">
        <f>SUMIFS(Consolidado!$J:$J,Consolidado!$A:$A,$B26,Consolidado!$E:$E,FX$4,Consolidado!$C:$C,$C$3,Consolidado!$B:$B,"SERVICIO")-FX28-FX29</f>
        <v>0</v>
      </c>
      <c r="FY26" s="205">
        <f>SUMIFS(Consolidado!$J:$J,Consolidado!$A:$A,$B26,Consolidado!$E:$E,FY$4,Consolidado!$C:$C,$C$3,Consolidado!$B:$B,"SERVICIO")-FY28-FY29</f>
        <v>0</v>
      </c>
      <c r="FZ26" s="205">
        <f>SUMIFS(Consolidado!$J:$J,Consolidado!$A:$A,$B26,Consolidado!$E:$E,FZ$4,Consolidado!$C:$C,$C$3,Consolidado!$B:$B,"SERVICIO")-FZ28-FZ29</f>
        <v>0</v>
      </c>
      <c r="GA26" s="205">
        <f>SUMIFS(Consolidado!$J:$J,Consolidado!$A:$A,$B26,Consolidado!$E:$E,GA$4,Consolidado!$C:$C,$C$3,Consolidado!$B:$B,"SERVICIO")-GA28-GA29</f>
        <v>0</v>
      </c>
      <c r="GB26" s="205">
        <f>SUMIFS(Consolidado!$J:$J,Consolidado!$A:$A,$B26,Consolidado!$E:$E,GB$4,Consolidado!$C:$C,$C$3,Consolidado!$B:$B,"SERVICIO")-GB28-GB29</f>
        <v>0</v>
      </c>
      <c r="GC26" s="205">
        <f>SUMIFS(Consolidado!$J:$J,Consolidado!$A:$A,$B26,Consolidado!$E:$E,GC$4,Consolidado!$C:$C,$C$3,Consolidado!$B:$B,"SERVICIO")-GC28-GC29</f>
        <v>0</v>
      </c>
      <c r="GD26" s="205">
        <f>SUMIFS(Consolidado!$J:$J,Consolidado!$A:$A,$B26,Consolidado!$E:$E,GD$4,Consolidado!$C:$C,$C$3,Consolidado!$B:$B,"SERVICIO")-GD28-GD29</f>
        <v>0</v>
      </c>
      <c r="GE26" s="205">
        <f>SUMIFS(Consolidado!$J:$J,Consolidado!$A:$A,$B26,Consolidado!$E:$E,GE$4,Consolidado!$C:$C,$C$3,Consolidado!$B:$B,"SERVICIO")-GE28-GE29</f>
        <v>0</v>
      </c>
      <c r="GF26" s="205">
        <f>SUMIFS(Consolidado!$J:$J,Consolidado!$A:$A,$B26,Consolidado!$E:$E,GF$4,Consolidado!$C:$C,$C$3,Consolidado!$B:$B,"SERVICIO")-GF28-GF29</f>
        <v>0</v>
      </c>
      <c r="GG26" s="205">
        <f>SUMIFS(Consolidado!$J:$J,Consolidado!$A:$A,$B26,Consolidado!$E:$E,GG$4,Consolidado!$C:$C,$C$3,Consolidado!$B:$B,"SERVICIO")-GG28-GG29</f>
        <v>0</v>
      </c>
      <c r="GH26" s="205">
        <f>SUMIFS(Consolidado!$J:$J,Consolidado!$A:$A,$B26,Consolidado!$E:$E,GH$4,Consolidado!$C:$C,$C$3,Consolidado!$B:$B,"SERVICIO")-GH28-GH29</f>
        <v>0</v>
      </c>
      <c r="GI26" s="205">
        <f>SUMIFS(Consolidado!$J:$J,Consolidado!$A:$A,$B26,Consolidado!$E:$E,GI$4,Consolidado!$C:$C,$C$3,Consolidado!$B:$B,"SERVICIO")-GI28-GI29</f>
        <v>0</v>
      </c>
      <c r="GJ26" s="205">
        <f>SUMIFS(Consolidado!$J:$J,Consolidado!$A:$A,$B26,Consolidado!$E:$E,GJ$4,Consolidado!$C:$C,$C$3,Consolidado!$B:$B,"SERVICIO")-GJ28-GJ29</f>
        <v>0</v>
      </c>
      <c r="GK26" s="205">
        <f>SUMIFS(Consolidado!$J:$J,Consolidado!$A:$A,$B26,Consolidado!$E:$E,GK$4,Consolidado!$C:$C,$C$3,Consolidado!$B:$B,"SERVICIO")-GK28-GK29</f>
        <v>0</v>
      </c>
      <c r="GL26" s="205">
        <f>SUMIFS(Consolidado!$J:$J,Consolidado!$A:$A,$B26,Consolidado!$E:$E,GL$4,Consolidado!$C:$C,$C$3,Consolidado!$B:$B,"SERVICIO")-GL28-GL29</f>
        <v>0</v>
      </c>
      <c r="GM26" s="205">
        <f>SUMIFS(Consolidado!$J:$J,Consolidado!$A:$A,$B26,Consolidado!$E:$E,GM$4,Consolidado!$C:$C,$C$3,Consolidado!$B:$B,"SERVICIO")-GM28-GM29</f>
        <v>0</v>
      </c>
      <c r="GN26" s="205">
        <f>SUMIFS(Consolidado!$J:$J,Consolidado!$A:$A,$B26,Consolidado!$E:$E,GN$4,Consolidado!$C:$C,$C$3,Consolidado!$B:$B,"SERVICIO")-GN28-GN29</f>
        <v>0</v>
      </c>
      <c r="GO26" s="205">
        <f>SUMIFS(Consolidado!$J:$J,Consolidado!$A:$A,$B26,Consolidado!$E:$E,GO$4,Consolidado!$C:$C,$C$3,Consolidado!$B:$B,"SERVICIO")-GO28-GO29</f>
        <v>0</v>
      </c>
      <c r="GP26" s="205">
        <f>SUMIFS(Consolidado!$J:$J,Consolidado!$A:$A,$B26,Consolidado!$E:$E,GP$4,Consolidado!$C:$C,$C$3,Consolidado!$B:$B,"SERVICIO")-GP28-GP29</f>
        <v>0</v>
      </c>
      <c r="GQ26" s="205">
        <f>SUMIFS(Consolidado!$J:$J,Consolidado!$A:$A,$B26,Consolidado!$E:$E,GQ$4,Consolidado!$C:$C,$C$3,Consolidado!$B:$B,"SERVICIO")-GQ28-GQ29</f>
        <v>0</v>
      </c>
      <c r="GR26" s="205">
        <f>SUMIFS(Consolidado!$J:$J,Consolidado!$A:$A,$B26,Consolidado!$E:$E,GR$4,Consolidado!$C:$C,$C$3,Consolidado!$B:$B,"SERVICIO")-GR28-GR29</f>
        <v>0</v>
      </c>
      <c r="GS26" s="205">
        <f>SUMIFS(Consolidado!$J:$J,Consolidado!$A:$A,$B26,Consolidado!$E:$E,GS$4,Consolidado!$C:$C,$C$3,Consolidado!$B:$B,"SERVICIO")-GS28-GS29</f>
        <v>0</v>
      </c>
      <c r="GT26" s="205">
        <f>SUMIFS(Consolidado!$J:$J,Consolidado!$A:$A,$B26,Consolidado!$E:$E,GT$4,Consolidado!$C:$C,$C$3,Consolidado!$B:$B,"SERVICIO")-GT28-GT29</f>
        <v>0</v>
      </c>
      <c r="GU26" s="205">
        <f>SUMIFS(Consolidado!$J:$J,Consolidado!$A:$A,$B26,Consolidado!$E:$E,GU$4,Consolidado!$C:$C,$C$3,Consolidado!$B:$B,"SERVICIO")-GU28-GU29</f>
        <v>0</v>
      </c>
      <c r="GV26" s="205">
        <f>SUMIFS(Consolidado!$J:$J,Consolidado!$A:$A,$B26,Consolidado!$E:$E,GV$4,Consolidado!$C:$C,$C$3,Consolidado!$B:$B,"SERVICIO")-GV28-GV29</f>
        <v>0</v>
      </c>
      <c r="GW26" s="205">
        <f>SUMIFS(Consolidado!$J:$J,Consolidado!$A:$A,$B26,Consolidado!$E:$E,GW$4,Consolidado!$C:$C,$C$3,Consolidado!$B:$B,"SERVICIO")-GW28-GW29</f>
        <v>0</v>
      </c>
      <c r="GX26" s="205">
        <f>SUMIFS(Consolidado!$J:$J,Consolidado!$A:$A,$B26,Consolidado!$E:$E,GX$4,Consolidado!$C:$C,$C$3,Consolidado!$B:$B,"SERVICIO")-GX28-GX29</f>
        <v>0</v>
      </c>
      <c r="GY26" s="205">
        <f>SUMIFS(Consolidado!$J:$J,Consolidado!$A:$A,$B26,Consolidado!$E:$E,GY$4,Consolidado!$C:$C,$C$3,Consolidado!$B:$B,"SERVICIO")-GY28-GY29</f>
        <v>0</v>
      </c>
      <c r="GZ26" s="205">
        <f>SUMIFS(Consolidado!$J:$J,Consolidado!$A:$A,$B26,Consolidado!$E:$E,GZ$4,Consolidado!$C:$C,$C$3,Consolidado!$B:$B,"SERVICIO")-GZ28-GZ29</f>
        <v>0</v>
      </c>
      <c r="HA26" s="216">
        <f t="shared" si="7"/>
        <v>46000.419999999991</v>
      </c>
      <c r="HB26" s="205">
        <f>SUMIFS(Consolidado!$J:$J,Consolidado!$A:$A,$B26,Consolidado!$E:$E,HB$4,Consolidado!$C:$C,"REG",Consolidado!$B:$B,"SERVICIO")-HB28-HB29</f>
        <v>0</v>
      </c>
      <c r="HC26" s="205">
        <f>SUMIFS(Consolidado!$J:$J,Consolidado!$A:$A,$B26,Consolidado!$E:$E,HC$4,Consolidado!$C:$C,"REG",Consolidado!$B:$B,"SERVICIO")-HC28-HC29</f>
        <v>0</v>
      </c>
      <c r="HD26" s="205">
        <f>SUMIFS(Consolidado!$J:$J,Consolidado!$A:$A,$B26,Consolidado!$E:$E,HD$4,Consolidado!$C:$C,"REG",Consolidado!$B:$B,"SERVICIO")-HD28-HD29</f>
        <v>0</v>
      </c>
      <c r="HE26" s="205">
        <f>SUMIFS(Consolidado!$J:$J,Consolidado!$A:$A,$B26,Consolidado!$E:$E,HE$4,Consolidado!$C:$C,"REG",Consolidado!$B:$B,"SERVICIO")-HE28-HE29</f>
        <v>0</v>
      </c>
      <c r="HF26" s="205">
        <f>SUMIFS(Consolidado!$J:$J,Consolidado!$A:$A,$B26,Consolidado!$E:$E,HF$4,Consolidado!$C:$C,"REG",Consolidado!$B:$B,"SERVICIO")-HF28-HF29</f>
        <v>0</v>
      </c>
      <c r="HG26" s="205">
        <f>SUMIFS(Consolidado!$J:$J,Consolidado!$A:$A,$B26,Consolidado!$E:$E,HG$4,Consolidado!$C:$C,"REG",Consolidado!$B:$B,"SERVICIO")-HG28-HG29</f>
        <v>0</v>
      </c>
      <c r="HH26" s="205">
        <f>SUMIFS(Consolidado!$J:$J,Consolidado!$A:$A,$B26,Consolidado!$E:$E,HH$4,Consolidado!$C:$C,"REG",Consolidado!$B:$B,"SERVICIO")-HH28-HH29</f>
        <v>0</v>
      </c>
      <c r="HI26" s="205">
        <f>SUMIFS(Consolidado!$J:$J,Consolidado!$A:$A,$B26,Consolidado!$E:$E,HI$4,Consolidado!$C:$C,"REG",Consolidado!$B:$B,"SERVICIO")-HI28-HI29</f>
        <v>0</v>
      </c>
      <c r="HJ26" s="205">
        <f>SUMIFS(Consolidado!$J:$J,Consolidado!$A:$A,$B26,Consolidado!$E:$E,HJ$4,Consolidado!$C:$C,"REG",Consolidado!$B:$B,"SERVICIO")-HJ28-HJ29</f>
        <v>0</v>
      </c>
      <c r="HK26" s="205">
        <f>SUMIFS(Consolidado!$J:$J,Consolidado!$A:$A,$B26,Consolidado!$E:$E,HK$4,Consolidado!$C:$C,"REG",Consolidado!$B:$B,"SERVICIO")-HK28-HK29</f>
        <v>0</v>
      </c>
      <c r="HL26" s="205">
        <f>SUMIFS(Consolidado!$J:$J,Consolidado!$A:$A,$B26,Consolidado!$E:$E,HL$4,Consolidado!$C:$C,"REG",Consolidado!$B:$B,"SERVICIO")-HL28-HL29</f>
        <v>0</v>
      </c>
      <c r="HM26" s="205">
        <f>SUMIFS(Consolidado!$J:$J,Consolidado!$A:$A,$B26,Consolidado!$E:$E,HM$4,Consolidado!$C:$C,"REG",Consolidado!$B:$B,"SERVICIO")-HM28-HM29</f>
        <v>0</v>
      </c>
      <c r="HN26" s="205">
        <f>SUMIFS(Consolidado!$J:$J,Consolidado!$A:$A,$B26,Consolidado!$E:$E,HN$4,Consolidado!$C:$C,"REG",Consolidado!$B:$B,"SERVICIO")-HN28-HN29</f>
        <v>0</v>
      </c>
      <c r="HO26" s="205">
        <f>SUMIFS(Consolidado!$J:$J,Consolidado!$A:$A,$B26,Consolidado!$E:$E,HO$4,Consolidado!$C:$C,"REG",Consolidado!$B:$B,"SERVICIO")-HO28-HO29</f>
        <v>0</v>
      </c>
      <c r="HP26" s="205">
        <f>SUMIFS(Consolidado!$J:$J,Consolidado!$A:$A,$B26,Consolidado!$E:$E,HP$4,Consolidado!$C:$C,"REG",Consolidado!$B:$B,"SERVICIO")-HP28-HP29</f>
        <v>0</v>
      </c>
      <c r="HQ26" s="205">
        <f>SUMIFS(Consolidado!$J:$J,Consolidado!$A:$A,$B26,Consolidado!$E:$E,HQ$4,Consolidado!$C:$C,"REG",Consolidado!$B:$B,"SERVICIO")-HQ28-HQ29</f>
        <v>0</v>
      </c>
      <c r="HR26" s="205">
        <f>SUMIFS(Consolidado!$J:$J,Consolidado!$A:$A,$B26,Consolidado!$E:$E,HR$4,Consolidado!$C:$C,"REG",Consolidado!$B:$B,"SERVICIO")-HR28-HR29</f>
        <v>0</v>
      </c>
      <c r="HS26" s="205">
        <f>SUMIFS(Consolidado!$J:$J,Consolidado!$A:$A,$B26,Consolidado!$E:$E,HS$4,Consolidado!$C:$C,"REG",Consolidado!$B:$B,"SERVICIO")-HS28-HS29</f>
        <v>0</v>
      </c>
      <c r="HT26" s="205">
        <f>SUMIFS(Consolidado!$J:$J,Consolidado!$A:$A,$B26,Consolidado!$E:$E,HT$4,Consolidado!$C:$C,"REG",Consolidado!$B:$B,"SERVICIO")-HT28-HT29</f>
        <v>0</v>
      </c>
      <c r="HU26" s="205">
        <f>SUMIFS(Consolidado!$J:$J,Consolidado!$A:$A,$B26,Consolidado!$E:$E,HU$4,Consolidado!$C:$C,"REG",Consolidado!$B:$B,"SERVICIO")-HU28-HU29</f>
        <v>0</v>
      </c>
      <c r="HV26" s="205">
        <f>SUMIFS(Consolidado!$J:$J,Consolidado!$A:$A,$B26,Consolidado!$E:$E,HV$4,Consolidado!$C:$C,"REG",Consolidado!$B:$B,"SERVICIO")-HV28-HV29</f>
        <v>0</v>
      </c>
      <c r="HW26" s="205">
        <f>SUMIFS(Consolidado!$J:$J,Consolidado!$A:$A,$B26,Consolidado!$E:$E,HW$4,Consolidado!$C:$C,"REG",Consolidado!$B:$B,"SERVICIO")-HW28-HW29</f>
        <v>0</v>
      </c>
      <c r="HX26" s="205">
        <f>SUMIFS(Consolidado!$J:$J,Consolidado!$A:$A,$B26,Consolidado!$E:$E,HX$4,Consolidado!$C:$C,"REG",Consolidado!$B:$B,"SERVICIO")-HX28-HX29</f>
        <v>0</v>
      </c>
      <c r="HY26" s="205">
        <f>SUMIFS(Consolidado!$J:$J,Consolidado!$A:$A,$B26,Consolidado!$E:$E,HY$4,Consolidado!$C:$C,"REG",Consolidado!$B:$B,"SERVICIO")-HY28-HY29</f>
        <v>0</v>
      </c>
      <c r="HZ26" s="205">
        <f>SUMIFS(Consolidado!$J:$J,Consolidado!$A:$A,$B26,Consolidado!$E:$E,HZ$4,Consolidado!$C:$C,"REG",Consolidado!$B:$B,"SERVICIO")-HZ28-HZ29</f>
        <v>0</v>
      </c>
      <c r="IA26" s="205">
        <f>SUMIFS(Consolidado!$J:$J,Consolidado!$A:$A,$B26,Consolidado!$E:$E,IA$4,Consolidado!$C:$C,"REG",Consolidado!$B:$B,"SERVICIO")-IA28-IA29</f>
        <v>0</v>
      </c>
      <c r="IB26" s="205">
        <f>SUMIFS(Consolidado!$J:$J,Consolidado!$A:$A,$B26,Consolidado!$E:$E,IB$4,Consolidado!$C:$C,"REG",Consolidado!$B:$B,"SERVICIO")-IB28-IB29</f>
        <v>0</v>
      </c>
      <c r="IC26" s="205">
        <f>SUMIFS(Consolidado!$J:$J,Consolidado!$A:$A,$B26,Consolidado!$E:$E,IC$4,Consolidado!$C:$C,"REG",Consolidado!$B:$B,"SERVICIO")-IC28-IC29</f>
        <v>0</v>
      </c>
      <c r="ID26" s="205">
        <f>SUMIFS(Consolidado!$J:$J,Consolidado!$A:$A,$B26,Consolidado!$E:$E,ID$4,Consolidado!$C:$C,"REG",Consolidado!$B:$B,"SERVICIO")-ID28-ID29</f>
        <v>0</v>
      </c>
      <c r="IE26" s="205">
        <f>SUMIFS(Consolidado!$J:$J,Consolidado!$A:$A,$B26,Consolidado!$E:$E,IE$4,Consolidado!$C:$C,"REG",Consolidado!$B:$B,"SERVICIO")-IE28-IE29</f>
        <v>0</v>
      </c>
      <c r="IF26" s="205">
        <f>SUMIFS(Consolidado!$J:$J,Consolidado!$A:$A,$B26,Consolidado!$E:$E,IF$4,Consolidado!$C:$C,"REG",Consolidado!$B:$B,"SERVICIO")-IF28-IF29</f>
        <v>0</v>
      </c>
      <c r="IG26" s="205">
        <f>SUMIFS(Consolidado!$J:$J,Consolidado!$A:$A,$B26,Consolidado!$E:$E,IG$4,Consolidado!$C:$C,"REG",Consolidado!$B:$B,"SERVICIO")-IG28-IG29</f>
        <v>0</v>
      </c>
      <c r="IH26" s="205">
        <f>SUMIFS(Consolidado!$J:$J,Consolidado!$A:$A,$B26,Consolidado!$E:$E,IH$4,Consolidado!$C:$C,"REG",Consolidado!$B:$B,"SERVICIO")-IH28-IH29</f>
        <v>0</v>
      </c>
      <c r="II26" s="205">
        <f>SUMIFS(Consolidado!$J:$J,Consolidado!$A:$A,$B26,Consolidado!$E:$E,II$4,Consolidado!$C:$C,"REG",Consolidado!$B:$B,"SERVICIO")-II28-II29</f>
        <v>0</v>
      </c>
      <c r="IJ26" s="205">
        <f>SUMIFS(Consolidado!$J:$J,Consolidado!$A:$A,$B26,Consolidado!$E:$E,IJ$4,Consolidado!$C:$C,"REG",Consolidado!$B:$B,"SERVICIO")-IJ28-IJ29</f>
        <v>0</v>
      </c>
      <c r="IK26" s="205">
        <f>SUMIFS(Consolidado!$J:$J,Consolidado!$A:$A,$B26,Consolidado!$E:$E,IK$4,Consolidado!$C:$C,"REG",Consolidado!$B:$B,"SERVICIO")-IK28-IK29</f>
        <v>0</v>
      </c>
      <c r="IL26" s="205">
        <f>SUMIFS(Consolidado!$J:$J,Consolidado!$A:$A,$B26,Consolidado!$E:$E,IL$4,Consolidado!$C:$C,"REG",Consolidado!$B:$B,"SERVICIO")-IL28-IL29</f>
        <v>0</v>
      </c>
      <c r="IM26" s="205">
        <f>SUMIFS(Consolidado!$J:$J,Consolidado!$A:$A,$B26,Consolidado!$E:$E,IM$4,Consolidado!$C:$C,"REG",Consolidado!$B:$B,"SERVICIO")-IM28-IM29</f>
        <v>0</v>
      </c>
      <c r="IN26" s="205">
        <f>SUMIFS(Consolidado!$J:$J,Consolidado!$A:$A,$B26,Consolidado!$E:$E,IN$4,Consolidado!$C:$C,"REG",Consolidado!$B:$B,"SERVICIO")-IN28-IN29</f>
        <v>0</v>
      </c>
      <c r="IO26" s="205">
        <f>SUMIFS(Consolidado!$J:$J,Consolidado!$A:$A,$B26,Consolidado!$E:$E,IO$4,Consolidado!$C:$C,"REG",Consolidado!$B:$B,"SERVICIO")-IO28-IO29</f>
        <v>0</v>
      </c>
      <c r="IP26" s="205">
        <f>SUMIFS(Consolidado!$J:$J,Consolidado!$A:$A,$B26,Consolidado!$E:$E,IP$4,Consolidado!$C:$C,"REG",Consolidado!$B:$B,"SERVICIO")-IP28-IP29</f>
        <v>0</v>
      </c>
      <c r="IQ26" s="205">
        <f>SUMIFS(Consolidado!$J:$J,Consolidado!$A:$A,$B26,Consolidado!$E:$E,IQ$4,Consolidado!$C:$C,"REG",Consolidado!$B:$B,"SERVICIO")-IQ28-IQ29</f>
        <v>0</v>
      </c>
      <c r="IR26" s="205">
        <f>SUMIFS(Consolidado!$J:$J,Consolidado!$A:$A,$B26,Consolidado!$E:$E,IR$4,Consolidado!$C:$C,"REG",Consolidado!$B:$B,"SERVICIO")-IR28-IR29</f>
        <v>0</v>
      </c>
      <c r="IS26" s="205">
        <f>SUMIFS(Consolidado!$J:$J,Consolidado!$A:$A,$B26,Consolidado!$E:$E,IS$4,Consolidado!$C:$C,"REG",Consolidado!$B:$B,"SERVICIO")-IS28-IS29</f>
        <v>0</v>
      </c>
      <c r="IT26" s="205">
        <f>SUMIFS(Consolidado!$J:$J,Consolidado!$A:$A,$B26,Consolidado!$E:$E,IT$4,Consolidado!$C:$C,"REG",Consolidado!$B:$B,"SERVICIO")-IT28-IT29</f>
        <v>0</v>
      </c>
      <c r="IU26" s="205">
        <f>SUMIFS(Consolidado!$J:$J,Consolidado!$A:$A,$B26,Consolidado!$E:$E,IU$4,Consolidado!$C:$C,"REG",Consolidado!$B:$B,"SERVICIO")-IU28-IU29</f>
        <v>0</v>
      </c>
      <c r="IV26" s="205">
        <f>SUMIFS(Consolidado!$J:$J,Consolidado!$A:$A,$B26,Consolidado!$E:$E,IV$4,Consolidado!$C:$C,"REG",Consolidado!$B:$B,"SERVICIO")-IV28-IV29</f>
        <v>0</v>
      </c>
      <c r="IW26" s="205">
        <f>SUMIFS(Consolidado!$J:$J,Consolidado!$A:$A,$B26,Consolidado!$E:$E,IW$4,Consolidado!$C:$C,"REG",Consolidado!$B:$B,"SERVICIO")-IW28-IW29</f>
        <v>0</v>
      </c>
      <c r="IX26" s="205">
        <f>SUMIFS(Consolidado!$J:$J,Consolidado!$A:$A,$B26,Consolidado!$E:$E,IX$4,Consolidado!$C:$C,"REG",Consolidado!$B:$B,"SERVICIO")-IX28-IX29</f>
        <v>0</v>
      </c>
      <c r="IY26" s="205">
        <f>SUMIFS(Consolidado!$J:$J,Consolidado!$A:$A,$B26,Consolidado!$E:$E,IY$4,Consolidado!$C:$C,"REG",Consolidado!$B:$B,"SERVICIO")-IY28-IY29</f>
        <v>0</v>
      </c>
      <c r="IZ26" s="205">
        <f>SUMIFS(Consolidado!$J:$J,Consolidado!$A:$A,$B26,Consolidado!$E:$E,IZ$4,Consolidado!$C:$C,"REG",Consolidado!$B:$B,"SERVICIO")-IZ28-IZ29</f>
        <v>0</v>
      </c>
      <c r="JA26" s="205">
        <f>SUMIFS(Consolidado!$J:$J,Consolidado!$A:$A,$B26,Consolidado!$E:$E,JA$4,Consolidado!$C:$C,"REG",Consolidado!$B:$B,"SERVICIO")-JA28-JA29</f>
        <v>0</v>
      </c>
      <c r="JB26" s="205">
        <f>SUMIFS(Consolidado!$J:$J,Consolidado!$A:$A,$B26,Consolidado!$E:$E,JB$4,Consolidado!$C:$C,"REG",Consolidado!$B:$B,"SERVICIO")-JB28-JB29</f>
        <v>0</v>
      </c>
      <c r="JC26" s="205">
        <f>SUMIFS(Consolidado!$J:$J,Consolidado!$A:$A,$B26,Consolidado!$E:$E,JC$4,Consolidado!$C:$C,"REG",Consolidado!$B:$B,"SERVICIO")-JC28-JC29</f>
        <v>0</v>
      </c>
      <c r="JD26" s="205">
        <f>SUMIFS(Consolidado!$J:$J,Consolidado!$A:$A,$B26,Consolidado!$E:$E,JD$4,Consolidado!$C:$C,"REG",Consolidado!$B:$B,"SERVICIO")-JD28-JD29</f>
        <v>0</v>
      </c>
      <c r="JE26" s="205">
        <f>SUMIFS(Consolidado!$J:$J,Consolidado!$A:$A,$B26,Consolidado!$E:$E,JE$4,Consolidado!$C:$C,"REG",Consolidado!$B:$B,"SERVICIO")-JE28-JE29</f>
        <v>0</v>
      </c>
      <c r="JF26" s="205">
        <f>SUMIFS(Consolidado!$J:$J,Consolidado!$A:$A,$B26,Consolidado!$E:$E,JF$4,Consolidado!$C:$C,"REG",Consolidado!$B:$B,"SERVICIO")-JF28-JF29</f>
        <v>0</v>
      </c>
      <c r="JG26" s="205">
        <f>SUMIFS(Consolidado!$J:$J,Consolidado!$A:$A,$B26,Consolidado!$E:$E,JG$4,Consolidado!$C:$C,"REG",Consolidado!$B:$B,"SERVICIO")-JG28-JG29</f>
        <v>0</v>
      </c>
      <c r="JH26" s="205">
        <f>SUMIFS(Consolidado!$J:$J,Consolidado!$A:$A,$B26,Consolidado!$E:$E,JH$4,Consolidado!$C:$C,"REG",Consolidado!$B:$B,"SERVICIO")-JH28-JH29</f>
        <v>0</v>
      </c>
      <c r="JI26" s="205">
        <f>SUMIFS(Consolidado!$J:$J,Consolidado!$A:$A,$B26,Consolidado!$E:$E,JI$4,Consolidado!$C:$C,"REG",Consolidado!$B:$B,"SERVICIO")-JI28-JI29</f>
        <v>0</v>
      </c>
      <c r="JJ26" s="205">
        <f>SUMIFS(Consolidado!$J:$J,Consolidado!$A:$A,$B26,Consolidado!$E:$E,JJ$4,Consolidado!$C:$C,"REG",Consolidado!$B:$B,"SERVICIO")-JJ28-JJ29</f>
        <v>0</v>
      </c>
      <c r="JK26" s="205">
        <f>SUMIFS(Consolidado!$J:$J,Consolidado!$A:$A,$B26,Consolidado!$E:$E,JK$4,Consolidado!$C:$C,"REG",Consolidado!$B:$B,"SERVICIO")-JK28-JK29</f>
        <v>0</v>
      </c>
      <c r="JL26" s="205">
        <f>SUMIFS(Consolidado!$J:$J,Consolidado!$A:$A,$B26,Consolidado!$E:$E,JL$4,Consolidado!$C:$C,"REG",Consolidado!$B:$B,"SERVICIO")-JL28-JL29</f>
        <v>0</v>
      </c>
      <c r="JM26" s="205">
        <f>SUMIFS(Consolidado!$J:$J,Consolidado!$A:$A,$B26,Consolidado!$E:$E,JM$4,Consolidado!$C:$C,"REG",Consolidado!$B:$B,"SERVICIO")-JM28-JM29</f>
        <v>0</v>
      </c>
      <c r="JN26" s="205">
        <f>SUMIFS(Consolidado!$J:$J,Consolidado!$A:$A,$B26,Consolidado!$E:$E,JN$4,Consolidado!$C:$C,"REG",Consolidado!$B:$B,"SERVICIO")-JN28-JN29</f>
        <v>0</v>
      </c>
      <c r="JO26" s="205">
        <f>SUMIFS(Consolidado!$J:$J,Consolidado!$A:$A,$B26,Consolidado!$E:$E,JO$4,Consolidado!$C:$C,"REG",Consolidado!$B:$B,"SERVICIO")-JO28-JO29</f>
        <v>0</v>
      </c>
      <c r="JP26" s="205">
        <f>SUMIFS(Consolidado!$J:$J,Consolidado!$A:$A,$B26,Consolidado!$E:$E,JP$4,Consolidado!$C:$C,"REG",Consolidado!$B:$B,"SERVICIO")-JP28-JP29</f>
        <v>0</v>
      </c>
      <c r="JQ26" s="205">
        <f>SUMIFS(Consolidado!$J:$J,Consolidado!$A:$A,$B26,Consolidado!$E:$E,JQ$4,Consolidado!$C:$C,"REG",Consolidado!$B:$B,"SERVICIO")-JQ28-JQ29</f>
        <v>0</v>
      </c>
      <c r="JR26" s="205">
        <f>SUMIFS(Consolidado!$J:$J,Consolidado!$A:$A,$B26,Consolidado!$E:$E,JR$4,Consolidado!$C:$C,"REG",Consolidado!$B:$B,"SERVICIO")-JR28-JR29</f>
        <v>0</v>
      </c>
      <c r="JS26" s="205">
        <f>SUMIFS(Consolidado!$J:$J,Consolidado!$A:$A,$B26,Consolidado!$E:$E,JS$4,Consolidado!$C:$C,"REG",Consolidado!$B:$B,"SERVICIO")-JS28-JS29</f>
        <v>0</v>
      </c>
      <c r="JT26" s="205">
        <f>SUMIFS(Consolidado!$J:$J,Consolidado!$A:$A,$B26,Consolidado!$E:$E,JT$4,Consolidado!$C:$C,"REG",Consolidado!$B:$B,"SERVICIO")-JT28-JT29</f>
        <v>0</v>
      </c>
      <c r="JU26" s="205">
        <f>SUMIFS(Consolidado!$J:$J,Consolidado!$A:$A,$B26,Consolidado!$E:$E,JU$4,Consolidado!$C:$C,"REG",Consolidado!$B:$B,"SERVICIO")-JU28-JU29</f>
        <v>0</v>
      </c>
      <c r="JV26" s="205">
        <f>SUMIFS(Consolidado!$J:$J,Consolidado!$A:$A,$B26,Consolidado!$E:$E,JV$4,Consolidado!$C:$C,"REG",Consolidado!$B:$B,"SERVICIO")-JV28-JV29</f>
        <v>0</v>
      </c>
      <c r="JW26" s="205">
        <f>SUMIFS(Consolidado!$J:$J,Consolidado!$A:$A,$B26,Consolidado!$E:$E,JW$4,Consolidado!$C:$C,"REG",Consolidado!$B:$B,"SERVICIO")-JW28-JW29</f>
        <v>0</v>
      </c>
      <c r="JX26" s="205">
        <f>SUMIFS(Consolidado!$J:$J,Consolidado!$A:$A,$B26,Consolidado!$E:$E,JX$4,Consolidado!$C:$C,"REG",Consolidado!$B:$B,"SERVICIO")-JX28-JX29</f>
        <v>0</v>
      </c>
      <c r="JY26" s="205">
        <f>SUMIFS(Consolidado!$J:$J,Consolidado!$A:$A,$B26,Consolidado!$E:$E,JY$4,Consolidado!$C:$C,"REG",Consolidado!$B:$B,"SERVICIO")-JY28-JY29</f>
        <v>0</v>
      </c>
      <c r="JZ26" s="205">
        <f>SUMIFS(Consolidado!$J:$J,Consolidado!$A:$A,$B26,Consolidado!$E:$E,JZ$4,Consolidado!$C:$C,"REG",Consolidado!$B:$B,"SERVICIO")-JZ28-JZ29</f>
        <v>0</v>
      </c>
      <c r="KA26" s="205">
        <f>SUMIFS(Consolidado!$J:$J,Consolidado!$A:$A,$B26,Consolidado!$E:$E,KA$4,Consolidado!$C:$C,"REG",Consolidado!$B:$B,"SERVICIO")-KA28-KA29</f>
        <v>0</v>
      </c>
      <c r="KB26" s="205">
        <f>SUMIFS(Consolidado!$J:$J,Consolidado!$A:$A,$B26,Consolidado!$E:$E,KB$4,Consolidado!$C:$C,"REG",Consolidado!$B:$B,"SERVICIO")-KB28-KB29</f>
        <v>0</v>
      </c>
      <c r="KC26" s="205">
        <f>SUMIFS(Consolidado!$J:$J,Consolidado!$A:$A,$B26,Consolidado!$E:$E,KC$4,Consolidado!$C:$C,"REG",Consolidado!$B:$B,"SERVICIO")-KC28-KC29</f>
        <v>0</v>
      </c>
      <c r="KD26" s="205">
        <f>SUMIFS(Consolidado!$J:$J,Consolidado!$A:$A,$B26,Consolidado!$E:$E,KD$4,Consolidado!$C:$C,"REG",Consolidado!$B:$B,"SERVICIO")-KD28-KD29</f>
        <v>0</v>
      </c>
      <c r="KE26" s="205">
        <f>SUMIFS(Consolidado!$J:$J,Consolidado!$A:$A,$B26,Consolidado!$E:$E,KE$4,Consolidado!$C:$C,"REG",Consolidado!$B:$B,"SERVICIO")-KE28-KE29</f>
        <v>0</v>
      </c>
      <c r="KF26" s="205">
        <f>SUMIFS(Consolidado!$J:$J,Consolidado!$A:$A,$B26,Consolidado!$E:$E,KF$4,Consolidado!$C:$C,"REG",Consolidado!$B:$B,"SERVICIO")-KF28-KF29</f>
        <v>0</v>
      </c>
      <c r="KG26" s="205">
        <f>SUMIFS(Consolidado!$J:$J,Consolidado!$A:$A,$B26,Consolidado!$E:$E,KG$4,Consolidado!$C:$C,"REG",Consolidado!$B:$B,"SERVICIO")-KG28-KG29</f>
        <v>0</v>
      </c>
      <c r="KH26" s="205">
        <f>SUMIFS(Consolidado!$J:$J,Consolidado!$A:$A,$B26,Consolidado!$E:$E,KH$4,Consolidado!$C:$C,"REG",Consolidado!$B:$B,"SERVICIO")-KH28-KH29</f>
        <v>0</v>
      </c>
      <c r="KI26" s="205">
        <f>SUMIFS(Consolidado!$J:$J,Consolidado!$A:$A,$B26,Consolidado!$E:$E,KI$4,Consolidado!$C:$C,"REG",Consolidado!$B:$B,"SERVICIO")-KI28-KI29</f>
        <v>0</v>
      </c>
      <c r="KJ26" s="205">
        <f>SUMIFS(Consolidado!$J:$J,Consolidado!$A:$A,$B26,Consolidado!$E:$E,KJ$4,Consolidado!$C:$C,"REG",Consolidado!$B:$B,"SERVICIO")-KJ28-KJ29</f>
        <v>0</v>
      </c>
      <c r="KK26" s="205">
        <f>SUMIFS(Consolidado!$J:$J,Consolidado!$A:$A,$B26,Consolidado!$E:$E,KK$4,Consolidado!$C:$C,"REG",Consolidado!$B:$B,"SERVICIO")-KK28-KK29</f>
        <v>0</v>
      </c>
      <c r="KL26" s="205">
        <f>SUMIFS(Consolidado!$J:$J,Consolidado!$A:$A,$B26,Consolidado!$E:$E,KL$4,Consolidado!$C:$C,"REG",Consolidado!$B:$B,"SERVICIO")-KL28-KL29</f>
        <v>2000.02</v>
      </c>
      <c r="KM26" s="205">
        <f>SUMIFS(Consolidado!$J:$J,Consolidado!$A:$A,$B26,Consolidado!$E:$E,KM$4,Consolidado!$C:$C,"REG",Consolidado!$B:$B,"SERVICIO")-KM28-KM29</f>
        <v>2000.02</v>
      </c>
      <c r="KN26" s="205">
        <f>SUMIFS(Consolidado!$J:$J,Consolidado!$A:$A,$B26,Consolidado!$E:$E,KN$4,Consolidado!$C:$C,"REG",Consolidado!$B:$B,"SERVICIO")-KN28-KN29</f>
        <v>2000.02</v>
      </c>
      <c r="KO26" s="205">
        <f>SUMIFS(Consolidado!$J:$J,Consolidado!$A:$A,$B26,Consolidado!$E:$E,KO$4,Consolidado!$C:$C,"REG",Consolidado!$B:$B,"SERVICIO")-KO28-KO29</f>
        <v>2000.02</v>
      </c>
      <c r="KP26" s="205">
        <f>SUMIFS(Consolidado!$J:$J,Consolidado!$A:$A,$B26,Consolidado!$E:$E,KP$4,Consolidado!$C:$C,"REG",Consolidado!$B:$B,"SERVICIO")-KP28-KP29</f>
        <v>2000.02</v>
      </c>
      <c r="KQ26" s="205">
        <f>SUMIFS(Consolidado!$J:$J,Consolidado!$A:$A,$B26,Consolidado!$E:$E,KQ$4,Consolidado!$C:$C,"REG",Consolidado!$B:$B,"SERVICIO")-KQ28-KQ29</f>
        <v>2000.02</v>
      </c>
      <c r="KR26" s="205">
        <f>SUMIFS(Consolidado!$J:$J,Consolidado!$A:$A,$B26,Consolidado!$E:$E,KR$4,Consolidado!$C:$C,"REG",Consolidado!$B:$B,"SERVICIO")-KR28-KR29</f>
        <v>2000.02</v>
      </c>
      <c r="KS26" s="205">
        <f>SUMIFS(Consolidado!$J:$J,Consolidado!$A:$A,$B26,Consolidado!$E:$E,KS$4,Consolidado!$C:$C,"REG",Consolidado!$B:$B,"SERVICIO")-KS28-KS29</f>
        <v>2000.02</v>
      </c>
      <c r="KT26" s="205">
        <f>SUMIFS(Consolidado!$J:$J,Consolidado!$A:$A,$B26,Consolidado!$E:$E,KT$4,Consolidado!$C:$C,"REG",Consolidado!$B:$B,"SERVICIO")-KT28-KT29</f>
        <v>2000.02</v>
      </c>
      <c r="KU26" s="205">
        <f>SUMIFS(Consolidado!$J:$J,Consolidado!$A:$A,$B26,Consolidado!$E:$E,KU$4,Consolidado!$C:$C,"REG",Consolidado!$B:$B,"SERVICIO")-KU28-KU29</f>
        <v>2000.02</v>
      </c>
      <c r="KV26" s="205">
        <f>SUMIFS(Consolidado!$J:$J,Consolidado!$A:$A,$B26,Consolidado!$E:$E,KV$4,Consolidado!$C:$C,"REG",Consolidado!$B:$B,"SERVICIO")-KV28-KV29</f>
        <v>2000.02</v>
      </c>
      <c r="KW26" s="205">
        <f>SUMIFS(Consolidado!$J:$J,Consolidado!$A:$A,$B26,Consolidado!$E:$E,KW$4,Consolidado!$C:$C,"REG",Consolidado!$B:$B,"SERVICIO")-KW28-KW29</f>
        <v>2000.02</v>
      </c>
      <c r="KX26" s="205">
        <f>SUMIFS(Consolidado!$J:$J,Consolidado!$A:$A,$B26,Consolidado!$E:$E,KX$4,Consolidado!$C:$C,"REG",Consolidado!$B:$B,"SERVICIO")-KX28-KX29</f>
        <v>2000.02</v>
      </c>
      <c r="KY26" s="205">
        <f>SUMIFS(Consolidado!$J:$J,Consolidado!$A:$A,$B26,Consolidado!$E:$E,KY$4,Consolidado!$C:$C,"REG",Consolidado!$B:$B,"SERVICIO")-KY28-KY29</f>
        <v>2000.02</v>
      </c>
      <c r="KZ26" s="205">
        <f>SUMIFS(Consolidado!$J:$J,Consolidado!$A:$A,$B26,Consolidado!$E:$E,KZ$4,Consolidado!$C:$C,"REG",Consolidado!$B:$B,"SERVICIO")-KZ28-KZ29</f>
        <v>2000.02</v>
      </c>
      <c r="LA26" s="205">
        <f>SUMIFS(Consolidado!$J:$J,Consolidado!$A:$A,$B26,Consolidado!$E:$E,LA$4,Consolidado!$C:$C,"REG",Consolidado!$B:$B,"SERVICIO")-LA28-LA29</f>
        <v>2000.02</v>
      </c>
      <c r="LB26" s="205">
        <f>SUMIFS(Consolidado!$J:$J,Consolidado!$A:$A,$B26,Consolidado!$E:$E,LB$4,Consolidado!$C:$C,"REG",Consolidado!$B:$B,"SERVICIO")-LB28-LB29</f>
        <v>2000.02</v>
      </c>
      <c r="LC26" s="205">
        <f>SUMIFS(Consolidado!$J:$J,Consolidado!$A:$A,$B26,Consolidado!$E:$E,LC$4,Consolidado!$C:$C,"REG",Consolidado!$B:$B,"SERVICIO")-LC28-LC29</f>
        <v>2000.02</v>
      </c>
      <c r="LD26" s="205">
        <f>SUMIFS(Consolidado!$J:$J,Consolidado!$A:$A,$B26,Consolidado!$E:$E,LD$4,Consolidado!$C:$C,"REG",Consolidado!$B:$B,"SERVICIO")-LD28-LD29</f>
        <v>2000.02</v>
      </c>
      <c r="LE26" s="205">
        <f>SUMIFS(Consolidado!$J:$J,Consolidado!$A:$A,$B26,Consolidado!$E:$E,LE$4,Consolidado!$C:$C,"REG",Consolidado!$B:$B,"SERVICIO")-LE28-LE29</f>
        <v>2000.02</v>
      </c>
      <c r="LF26" s="205">
        <f>SUMIFS(Consolidado!$J:$J,Consolidado!$A:$A,$B26,Consolidado!$E:$E,LF$4,Consolidado!$C:$C,"REG",Consolidado!$B:$B,"SERVICIO")-LF28-LF29</f>
        <v>2000.02</v>
      </c>
      <c r="LG26" s="205">
        <f>SUMIFS(Consolidado!$J:$J,Consolidado!$A:$A,$B26,Consolidado!$E:$E,LG$4,Consolidado!$C:$C,"REG",Consolidado!$B:$B,"SERVICIO")-LG28-LG29</f>
        <v>2000.02</v>
      </c>
      <c r="LH26" s="205">
        <f>SUMIFS(Consolidado!$J:$J,Consolidado!$A:$A,$B26,Consolidado!$E:$E,LH$4,Consolidado!$C:$C,"REG",Consolidado!$B:$B,"SERVICIO")-LH28-LH29</f>
        <v>2000.02</v>
      </c>
      <c r="LI26" s="205">
        <f>SUMIFS(Consolidado!$J:$J,Consolidado!$A:$A,$B26,Consolidado!$E:$E,LI$4,Consolidado!$C:$C,"REG",Consolidado!$B:$B,"SERVICIO")-LI28-LI29</f>
        <v>2000.02</v>
      </c>
      <c r="LJ26" s="205">
        <f>SUMIFS(Consolidado!$J:$J,Consolidado!$A:$A,$B26,Consolidado!$E:$E,LJ$4,Consolidado!$C:$C,"REG",Consolidado!$B:$B,"SERVICIO")-LJ28-LJ29</f>
        <v>2000.02</v>
      </c>
      <c r="LK26" s="205">
        <f>SUMIFS(Consolidado!$J:$J,Consolidado!$A:$A,$B26,Consolidado!$E:$E,LK$4,Consolidado!$C:$C,"REG",Consolidado!$B:$B,"SERVICIO")-LK28-LK29</f>
        <v>2000.02</v>
      </c>
      <c r="LL26" s="205">
        <f>SUMIFS(Consolidado!$J:$J,Consolidado!$A:$A,$B26,Consolidado!$E:$E,LL$4,Consolidado!$C:$C,"REG",Consolidado!$B:$B,"SERVICIO")-LL28-LL29</f>
        <v>2000.02</v>
      </c>
      <c r="LM26" s="205">
        <f>SUMIFS(Consolidado!$J:$J,Consolidado!$A:$A,$B26,Consolidado!$E:$E,LM$4,Consolidado!$C:$C,"REG",Consolidado!$B:$B,"SERVICIO")-LM28-LM29</f>
        <v>2000.02</v>
      </c>
      <c r="LN26" s="205">
        <f>SUMIFS(Consolidado!$J:$J,Consolidado!$A:$A,$B26,Consolidado!$E:$E,LN$4,Consolidado!$C:$C,"REG",Consolidado!$B:$B,"SERVICIO")-LN28-LN29</f>
        <v>2000.02</v>
      </c>
      <c r="LO26" s="205">
        <f>SUMIFS(Consolidado!$J:$J,Consolidado!$A:$A,$B26,Consolidado!$E:$E,LO$4,Consolidado!$C:$C,"REG",Consolidado!$B:$B,"SERVICIO")-LO28-LO29</f>
        <v>2000.02</v>
      </c>
      <c r="LP26" s="205">
        <f>SUMIFS(Consolidado!$J:$J,Consolidado!$A:$A,$B26,Consolidado!$E:$E,LP$4,Consolidado!$C:$C,"REG",Consolidado!$B:$B,"SERVICIO")-LP28-LP29</f>
        <v>2000.02</v>
      </c>
      <c r="LQ26" s="205">
        <f>SUMIFS(Consolidado!$J:$J,Consolidado!$A:$A,$B26,Consolidado!$E:$E,LQ$4,Consolidado!$C:$C,"REG",Consolidado!$B:$B,"SERVICIO")-LQ28-LQ29</f>
        <v>2000.02</v>
      </c>
      <c r="LR26" s="205">
        <f>SUMIFS(Consolidado!$J:$J,Consolidado!$A:$A,$B26,Consolidado!$E:$E,LR$4,Consolidado!$C:$C,"REG",Consolidado!$B:$B,"SERVICIO")-LR28-LR29</f>
        <v>2000.02</v>
      </c>
      <c r="LS26" s="205">
        <f>SUMIFS(Consolidado!$J:$J,Consolidado!$A:$A,$B26,Consolidado!$E:$E,LS$4,Consolidado!$C:$C,"REG",Consolidado!$B:$B,"SERVICIO")-LS28-LS29</f>
        <v>2000.02</v>
      </c>
      <c r="LT26" s="205">
        <f>SUMIFS(Consolidado!$J:$J,Consolidado!$A:$A,$B26,Consolidado!$E:$E,LT$4,Consolidado!$C:$C,"REG",Consolidado!$B:$B,"SERVICIO")-LT28-LT29</f>
        <v>2000.02</v>
      </c>
      <c r="LU26" s="205">
        <f>SUMIFS(Consolidado!$J:$J,Consolidado!$A:$A,$B26,Consolidado!$E:$E,LU$4,Consolidado!$C:$C,"REG",Consolidado!$B:$B,"SERVICIO")-LU28-LU29</f>
        <v>2000.02</v>
      </c>
      <c r="LV26" s="205">
        <f>SUMIFS(Consolidado!$J:$J,Consolidado!$A:$A,$B26,Consolidado!$E:$E,LV$4,Consolidado!$C:$C,"REG",Consolidado!$B:$B,"SERVICIO")-LV28-LV29</f>
        <v>2000.02</v>
      </c>
      <c r="LW26" s="205">
        <f>SUMIFS(Consolidado!$J:$J,Consolidado!$A:$A,$B26,Consolidado!$E:$E,LW$4,Consolidado!$C:$C,"REG",Consolidado!$B:$B,"SERVICIO")-LW28-LW29</f>
        <v>0</v>
      </c>
      <c r="LX26" s="205">
        <f>SUMIFS(Consolidado!$J:$J,Consolidado!$A:$A,$B26,Consolidado!$E:$E,LX$4,Consolidado!$C:$C,"REG",Consolidado!$B:$B,"SERVICIO")-LX28-LX29</f>
        <v>0</v>
      </c>
      <c r="LY26" s="205">
        <f>SUMIFS(Consolidado!$J:$J,Consolidado!$A:$A,$B26,Consolidado!$E:$E,LY$4,Consolidado!$C:$C,"REG",Consolidado!$B:$B,"SERVICIO")-LY28-LY29</f>
        <v>0</v>
      </c>
      <c r="LZ26" s="205">
        <f>SUMIFS(Consolidado!$J:$J,Consolidado!$A:$A,$B26,Consolidado!$E:$E,LZ$4,Consolidado!$C:$C,"REG",Consolidado!$B:$B,"SERVICIO")-LZ28-LZ29</f>
        <v>0</v>
      </c>
      <c r="MA26" s="205">
        <f>SUMIFS(Consolidado!$J:$J,Consolidado!$A:$A,$B26,Consolidado!$E:$E,MA$4,Consolidado!$C:$C,"REG",Consolidado!$B:$B,"SERVICIO")-MA28-MA29</f>
        <v>0</v>
      </c>
      <c r="MB26" s="205">
        <f>SUMIFS(Consolidado!$J:$J,Consolidado!$A:$A,$B26,Consolidado!$E:$E,MB$4,Consolidado!$C:$C,"REG",Consolidado!$B:$B,"SERVICIO")-MB28-MB29</f>
        <v>0</v>
      </c>
      <c r="MC26" s="205">
        <f>SUMIFS(Consolidado!$J:$J,Consolidado!$A:$A,$B26,Consolidado!$E:$E,MC$4,Consolidado!$C:$C,"REG",Consolidado!$B:$B,"SERVICIO")-MC28-MC29</f>
        <v>0</v>
      </c>
      <c r="MD26" s="205">
        <f>SUMIFS(Consolidado!$J:$J,Consolidado!$A:$A,$B26,Consolidado!$E:$E,MD$4,Consolidado!$C:$C,"REG",Consolidado!$B:$B,"SERVICIO")-MD28-MD29</f>
        <v>0</v>
      </c>
      <c r="ME26" s="205">
        <f>SUMIFS(Consolidado!$J:$J,Consolidado!$A:$A,$B26,Consolidado!$E:$E,ME$4,Consolidado!$C:$C,"REG",Consolidado!$B:$B,"SERVICIO")-ME28-ME29</f>
        <v>0</v>
      </c>
      <c r="MF26" s="205">
        <f>SUMIFS(Consolidado!$J:$J,Consolidado!$A:$A,$B26,Consolidado!$E:$E,MF$4,Consolidado!$C:$C,"REG",Consolidado!$B:$B,"SERVICIO")-MF28-MF29</f>
        <v>0</v>
      </c>
      <c r="MG26" s="205">
        <f>SUMIFS(Consolidado!$J:$J,Consolidado!$A:$A,$B26,Consolidado!$E:$E,MG$4,Consolidado!$C:$C,"REG",Consolidado!$B:$B,"SERVICIO")-MG28-MG29</f>
        <v>0</v>
      </c>
      <c r="MH26" s="205">
        <f>SUMIFS(Consolidado!$J:$J,Consolidado!$A:$A,$B26,Consolidado!$E:$E,MH$4,Consolidado!$C:$C,"REG",Consolidado!$B:$B,"SERVICIO")-MH28-MH29</f>
        <v>0</v>
      </c>
      <c r="MI26" s="205">
        <f>SUMIFS(Consolidado!$J:$J,Consolidado!$A:$A,$B26,Consolidado!$E:$E,MI$4,Consolidado!$C:$C,"REG",Consolidado!$B:$B,"SERVICIO")-MI28-MI29</f>
        <v>0</v>
      </c>
      <c r="MJ26" s="205">
        <f>SUMIFS(Consolidado!$J:$J,Consolidado!$A:$A,$B26,Consolidado!$E:$E,MJ$4,Consolidado!$C:$C,"REG",Consolidado!$B:$B,"SERVICIO")-MJ28-MJ29</f>
        <v>0</v>
      </c>
      <c r="MK26" s="205">
        <f>SUMIFS(Consolidado!$J:$J,Consolidado!$A:$A,$B26,Consolidado!$E:$E,MK$4,Consolidado!$C:$C,"REG",Consolidado!$B:$B,"SERVICIO")-MK28-MK29</f>
        <v>0</v>
      </c>
      <c r="ML26" s="205">
        <f>SUMIFS(Consolidado!$J:$J,Consolidado!$A:$A,$B26,Consolidado!$E:$E,ML$4,Consolidado!$C:$C,"REG",Consolidado!$B:$B,"SERVICIO")-ML28-ML29</f>
        <v>0</v>
      </c>
      <c r="MM26" s="205">
        <f>SUMIFS(Consolidado!$J:$J,Consolidado!$A:$A,$B26,Consolidado!$E:$E,MM$4,Consolidado!$C:$C,"REG",Consolidado!$B:$B,"SERVICIO")-MM28-MM29</f>
        <v>0</v>
      </c>
      <c r="MN26" s="205">
        <f>SUMIFS(Consolidado!$J:$J,Consolidado!$A:$A,$B26,Consolidado!$E:$E,MN$4,Consolidado!$C:$C,"REG",Consolidado!$B:$B,"SERVICIO")-MN28-MN29</f>
        <v>0</v>
      </c>
      <c r="MO26" s="205">
        <f>SUMIFS(Consolidado!$J:$J,Consolidado!$A:$A,$B26,Consolidado!$E:$E,MO$4,Consolidado!$C:$C,"REG",Consolidado!$B:$B,"SERVICIO")-MO28-MO29</f>
        <v>0</v>
      </c>
      <c r="MP26" s="205">
        <f>SUMIFS(Consolidado!$J:$J,Consolidado!$A:$A,$B26,Consolidado!$E:$E,MP$4,Consolidado!$C:$C,"REG",Consolidado!$B:$B,"SERVICIO")-MP28-MP29</f>
        <v>0</v>
      </c>
      <c r="MQ26" s="205">
        <f>SUMIFS(Consolidado!$J:$J,Consolidado!$A:$A,$B26,Consolidado!$E:$E,MQ$4,Consolidado!$C:$C,"REG",Consolidado!$B:$B,"SERVICIO")-MQ28-MQ29</f>
        <v>0</v>
      </c>
      <c r="MR26" s="205">
        <f>SUMIFS(Consolidado!$J:$J,Consolidado!$A:$A,$B26,Consolidado!$E:$E,MR$4,Consolidado!$C:$C,"REG",Consolidado!$B:$B,"SERVICIO")-MR28-MR29</f>
        <v>0</v>
      </c>
      <c r="MS26" s="205">
        <f>SUMIFS(Consolidado!$J:$J,Consolidado!$A:$A,$B26,Consolidado!$E:$E,MS$4,Consolidado!$C:$C,"REG",Consolidado!$B:$B,"SERVICIO")-MS28-MS29</f>
        <v>0</v>
      </c>
      <c r="MT26" s="205">
        <f>SUMIFS(Consolidado!$J:$J,Consolidado!$A:$A,$B26,Consolidado!$E:$E,MT$4,Consolidado!$C:$C,"REG",Consolidado!$B:$B,"SERVICIO")-MT28-MT29</f>
        <v>0</v>
      </c>
      <c r="MU26" s="205">
        <f>SUMIFS(Consolidado!$J:$J,Consolidado!$A:$A,$B26,Consolidado!$E:$E,MU$4,Consolidado!$C:$C,"REG",Consolidado!$B:$B,"SERVICIO")-MU28-MU29</f>
        <v>0</v>
      </c>
      <c r="MV26" s="205">
        <f>SUMIFS(Consolidado!$J:$J,Consolidado!$A:$A,$B26,Consolidado!$E:$E,MV$4,Consolidado!$C:$C,"REG",Consolidado!$B:$B,"SERVICIO")-MV28-MV29</f>
        <v>0</v>
      </c>
      <c r="MW26" s="205">
        <f>SUMIFS(Consolidado!$J:$J,Consolidado!$A:$A,$B26,Consolidado!$E:$E,MW$4,Consolidado!$C:$C,"REG",Consolidado!$B:$B,"SERVICIO")-MW28-MW29</f>
        <v>0</v>
      </c>
      <c r="MX26" s="205">
        <f>SUMIFS(Consolidado!$J:$J,Consolidado!$A:$A,$B26,Consolidado!$E:$E,MX$4,Consolidado!$C:$C,"REG",Consolidado!$B:$B,"SERVICIO")-MX28-MX29</f>
        <v>0</v>
      </c>
      <c r="MY26" s="205">
        <f>SUMIFS(Consolidado!$J:$J,Consolidado!$A:$A,$B26,Consolidado!$E:$E,MY$4,Consolidado!$C:$C,"REG",Consolidado!$B:$B,"SERVICIO")-MY28-MY29</f>
        <v>0</v>
      </c>
      <c r="MZ26" s="205">
        <f>SUMIFS(Consolidado!$J:$J,Consolidado!$A:$A,$B26,Consolidado!$E:$E,MZ$4,Consolidado!$C:$C,"REG",Consolidado!$B:$B,"SERVICIO")-MZ28-MZ29</f>
        <v>0</v>
      </c>
      <c r="NA26" s="205">
        <f>SUMIFS(Consolidado!$J:$J,Consolidado!$A:$A,$B26,Consolidado!$E:$E,NA$4,Consolidado!$C:$C,"REG",Consolidado!$B:$B,"SERVICIO")-NA28-NA29</f>
        <v>0</v>
      </c>
      <c r="NB26" s="205">
        <f>SUMIFS(Consolidado!$J:$J,Consolidado!$A:$A,$B26,Consolidado!$E:$E,NB$4,Consolidado!$C:$C,"REG",Consolidado!$B:$B,"SERVICIO")-NB28-NB29</f>
        <v>0</v>
      </c>
      <c r="NC26" s="205">
        <f>SUMIFS(Consolidado!$J:$J,Consolidado!$A:$A,$B26,Consolidado!$E:$E,NC$4,Consolidado!$C:$C,"REG",Consolidado!$B:$B,"SERVICIO")-NC28-NC29</f>
        <v>0</v>
      </c>
      <c r="ND26" s="205">
        <f>SUMIFS(Consolidado!$J:$J,Consolidado!$A:$A,$B26,Consolidado!$E:$E,ND$4,Consolidado!$C:$C,"REG",Consolidado!$B:$B,"SERVICIO")-ND28-ND29</f>
        <v>0</v>
      </c>
      <c r="NE26" s="205">
        <f>SUMIFS(Consolidado!$J:$J,Consolidado!$A:$A,$B26,Consolidado!$E:$E,NE$4,Consolidado!$C:$C,"REG",Consolidado!$B:$B,"SERVICIO")-NE28-NE29</f>
        <v>0</v>
      </c>
      <c r="NF26" s="205">
        <f>SUMIFS(Consolidado!$J:$J,Consolidado!$A:$A,$B26,Consolidado!$E:$E,NF$4,Consolidado!$C:$C,"REG",Consolidado!$B:$B,"SERVICIO")-NF28-NF29</f>
        <v>0</v>
      </c>
      <c r="NG26" s="205">
        <f>SUMIFS(Consolidado!$J:$J,Consolidado!$A:$A,$B26,Consolidado!$E:$E,NG$4,Consolidado!$C:$C,"REG",Consolidado!$B:$B,"SERVICIO")-NG28-NG29</f>
        <v>0</v>
      </c>
      <c r="NH26" s="205">
        <f>SUMIFS(Consolidado!$J:$J,Consolidado!$A:$A,$B26,Consolidado!$E:$E,NH$4,Consolidado!$C:$C,"REG",Consolidado!$B:$B,"SERVICIO")-NH28-NH29</f>
        <v>0</v>
      </c>
      <c r="NI26" s="205">
        <f>SUMIFS(Consolidado!$J:$J,Consolidado!$A:$A,$B26,Consolidado!$E:$E,NI$4,Consolidado!$C:$C,"REG",Consolidado!$B:$B,"SERVICIO")-NI28-NI29</f>
        <v>0</v>
      </c>
      <c r="NJ26" s="205">
        <f>SUMIFS(Consolidado!$J:$J,Consolidado!$A:$A,$B26,Consolidado!$E:$E,NJ$4,Consolidado!$C:$C,"REG",Consolidado!$B:$B,"SERVICIO")-NJ28-NJ29</f>
        <v>0</v>
      </c>
      <c r="NK26" s="205">
        <f>SUMIFS(Consolidado!$J:$J,Consolidado!$A:$A,$B26,Consolidado!$E:$E,NK$4,Consolidado!$C:$C,"REG",Consolidado!$B:$B,"SERVICIO")-NK28-NK29</f>
        <v>0</v>
      </c>
      <c r="NL26" s="205">
        <f>SUMIFS(Consolidado!$J:$J,Consolidado!$A:$A,$B26,Consolidado!$E:$E,NL$4,Consolidado!$C:$C,"REG",Consolidado!$B:$B,"SERVICIO")-NL28-NL29</f>
        <v>0</v>
      </c>
      <c r="NM26" s="205">
        <f>SUMIFS(Consolidado!$J:$J,Consolidado!$A:$A,$B26,Consolidado!$E:$E,NM$4,Consolidado!$C:$C,"REG",Consolidado!$B:$B,"SERVICIO")-NM28-NM29</f>
        <v>0</v>
      </c>
      <c r="NN26" s="205">
        <f>SUMIFS(Consolidado!$J:$J,Consolidado!$A:$A,$B26,Consolidado!$E:$E,NN$4,Consolidado!$C:$C,"REG",Consolidado!$B:$B,"SERVICIO")-NN28-NN29</f>
        <v>0</v>
      </c>
      <c r="NO26" s="205">
        <f>SUMIFS(Consolidado!$J:$J,Consolidado!$A:$A,$B26,Consolidado!$E:$E,NO$4,Consolidado!$C:$C,"REG",Consolidado!$B:$B,"SERVICIO")-NO28-NO29</f>
        <v>0</v>
      </c>
      <c r="NP26" s="205">
        <f>SUMIFS(Consolidado!$J:$J,Consolidado!$A:$A,$B26,Consolidado!$E:$E,NP$4,Consolidado!$C:$C,"REG",Consolidado!$B:$B,"SERVICIO")-NP28-NP29</f>
        <v>0</v>
      </c>
      <c r="NQ26" s="205">
        <f>SUMIFS(Consolidado!$J:$J,Consolidado!$A:$A,$B26,Consolidado!$E:$E,NQ$4,Consolidado!$C:$C,"REG",Consolidado!$B:$B,"SERVICIO")-NQ28-NQ29</f>
        <v>0</v>
      </c>
      <c r="NR26" s="205">
        <f>SUMIFS(Consolidado!$J:$J,Consolidado!$A:$A,$B26,Consolidado!$E:$E,NR$4,Consolidado!$C:$C,"REG",Consolidado!$B:$B,"SERVICIO")-NR28-NR29</f>
        <v>0</v>
      </c>
      <c r="NS26" s="205">
        <f>SUMIFS(Consolidado!$J:$J,Consolidado!$A:$A,$B26,Consolidado!$E:$E,NS$4,Consolidado!$C:$C,"REG",Consolidado!$B:$B,"SERVICIO")-NS28-NS29</f>
        <v>0</v>
      </c>
      <c r="NT26" s="205">
        <f>SUMIFS(Consolidado!$J:$J,Consolidado!$A:$A,$B26,Consolidado!$E:$E,NT$4,Consolidado!$C:$C,"REG",Consolidado!$B:$B,"SERVICIO")-NT28-NT29</f>
        <v>0</v>
      </c>
      <c r="NU26" s="205">
        <f>SUMIFS(Consolidado!$J:$J,Consolidado!$A:$A,$B26,Consolidado!$E:$E,NU$4,Consolidado!$C:$C,"REG",Consolidado!$B:$B,"SERVICIO")-NU28-NU29</f>
        <v>0</v>
      </c>
      <c r="NV26" s="205">
        <f>SUMIFS(Consolidado!$J:$J,Consolidado!$A:$A,$B26,Consolidado!$E:$E,NV$4,Consolidado!$C:$C,"REG",Consolidado!$B:$B,"SERVICIO")-NV28-NV29</f>
        <v>0</v>
      </c>
      <c r="NW26" s="205">
        <f>SUMIFS(Consolidado!$J:$J,Consolidado!$A:$A,$B26,Consolidado!$E:$E,NW$4,Consolidado!$C:$C,"REG",Consolidado!$B:$B,"SERVICIO")-NW28-NW29</f>
        <v>0</v>
      </c>
      <c r="NX26" s="205">
        <f>SUMIFS(Consolidado!$J:$J,Consolidado!$A:$A,$B26,Consolidado!$E:$E,NX$4,Consolidado!$C:$C,"REG",Consolidado!$B:$B,"SERVICIO")-NX28-NX29</f>
        <v>0</v>
      </c>
      <c r="NY26" s="205">
        <f>SUMIFS(Consolidado!$J:$J,Consolidado!$A:$A,$B26,Consolidado!$E:$E,NY$4,Consolidado!$C:$C,"REG",Consolidado!$B:$B,"SERVICIO")-NY28-NY29</f>
        <v>0</v>
      </c>
      <c r="NZ26" s="212">
        <f t="shared" si="0"/>
        <v>74000.739999999976</v>
      </c>
      <c r="OA26" s="77">
        <f t="shared" si="1"/>
        <v>71000.419999999984</v>
      </c>
      <c r="OB26" s="78">
        <f t="shared" si="2"/>
        <v>0.48965806896551711</v>
      </c>
      <c r="OC26" s="77">
        <f t="shared" si="8"/>
        <v>71000.419999999984</v>
      </c>
      <c r="OD26" s="78">
        <f t="shared" si="3"/>
        <v>0.48965806896551711</v>
      </c>
      <c r="OE26" s="79" t="s">
        <v>839</v>
      </c>
      <c r="OF26" s="238" cm="1">
        <f t="array" ref="OF26">_xlfn.IFS(OB26&gt;=60%,U26*100%,OB26&gt;=60%,U26*60%,OB26&gt;=35%,U26*35%,OB26&lt;35%,0)</f>
        <v>50750</v>
      </c>
      <c r="OG26" s="238" cm="1">
        <f t="array" ref="OG26">_xlfn.IFS(OD26&gt;=60%,U26*100%,OD26&gt;=60%,U26*60%,OD26&gt;=35%,U26*35%,OD26&lt;35%,0)</f>
        <v>50750</v>
      </c>
      <c r="OH26" s="237">
        <f t="shared" si="9"/>
        <v>0</v>
      </c>
      <c r="OI26" s="236">
        <f t="shared" si="4"/>
        <v>50750</v>
      </c>
      <c r="OJ26" s="35">
        <f t="shared" si="5"/>
        <v>0</v>
      </c>
      <c r="OK26" s="35">
        <f>_xlfn.XLOOKUP(B26,Alianza!$A:$A,Alianza!$C:$C,"",0,1)</f>
        <v>5832</v>
      </c>
      <c r="OL26" s="242" cm="1">
        <f t="array" ref="OL26">_xlfn.IFS(OB26&gt;=60%,OK26*100%,OB26&gt;=60%,OK26*60%,OB26&gt;=35%,OK26*35%,OB26&lt;35%,0)</f>
        <v>2041.1999999999998</v>
      </c>
      <c r="OM26" s="242" cm="1">
        <f t="array" ref="OM26">_xlfn.IFS(OD26&gt;=60%,OK26*100%,OD26&gt;=60%,OK26*60%,OD26&gt;=35%,OK26*35%,OD26&lt;35%,0)</f>
        <v>2041.1999999999998</v>
      </c>
      <c r="ON26" s="243">
        <f t="shared" si="10"/>
        <v>0</v>
      </c>
      <c r="OO26" s="35">
        <f>_xlfn.XLOOKUP(B26,Comisiones!$A:$A,Comisiones!$B:$B,"",0,1)</f>
        <v>583.20000000000005</v>
      </c>
      <c r="OP26" s="35">
        <f>_xlfn.XLOOKUP(B26,Comisiones!$A:$A,Comisiones!$C:$C,"",0,1)</f>
        <v>262.44000000000005</v>
      </c>
      <c r="OQ26" s="236">
        <f t="shared" si="11"/>
        <v>320.76</v>
      </c>
      <c r="OR26" s="238" cm="1">
        <f t="array" ref="OR26">_xlfn.IFS(OB26&gt;=60%,OO26*100%,OB26&gt;=60%,OO26*60%,OB26&gt;=35%,OO26*35%,OB26&lt;35%,0)</f>
        <v>204.12</v>
      </c>
      <c r="OS26" s="238" cm="1">
        <f t="array" ref="OS26">_xlfn.IFS(OD26&gt;=60%,OO26*100%,OD26&gt;=60%,OO26*60%,OD26&gt;=35%,OO26*35%,OD26&lt;35%,0)</f>
        <v>204.12</v>
      </c>
      <c r="OT26" s="243">
        <f t="shared" si="12"/>
        <v>0</v>
      </c>
      <c r="OU26" s="77"/>
      <c r="OV26"/>
      <c r="OW26" s="77">
        <f t="shared" si="6"/>
        <v>-1.1599999999598367</v>
      </c>
    </row>
    <row r="27" spans="2:414" s="3" customFormat="1" x14ac:dyDescent="0.25">
      <c r="B27" s="103" t="s">
        <v>1036</v>
      </c>
      <c r="C27" s="152">
        <v>1</v>
      </c>
      <c r="D27" s="42" t="s">
        <v>441</v>
      </c>
      <c r="E27" s="43" t="str">
        <f>_xlfn.XLOOKUP(D27,'Datos Maestros'!$N$3:$N$19,'Datos Maestros'!$G$3:$G$19,"",0,1)</f>
        <v>02.03</v>
      </c>
      <c r="F27" s="43"/>
      <c r="G27" s="43"/>
      <c r="H27" s="111" t="s">
        <v>1123</v>
      </c>
      <c r="I27" s="42" t="s">
        <v>1122</v>
      </c>
      <c r="J27" s="42"/>
      <c r="K27" s="42" t="s">
        <v>292</v>
      </c>
      <c r="L27" s="42"/>
      <c r="M27" s="42"/>
      <c r="N27" s="42"/>
      <c r="O27" s="41">
        <v>44338</v>
      </c>
      <c r="P27" s="42"/>
      <c r="Q27" s="95"/>
      <c r="R27" s="95"/>
      <c r="S27" s="42"/>
      <c r="T27" s="42"/>
      <c r="U27" s="160">
        <v>1500</v>
      </c>
      <c r="V27" s="74">
        <v>0</v>
      </c>
      <c r="W27" s="94">
        <v>0</v>
      </c>
      <c r="X27" s="40" t="s">
        <v>840</v>
      </c>
      <c r="Y27" s="40" t="s">
        <v>46</v>
      </c>
      <c r="Z27" s="43">
        <v>0</v>
      </c>
      <c r="AA27" s="43"/>
      <c r="AB27" s="43">
        <v>1500</v>
      </c>
      <c r="AC27" s="92">
        <f>SUMIFS(Consolidado!$J:$J,Consolidado!$A:$A,$B27,Consolidado!$E:$E,AC$4,Consolidado!$C:$C,$C$3,Consolidado!$B:$B,"FOMA")</f>
        <v>0</v>
      </c>
      <c r="AD27" s="92">
        <f>SUMIFS(Consolidado!$J:$J,Consolidado!$A:$A,$B27,Consolidado!$E:$E,AD$4,Consolidado!$C:$C,$C$3,Consolidado!$B:$B,"FOMA")</f>
        <v>0</v>
      </c>
      <c r="AE27" s="92">
        <f>SUMIFS(Consolidado!$J:$J,Consolidado!$A:$A,$B27,Consolidado!$E:$E,AE$4,Consolidado!$C:$C,$C$3,Consolidado!$B:$B,"FOMA")</f>
        <v>0</v>
      </c>
      <c r="AF27" s="92">
        <f>SUMIFS(Consolidado!$J:$J,Consolidado!$A:$A,$B27,Consolidado!$E:$E,AF$4,Consolidado!$C:$C,$C$3,Consolidado!$B:$B,"FOMA")</f>
        <v>0</v>
      </c>
      <c r="AG27" s="92">
        <f>SUMIFS(Consolidado!$J:$J,Consolidado!$A:$A,$B27,Consolidado!$E:$E,AG$4,Consolidado!$C:$C,$C$3,Consolidado!$B:$B,"FOMA")</f>
        <v>0</v>
      </c>
      <c r="AH27" s="92">
        <f>SUMIFS(Consolidado!$J:$J,Consolidado!$A:$A,$B27,Consolidado!$E:$E,AH$4,Consolidado!$C:$C,$C$3,Consolidado!$B:$B,"FOMA")</f>
        <v>0</v>
      </c>
      <c r="AI27" s="92">
        <f>SUMIFS(Consolidado!$J:$J,Consolidado!$A:$A,$B27,Consolidado!$E:$E,AI$4,Consolidado!$C:$C,$C$3,Consolidado!$B:$B,"FOMA")</f>
        <v>0</v>
      </c>
      <c r="AJ27" s="92">
        <f>SUMIFS(Consolidado!$J:$J,Consolidado!$A:$A,$B27,Consolidado!$E:$E,AJ$4,Consolidado!$C:$C,$C$3,Consolidado!$B:$B,"FOMA")</f>
        <v>0</v>
      </c>
      <c r="AK27" s="92">
        <f>SUMIFS(Consolidado!$J:$J,Consolidado!$A:$A,$B27,Consolidado!$E:$E,AK$4,Consolidado!$C:$C,$C$3,Consolidado!$B:$B,"FOMA")</f>
        <v>0</v>
      </c>
      <c r="AL27" s="92">
        <f>SUMIFS(Consolidado!$J:$J,Consolidado!$A:$A,$B27,Consolidado!$E:$E,AL$4,Consolidado!$C:$C,$C$3,Consolidado!$B:$B,"FOMA")</f>
        <v>0</v>
      </c>
      <c r="AM27" s="92">
        <f>SUMIFS(Consolidado!$J:$J,Consolidado!$A:$A,$B27,Consolidado!$E:$E,AM$4,Consolidado!$C:$C,$C$3,Consolidado!$B:$B,"FOMA")</f>
        <v>0</v>
      </c>
      <c r="AN27" s="92">
        <f>SUMIFS(Consolidado!$J:$J,Consolidado!$A:$A,$B27,Consolidado!$E:$E,AN$4,Consolidado!$C:$C,$C$3,Consolidado!$B:$B,"FOMA")</f>
        <v>0</v>
      </c>
      <c r="AO27" s="92">
        <f>SUMIFS(Consolidado!$J:$J,Consolidado!$A:$A,$B27,Consolidado!$E:$E,AO$4,Consolidado!$C:$C,$C$3,Consolidado!$B:$B,"FOMA")</f>
        <v>0</v>
      </c>
      <c r="AP27" s="92">
        <f>SUMIFS(Consolidado!$J:$J,Consolidado!$A:$A,$B27,Consolidado!$E:$E,AP$4,Consolidado!$C:$C,$C$3,Consolidado!$B:$B,"FOMA")</f>
        <v>0</v>
      </c>
      <c r="AQ27" s="92">
        <f>SUMIFS(Consolidado!$J:$J,Consolidado!$A:$A,$B27,Consolidado!$E:$E,AQ$4,Consolidado!$C:$C,$C$3,Consolidado!$B:$B,"FOMA")</f>
        <v>0</v>
      </c>
      <c r="AR27" s="92">
        <f>SUMIFS(Consolidado!$J:$J,Consolidado!$A:$A,$B27,Consolidado!$E:$E,AR$4,Consolidado!$C:$C,$C$3,Consolidado!$B:$B,"FOMA")</f>
        <v>0</v>
      </c>
      <c r="AS27" s="92">
        <f>SUMIFS(Consolidado!$J:$J,Consolidado!$A:$A,$B27,Consolidado!$E:$E,AS$4,Consolidado!$C:$C,$C$3,Consolidado!$B:$B,"FOMA")</f>
        <v>0</v>
      </c>
      <c r="AT27" s="92">
        <f>SUMIFS(Consolidado!$J:$J,Consolidado!$A:$A,$B27,Consolidado!$E:$E,AT$4,Consolidado!$C:$C,$C$3,Consolidado!$B:$B,"FOMA")</f>
        <v>0</v>
      </c>
      <c r="AU27" s="92">
        <f>SUMIFS(Consolidado!$J:$J,Consolidado!$A:$A,$B27,Consolidado!$E:$E,AU$4,Consolidado!$C:$C,$C$3,Consolidado!$B:$B,"FOMA")</f>
        <v>0</v>
      </c>
      <c r="AV27" s="92">
        <f>SUMIFS(Consolidado!$J:$J,Consolidado!$A:$A,$B27,Consolidado!$E:$E,AV$4,Consolidado!$C:$C,$C$3,Consolidado!$B:$B,"FOMA")</f>
        <v>0</v>
      </c>
      <c r="AW27" s="92">
        <f>SUMIFS(Consolidado!$J:$J,Consolidado!$A:$A,$B27,Consolidado!$E:$E,AW$4,Consolidado!$C:$C,$C$3,Consolidado!$B:$B,"FOMA")</f>
        <v>0</v>
      </c>
      <c r="AX27" s="92">
        <f>SUMIFS(Consolidado!$J:$J,Consolidado!$A:$A,$B27,Consolidado!$E:$E,AX$4,Consolidado!$C:$C,$C$3,Consolidado!$B:$B,"FOMA")</f>
        <v>0</v>
      </c>
      <c r="AY27" s="92">
        <f>SUMIFS(Consolidado!$J:$J,Consolidado!$A:$A,$B27,Consolidado!$E:$E,AY$4,Consolidado!$C:$C,$C$3,Consolidado!$B:$B,"FOMA")</f>
        <v>0</v>
      </c>
      <c r="AZ27" s="92">
        <f>SUMIFS(Consolidado!$J:$J,Consolidado!$A:$A,$B27,Consolidado!$E:$E,AZ$4,Consolidado!$C:$C,$C$3,Consolidado!$B:$B,"FOMA")</f>
        <v>0</v>
      </c>
      <c r="BA27" s="92">
        <f>SUMIFS(Consolidado!$J:$J,Consolidado!$A:$A,$B27,Consolidado!$E:$E,BA$4,Consolidado!$C:$C,$C$3,Consolidado!$B:$B,"FOMA")</f>
        <v>0</v>
      </c>
      <c r="BB27" s="92">
        <f>SUMIFS(Consolidado!$J:$J,Consolidado!$A:$A,$B27,Consolidado!$E:$E,BB$4,Consolidado!$C:$C,$C$3,Consolidado!$B:$B,"FOMA")</f>
        <v>0</v>
      </c>
      <c r="BC27" s="92">
        <f>SUMIFS(Consolidado!$J:$J,Consolidado!$A:$A,$B27,Consolidado!$E:$E,BC$4,Consolidado!$C:$C,$C$3,Consolidado!$B:$B,"FOMA")</f>
        <v>0</v>
      </c>
      <c r="BD27" s="92">
        <f>SUMIFS(Consolidado!$J:$J,Consolidado!$A:$A,$B27,Consolidado!$E:$E,BD$4,Consolidado!$C:$C,$C$3,Consolidado!$B:$B,"FOMA")</f>
        <v>0</v>
      </c>
      <c r="BE27" s="92">
        <f>SUMIFS(Consolidado!$J:$J,Consolidado!$A:$A,$B27,Consolidado!$E:$E,BE$4,Consolidado!$C:$C,$C$3,Consolidado!$B:$B,"FOMA")</f>
        <v>0</v>
      </c>
      <c r="BF27" s="92">
        <f>SUMIFS(Consolidado!$J:$J,Consolidado!$A:$A,$B27,Consolidado!$E:$E,BF$4,Consolidado!$C:$C,$C$3,Consolidado!$B:$B,"FOMA")</f>
        <v>0</v>
      </c>
      <c r="BG27" s="92">
        <f>SUMIFS(Consolidado!$J:$J,Consolidado!$A:$A,$B27,Consolidado!$E:$E,BG$4,Consolidado!$C:$C,$C$3,Consolidado!$B:$B,"FOMA")</f>
        <v>0</v>
      </c>
      <c r="BH27" s="92">
        <f>SUMIFS(Consolidado!$J:$J,Consolidado!$A:$A,$B27,Consolidado!$E:$E,BH$4,Consolidado!$C:$C,$C$3,Consolidado!$B:$B,"FOMA")</f>
        <v>0</v>
      </c>
      <c r="BI27" s="92">
        <f>SUMIFS(Consolidado!$J:$J,Consolidado!$A:$A,$B27,Consolidado!$E:$E,BI$4,Consolidado!$C:$C,$C$3,Consolidado!$B:$B,"FOMA")</f>
        <v>0</v>
      </c>
      <c r="BJ27" s="92">
        <f>SUMIFS(Consolidado!$J:$J,Consolidado!$A:$A,$B27,Consolidado!$E:$E,BJ$4,Consolidado!$C:$C,$C$3,Consolidado!$B:$B,"FOMA")</f>
        <v>0</v>
      </c>
      <c r="BK27" s="92">
        <f>SUMIFS(Consolidado!$J:$J,Consolidado!$A:$A,$B27,Consolidado!$E:$E,BK$4,Consolidado!$C:$C,$C$3,Consolidado!$B:$B,"FOMA")</f>
        <v>0</v>
      </c>
      <c r="BL27" s="92">
        <f>SUMIFS(Consolidado!$J:$J,Consolidado!$A:$A,$B27,Consolidado!$E:$E,BL$4,Consolidado!$C:$C,$C$3,Consolidado!$B:$B,"FOMA")</f>
        <v>0</v>
      </c>
      <c r="BM27" s="92">
        <f>SUMIFS(Consolidado!$J:$J,Consolidado!$A:$A,$B27,Consolidado!$E:$E,BM$4,Consolidado!$C:$C,$C$3,Consolidado!$B:$B,"FOMA")</f>
        <v>0</v>
      </c>
      <c r="BN27" s="92">
        <f>SUMIFS(Consolidado!$J:$J,Consolidado!$A:$A,$B27,Consolidado!$E:$E,BN$4,Consolidado!$C:$C,$C$3,Consolidado!$B:$B,"FOMA")</f>
        <v>0</v>
      </c>
      <c r="BO27" s="92">
        <f>SUMIFS(Consolidado!$J:$J,Consolidado!$A:$A,$B27,Consolidado!$E:$E,BO$4,Consolidado!$C:$C,$C$3,Consolidado!$B:$B,"FOMA")</f>
        <v>0</v>
      </c>
      <c r="BP27" s="92">
        <f>SUMIFS(Consolidado!$J:$J,Consolidado!$A:$A,$B27,Consolidado!$E:$E,BP$4,Consolidado!$C:$C,$C$3,Consolidado!$B:$B,"FOMA")</f>
        <v>0</v>
      </c>
      <c r="BQ27" s="92">
        <f>SUMIFS(Consolidado!$J:$J,Consolidado!$A:$A,$B27,Consolidado!$E:$E,BQ$4,Consolidado!$C:$C,$C$3,Consolidado!$B:$B,"FOMA")</f>
        <v>0</v>
      </c>
      <c r="BR27" s="92">
        <f>SUMIFS(Consolidado!$J:$J,Consolidado!$A:$A,$B27,Consolidado!$E:$E,BR$4,Consolidado!$C:$C,$C$3,Consolidado!$B:$B,"FOMA")</f>
        <v>0</v>
      </c>
      <c r="BS27" s="92">
        <f>SUMIFS(Consolidado!$J:$J,Consolidado!$A:$A,$B27,Consolidado!$E:$E,BS$4,Consolidado!$C:$C,$C$3,Consolidado!$B:$B,"FOMA")</f>
        <v>0</v>
      </c>
      <c r="BT27" s="92">
        <f>SUMIFS(Consolidado!$J:$J,Consolidado!$A:$A,$B27,Consolidado!$E:$E,BT$4,Consolidado!$C:$C,$C$3,Consolidado!$B:$B,"FOMA")</f>
        <v>0</v>
      </c>
      <c r="BU27" s="92">
        <f>SUMIFS(Consolidado!$J:$J,Consolidado!$A:$A,$B27,Consolidado!$E:$E,BU$4,Consolidado!$C:$C,$C$3,Consolidado!$B:$B,"FOMA")</f>
        <v>0</v>
      </c>
      <c r="BV27" s="92">
        <f>SUMIFS(Consolidado!$J:$J,Consolidado!$A:$A,$B27,Consolidado!$E:$E,BV$4,Consolidado!$C:$C,$C$3,Consolidado!$B:$B,"FOMA")</f>
        <v>0</v>
      </c>
      <c r="BW27" s="92">
        <f>SUMIFS(Consolidado!$J:$J,Consolidado!$A:$A,$B27,Consolidado!$E:$E,BW$4,Consolidado!$C:$C,$C$3,Consolidado!$B:$B,"FOMA")</f>
        <v>0</v>
      </c>
      <c r="BX27" s="92">
        <f>SUMIFS(Consolidado!$J:$J,Consolidado!$A:$A,$B27,Consolidado!$E:$E,BX$4,Consolidado!$C:$C,$C$3,Consolidado!$B:$B,"FOMA")</f>
        <v>0</v>
      </c>
      <c r="BY27" s="92">
        <f>SUMIFS(Consolidado!$J:$J,Consolidado!$A:$A,$B27,Consolidado!$E:$E,BY$4,Consolidado!$C:$C,$C$3,Consolidado!$B:$B,"FOMA")</f>
        <v>0</v>
      </c>
      <c r="BZ27" s="92">
        <f>SUMIFS(Consolidado!$J:$J,Consolidado!$A:$A,$B27,Consolidado!$E:$E,BZ$4,Consolidado!$C:$C,$C$3,Consolidado!$B:$B,"FOMA")</f>
        <v>0</v>
      </c>
      <c r="CA27" s="92">
        <f>SUMIFS(Consolidado!$J:$J,Consolidado!$A:$A,$B27,Consolidado!$E:$E,CA$4,Consolidado!$C:$C,$C$3,Consolidado!$B:$B,"FOMA")</f>
        <v>0</v>
      </c>
      <c r="CB27" s="92">
        <f>SUMIFS(Consolidado!$J:$J,Consolidado!$A:$A,$B27,Consolidado!$E:$E,CB$4,Consolidado!$C:$C,$C$3,Consolidado!$B:$B,"FOMA")</f>
        <v>0</v>
      </c>
      <c r="CC27" s="92">
        <f>SUMIFS(Consolidado!$J:$J,Consolidado!$A:$A,$B27,Consolidado!$E:$E,CC$4,Consolidado!$C:$C,$C$3,Consolidado!$B:$B,"FOMA")</f>
        <v>0</v>
      </c>
      <c r="CD27" s="92">
        <f>SUMIFS(Consolidado!$J:$J,Consolidado!$A:$A,$B27,Consolidado!$E:$E,CD$4,Consolidado!$C:$C,$C$3,Consolidado!$B:$B,"FOMA")</f>
        <v>0</v>
      </c>
      <c r="CE27" s="92">
        <f>SUMIFS(Consolidado!$J:$J,Consolidado!$A:$A,$B27,Consolidado!$E:$E,CE$4,Consolidado!$C:$C,$C$3,Consolidado!$B:$B,"FOMA")</f>
        <v>0</v>
      </c>
      <c r="CF27" s="92">
        <f>SUMIFS(Consolidado!$J:$J,Consolidado!$A:$A,$B27,Consolidado!$E:$E,CF$4,Consolidado!$C:$C,$C$3,Consolidado!$B:$B,"FOMA")</f>
        <v>0</v>
      </c>
      <c r="CG27" s="92">
        <f>SUMIFS(Consolidado!$J:$J,Consolidado!$A:$A,$B27,Consolidado!$E:$E,CG$4,Consolidado!$C:$C,$C$3,Consolidado!$B:$B,"FOMA")</f>
        <v>0</v>
      </c>
      <c r="CH27" s="92">
        <f>SUMIFS(Consolidado!$J:$J,Consolidado!$A:$A,$B27,Consolidado!$E:$E,CH$4,Consolidado!$C:$C,$C$3,Consolidado!$B:$B,"FOMA")</f>
        <v>0</v>
      </c>
      <c r="CI27" s="92">
        <f>SUMIFS(Consolidado!$J:$J,Consolidado!$A:$A,$B27,Consolidado!$E:$E,CI$4,Consolidado!$C:$C,$C$3,Consolidado!$B:$B,"FOMA")</f>
        <v>0</v>
      </c>
      <c r="CJ27" s="92">
        <f>SUMIFS(Consolidado!$J:$J,Consolidado!$A:$A,$B27,Consolidado!$E:$E,CJ$4,Consolidado!$C:$C,$C$3,Consolidado!$B:$B,"FOMA")</f>
        <v>0</v>
      </c>
      <c r="CK27" s="92">
        <f>SUMIFS(Consolidado!$J:$J,Consolidado!$A:$A,$B27,Consolidado!$E:$E,CK$4,Consolidado!$C:$C,$C$3,Consolidado!$B:$B,"FOMA")</f>
        <v>0</v>
      </c>
      <c r="CL27" s="92">
        <f>SUMIFS(Consolidado!$J:$J,Consolidado!$A:$A,$B27,Consolidado!$E:$E,CL$4,Consolidado!$C:$C,$C$3,Consolidado!$B:$B,"FOMA")</f>
        <v>0</v>
      </c>
      <c r="CM27" s="92">
        <f>SUMIFS(Consolidado!$J:$J,Consolidado!$A:$A,$B27,Consolidado!$E:$E,CM$4,Consolidado!$C:$C,$C$3,Consolidado!$B:$B,"FOMA")</f>
        <v>0</v>
      </c>
      <c r="CN27" s="92">
        <f>SUMIFS(Consolidado!$J:$J,Consolidado!$A:$A,$B27,Consolidado!$E:$E,CN$4,Consolidado!$C:$C,$C$3,Consolidado!$B:$B,"FOMA")</f>
        <v>0</v>
      </c>
      <c r="CO27" s="92">
        <f>SUMIFS(Consolidado!$J:$J,Consolidado!$A:$A,$B27,Consolidado!$E:$E,CO$4,Consolidado!$C:$C,$C$3,Consolidado!$B:$B,"FOMA")</f>
        <v>0</v>
      </c>
      <c r="CP27" s="92">
        <f>SUMIFS(Consolidado!$J:$J,Consolidado!$A:$A,$B27,Consolidado!$E:$E,CP$4,Consolidado!$C:$C,$C$3,Consolidado!$B:$B,"FOMA")</f>
        <v>0</v>
      </c>
      <c r="CQ27" s="92">
        <f>SUMIFS(Consolidado!$J:$J,Consolidado!$A:$A,$B27,Consolidado!$E:$E,CQ$4,Consolidado!$C:$C,$C$3,Consolidado!$B:$B,"FOMA")</f>
        <v>0</v>
      </c>
      <c r="CR27" s="92">
        <f>SUMIFS(Consolidado!$J:$J,Consolidado!$A:$A,$B27,Consolidado!$E:$E,CR$4,Consolidado!$C:$C,$C$3,Consolidado!$B:$B,"FOMA")</f>
        <v>0</v>
      </c>
      <c r="CS27" s="92">
        <f>SUMIFS(Consolidado!$J:$J,Consolidado!$A:$A,$B27,Consolidado!$E:$E,CS$4,Consolidado!$C:$C,$C$3,Consolidado!$B:$B,"FOMA")</f>
        <v>0</v>
      </c>
      <c r="CT27" s="92">
        <f>SUMIFS(Consolidado!$J:$J,Consolidado!$A:$A,$B27,Consolidado!$E:$E,CT$4,Consolidado!$C:$C,$C$3,Consolidado!$B:$B,"FOMA")</f>
        <v>0</v>
      </c>
      <c r="CU27" s="92">
        <f>SUMIFS(Consolidado!$J:$J,Consolidado!$A:$A,$B27,Consolidado!$E:$E,CU$4,Consolidado!$C:$C,$C$3,Consolidado!$B:$B,"FOMA")</f>
        <v>0</v>
      </c>
      <c r="CV27" s="92">
        <f>SUMIFS(Consolidado!$J:$J,Consolidado!$A:$A,$B27,Consolidado!$E:$E,CV$4,Consolidado!$C:$C,$C$3,Consolidado!$B:$B,"FOMA")</f>
        <v>0</v>
      </c>
      <c r="CW27" s="92">
        <f>SUMIFS(Consolidado!$J:$J,Consolidado!$A:$A,$B27,Consolidado!$E:$E,CW$4,Consolidado!$C:$C,$C$3,Consolidado!$B:$B,"FOMA")</f>
        <v>0</v>
      </c>
      <c r="CX27" s="92">
        <f>SUMIFS(Consolidado!$J:$J,Consolidado!$A:$A,$B27,Consolidado!$E:$E,CX$4,Consolidado!$C:$C,$C$3,Consolidado!$B:$B,"FOMA")</f>
        <v>0</v>
      </c>
      <c r="CY27" s="92">
        <f>SUMIFS(Consolidado!$J:$J,Consolidado!$A:$A,$B27,Consolidado!$E:$E,CY$4,Consolidado!$C:$C,$C$3,Consolidado!$B:$B,"FOMA")</f>
        <v>0</v>
      </c>
      <c r="CZ27" s="92">
        <f>SUMIFS(Consolidado!$J:$J,Consolidado!$A:$A,$B27,Consolidado!$E:$E,CZ$4,Consolidado!$C:$C,$C$3,Consolidado!$B:$B,"FOMA")</f>
        <v>0</v>
      </c>
      <c r="DA27" s="92">
        <f>SUMIFS(Consolidado!$J:$J,Consolidado!$A:$A,$B27,Consolidado!$E:$E,DA$4,Consolidado!$C:$C,$C$3,Consolidado!$B:$B,"FOMA")</f>
        <v>0</v>
      </c>
      <c r="DB27" s="92">
        <f>SUMIFS(Consolidado!$J:$J,Consolidado!$A:$A,$B27,Consolidado!$E:$E,DB$4,Consolidado!$C:$C,$C$3,Consolidado!$B:$B,"FOMA")</f>
        <v>0</v>
      </c>
      <c r="DC27" s="92">
        <f>SUMIFS(Consolidado!$J:$J,Consolidado!$A:$A,$B27,Consolidado!$E:$E,DC$4,Consolidado!$C:$C,$C$3,Consolidado!$B:$B,"FOMA")</f>
        <v>0</v>
      </c>
      <c r="DD27" s="92">
        <f>SUMIFS(Consolidado!$J:$J,Consolidado!$A:$A,$B27,Consolidado!$E:$E,DD$4,Consolidado!$C:$C,$C$3,Consolidado!$B:$B,"FOMA")</f>
        <v>0</v>
      </c>
      <c r="DE27" s="92">
        <f>SUMIFS(Consolidado!$J:$J,Consolidado!$A:$A,$B27,Consolidado!$E:$E,DE$4,Consolidado!$C:$C,$C$3,Consolidado!$B:$B,"FOMA")</f>
        <v>0</v>
      </c>
      <c r="DF27" s="92">
        <f>SUMIFS(Consolidado!$J:$J,Consolidado!$A:$A,$B27,Consolidado!$E:$E,DF$4,Consolidado!$C:$C,$C$3,Consolidado!$B:$B,"FOMA")</f>
        <v>0</v>
      </c>
      <c r="DG27" s="92">
        <f>SUMIFS(Consolidado!$J:$J,Consolidado!$A:$A,$B27,Consolidado!$E:$E,DG$4,Consolidado!$C:$C,$C$3,Consolidado!$B:$B,"FOMA")</f>
        <v>0</v>
      </c>
      <c r="DH27" s="92">
        <f>SUMIFS(Consolidado!$J:$J,Consolidado!$A:$A,$B27,Consolidado!$E:$E,DH$4,Consolidado!$C:$C,$C$3,Consolidado!$B:$B,"FOMA")</f>
        <v>0</v>
      </c>
      <c r="DI27" s="92">
        <f>SUMIFS(Consolidado!$J:$J,Consolidado!$A:$A,$B27,Consolidado!$E:$E,DI$4,Consolidado!$C:$C,$C$3,Consolidado!$B:$B,"FOMA")</f>
        <v>0</v>
      </c>
      <c r="DJ27" s="92">
        <f>SUMIFS(Consolidado!$J:$J,Consolidado!$A:$A,$B27,Consolidado!$E:$E,DJ$4,Consolidado!$C:$C,$C$3,Consolidado!$B:$B,"FOMA")</f>
        <v>0</v>
      </c>
      <c r="DK27" s="92">
        <f>SUMIFS(Consolidado!$J:$J,Consolidado!$A:$A,$B27,Consolidado!$E:$E,DK$4,Consolidado!$C:$C,$C$3,Consolidado!$B:$B,"FOMA")</f>
        <v>0</v>
      </c>
      <c r="DL27" s="92">
        <f>SUMIFS(Consolidado!$J:$J,Consolidado!$A:$A,$B27,Consolidado!$E:$E,DL$4,Consolidado!$C:$C,$C$3,Consolidado!$B:$B,"FOMA")</f>
        <v>0</v>
      </c>
      <c r="DM27" s="92">
        <f>SUMIFS(Consolidado!$J:$J,Consolidado!$A:$A,$B27,Consolidado!$E:$E,DM$4,Consolidado!$C:$C,$C$3,Consolidado!$B:$B,"FOMA")</f>
        <v>0</v>
      </c>
      <c r="DN27" s="92">
        <f>SUMIFS(Consolidado!$J:$J,Consolidado!$A:$A,$B27,Consolidado!$E:$E,DN$4,Consolidado!$C:$C,$C$3,Consolidado!$B:$B,"FOMA")</f>
        <v>0</v>
      </c>
      <c r="DO27" s="92">
        <f>SUMIFS(Consolidado!$J:$J,Consolidado!$A:$A,$B27,Consolidado!$E:$E,DO$4,Consolidado!$C:$C,$C$3,Consolidado!$B:$B,"FOMA")</f>
        <v>0</v>
      </c>
      <c r="DP27" s="92">
        <f>SUMIFS(Consolidado!$J:$J,Consolidado!$A:$A,$B27,Consolidado!$E:$E,DP$4,Consolidado!$C:$C,$C$3,Consolidado!$B:$B,"FOMA")</f>
        <v>0</v>
      </c>
      <c r="DQ27" s="92">
        <f>SUMIFS(Consolidado!$J:$J,Consolidado!$A:$A,$B27,Consolidado!$E:$E,DQ$4,Consolidado!$C:$C,$C$3,Consolidado!$B:$B,"FOMA")</f>
        <v>0</v>
      </c>
      <c r="DR27" s="92">
        <f>SUMIFS(Consolidado!$J:$J,Consolidado!$A:$A,$B27,Consolidado!$E:$E,DR$4,Consolidado!$C:$C,$C$3,Consolidado!$B:$B,"FOMA")</f>
        <v>0</v>
      </c>
      <c r="DS27" s="92">
        <f>SUMIFS(Consolidado!$J:$J,Consolidado!$A:$A,$B27,Consolidado!$E:$E,DS$4,Consolidado!$C:$C,$C$3,Consolidado!$B:$B,"FOMA")</f>
        <v>0</v>
      </c>
      <c r="DT27" s="92">
        <f>SUMIFS(Consolidado!$J:$J,Consolidado!$A:$A,$B27,Consolidado!$E:$E,DT$4,Consolidado!$C:$C,$C$3,Consolidado!$B:$B,"FOMA")</f>
        <v>0</v>
      </c>
      <c r="DU27" s="92">
        <f>SUMIFS(Consolidado!$J:$J,Consolidado!$A:$A,$B27,Consolidado!$E:$E,DU$4,Consolidado!$C:$C,$C$3,Consolidado!$B:$B,"FOMA")</f>
        <v>0</v>
      </c>
      <c r="DV27" s="92">
        <f>SUMIFS(Consolidado!$J:$J,Consolidado!$A:$A,$B27,Consolidado!$E:$E,DV$4,Consolidado!$C:$C,$C$3,Consolidado!$B:$B,"FOMA")</f>
        <v>0</v>
      </c>
      <c r="DW27" s="92">
        <f>SUMIFS(Consolidado!$J:$J,Consolidado!$A:$A,$B27,Consolidado!$E:$E,DW$4,Consolidado!$C:$C,$C$3,Consolidado!$B:$B,"FOMA")</f>
        <v>0</v>
      </c>
      <c r="DX27" s="92">
        <f>SUMIFS(Consolidado!$J:$J,Consolidado!$A:$A,$B27,Consolidado!$E:$E,DX$4,Consolidado!$C:$C,$C$3,Consolidado!$B:$B,"FOMA")</f>
        <v>0</v>
      </c>
      <c r="DY27" s="92">
        <f>SUMIFS(Consolidado!$J:$J,Consolidado!$A:$A,$B27,Consolidado!$E:$E,DY$4,Consolidado!$C:$C,$C$3,Consolidado!$B:$B,"FOMA")</f>
        <v>0</v>
      </c>
      <c r="DZ27" s="92">
        <f>SUMIFS(Consolidado!$J:$J,Consolidado!$A:$A,$B27,Consolidado!$E:$E,DZ$4,Consolidado!$C:$C,$C$3,Consolidado!$B:$B,"FOMA")</f>
        <v>0</v>
      </c>
      <c r="EA27" s="92">
        <f>SUMIFS(Consolidado!$J:$J,Consolidado!$A:$A,$B27,Consolidado!$E:$E,EA$4,Consolidado!$C:$C,$C$3,Consolidado!$B:$B,"FOMA")</f>
        <v>0</v>
      </c>
      <c r="EB27" s="92">
        <f>SUMIFS(Consolidado!$J:$J,Consolidado!$A:$A,$B27,Consolidado!$E:$E,EB$4,Consolidado!$C:$C,$C$3,Consolidado!$B:$B,"FOMA")</f>
        <v>0</v>
      </c>
      <c r="EC27" s="92">
        <f>SUMIFS(Consolidado!$J:$J,Consolidado!$A:$A,$B27,Consolidado!$E:$E,EC$4,Consolidado!$C:$C,$C$3,Consolidado!$B:$B,"FOMA")</f>
        <v>0</v>
      </c>
      <c r="ED27" s="92">
        <f>SUMIFS(Consolidado!$J:$J,Consolidado!$A:$A,$B27,Consolidado!$E:$E,ED$4,Consolidado!$C:$C,$C$3,Consolidado!$B:$B,"FOMA")</f>
        <v>0</v>
      </c>
      <c r="EE27" s="92">
        <f>SUMIFS(Consolidado!$J:$J,Consolidado!$A:$A,$B27,Consolidado!$E:$E,EE$4,Consolidado!$C:$C,$C$3,Consolidado!$B:$B,"FOMA")</f>
        <v>0</v>
      </c>
      <c r="EF27" s="92">
        <f>SUMIFS(Consolidado!$J:$J,Consolidado!$A:$A,$B27,Consolidado!$E:$E,EF$4,Consolidado!$C:$C,$C$3,Consolidado!$B:$B,"FOMA")</f>
        <v>0</v>
      </c>
      <c r="EG27" s="92">
        <f>SUMIFS(Consolidado!$J:$J,Consolidado!$A:$A,$B27,Consolidado!$E:$E,EG$4,Consolidado!$C:$C,$C$3,Consolidado!$B:$B,"FOMA")</f>
        <v>0</v>
      </c>
      <c r="EH27" s="92">
        <f>SUMIFS(Consolidado!$J:$J,Consolidado!$A:$A,$B27,Consolidado!$E:$E,EH$4,Consolidado!$C:$C,$C$3,Consolidado!$B:$B,"FOMA")</f>
        <v>0</v>
      </c>
      <c r="EI27" s="92">
        <f>SUMIFS(Consolidado!$J:$J,Consolidado!$A:$A,$B27,Consolidado!$E:$E,EI$4,Consolidado!$C:$C,$C$3,Consolidado!$B:$B,"FOMA")</f>
        <v>0</v>
      </c>
      <c r="EJ27" s="92">
        <f>SUMIFS(Consolidado!$J:$J,Consolidado!$A:$A,$B27,Consolidado!$E:$E,EJ$4,Consolidado!$C:$C,$C$3,Consolidado!$B:$B,"FOMA")</f>
        <v>0</v>
      </c>
      <c r="EK27" s="92">
        <f>SUMIFS(Consolidado!$J:$J,Consolidado!$A:$A,$B27,Consolidado!$E:$E,EK$4,Consolidado!$C:$C,$C$3,Consolidado!$B:$B,"FOMA")</f>
        <v>0</v>
      </c>
      <c r="EL27" s="92">
        <f>SUMIFS(Consolidado!$J:$J,Consolidado!$A:$A,$B27,Consolidado!$E:$E,EL$4,Consolidado!$C:$C,$C$3,Consolidado!$B:$B,"FOMA")</f>
        <v>0</v>
      </c>
      <c r="EM27" s="92">
        <f>SUMIFS(Consolidado!$J:$J,Consolidado!$A:$A,$B27,Consolidado!$E:$E,EM$4,Consolidado!$C:$C,$C$3,Consolidado!$B:$B,"FOMA")</f>
        <v>0</v>
      </c>
      <c r="EN27" s="92">
        <f>SUMIFS(Consolidado!$J:$J,Consolidado!$A:$A,$B27,Consolidado!$E:$E,EN$4,Consolidado!$C:$C,$C$3,Consolidado!$B:$B,"FOMA")</f>
        <v>0</v>
      </c>
      <c r="EO27" s="92">
        <f>SUMIFS(Consolidado!$J:$J,Consolidado!$A:$A,$B27,Consolidado!$E:$E,EO$4,Consolidado!$C:$C,$C$3,Consolidado!$B:$B,"FOMA")</f>
        <v>0</v>
      </c>
      <c r="EP27" s="92">
        <f>SUMIFS(Consolidado!$J:$J,Consolidado!$A:$A,$B27,Consolidado!$E:$E,EP$4,Consolidado!$C:$C,$C$3,Consolidado!$B:$B,"FOMA")</f>
        <v>0</v>
      </c>
      <c r="EQ27" s="92">
        <f>SUMIFS(Consolidado!$J:$J,Consolidado!$A:$A,$B27,Consolidado!$E:$E,EQ$4,Consolidado!$C:$C,$C$3,Consolidado!$B:$B,"FOMA")</f>
        <v>0</v>
      </c>
      <c r="ER27" s="92">
        <f>SUMIFS(Consolidado!$J:$J,Consolidado!$A:$A,$B27,Consolidado!$E:$E,ER$4,Consolidado!$C:$C,$C$3,Consolidado!$B:$B,"FOMA")</f>
        <v>0</v>
      </c>
      <c r="ES27" s="92">
        <f>SUMIFS(Consolidado!$J:$J,Consolidado!$A:$A,$B27,Consolidado!$E:$E,ES$4,Consolidado!$C:$C,$C$3,Consolidado!$B:$B,"FOMA")</f>
        <v>0</v>
      </c>
      <c r="ET27" s="92">
        <f>SUMIFS(Consolidado!$J:$J,Consolidado!$A:$A,$B27,Consolidado!$E:$E,ET$4,Consolidado!$C:$C,$C$3,Consolidado!$B:$B,"FOMA")</f>
        <v>0</v>
      </c>
      <c r="EU27" s="92">
        <f>SUMIFS(Consolidado!$J:$J,Consolidado!$A:$A,$B27,Consolidado!$E:$E,EU$4,Consolidado!$C:$C,$C$3,Consolidado!$B:$B,"FOMA")</f>
        <v>0</v>
      </c>
      <c r="EV27" s="92">
        <f>SUMIFS(Consolidado!$J:$J,Consolidado!$A:$A,$B27,Consolidado!$E:$E,EV$4,Consolidado!$C:$C,$C$3,Consolidado!$B:$B,"FOMA")</f>
        <v>0</v>
      </c>
      <c r="EW27" s="92">
        <f>SUMIFS(Consolidado!$J:$J,Consolidado!$A:$A,$B27,Consolidado!$E:$E,EW$4,Consolidado!$C:$C,$C$3,Consolidado!$B:$B,"FOMA")</f>
        <v>0</v>
      </c>
      <c r="EX27" s="92">
        <f>SUMIFS(Consolidado!$J:$J,Consolidado!$A:$A,$B27,Consolidado!$E:$E,EX$4,Consolidado!$C:$C,$C$3,Consolidado!$B:$B,"FOMA")</f>
        <v>0</v>
      </c>
      <c r="EY27" s="92">
        <f>SUMIFS(Consolidado!$J:$J,Consolidado!$A:$A,$B27,Consolidado!$E:$E,EY$4,Consolidado!$C:$C,$C$3,Consolidado!$B:$B,"FOMA")</f>
        <v>0</v>
      </c>
      <c r="EZ27" s="92">
        <f>SUMIFS(Consolidado!$J:$J,Consolidado!$A:$A,$B27,Consolidado!$E:$E,EZ$4,Consolidado!$C:$C,$C$3,Consolidado!$B:$B,"FOMA")</f>
        <v>0</v>
      </c>
      <c r="FA27" s="92">
        <f>SUMIFS(Consolidado!$J:$J,Consolidado!$A:$A,$B27,Consolidado!$E:$E,FA$4,Consolidado!$C:$C,$C$3,Consolidado!$B:$B,"FOMA")</f>
        <v>0</v>
      </c>
      <c r="FB27" s="92">
        <f>SUMIFS(Consolidado!$J:$J,Consolidado!$A:$A,$B27,Consolidado!$E:$E,FB$4,Consolidado!$C:$C,$C$3,Consolidado!$B:$B,"FOMA")</f>
        <v>0</v>
      </c>
      <c r="FC27" s="92">
        <f>SUMIFS(Consolidado!$J:$J,Consolidado!$A:$A,$B27,Consolidado!$E:$E,FC$4,Consolidado!$C:$C,$C$3,Consolidado!$B:$B,"FOMA")</f>
        <v>0</v>
      </c>
      <c r="FD27" s="92">
        <f>SUMIFS(Consolidado!$J:$J,Consolidado!$A:$A,$B27,Consolidado!$E:$E,FD$4,Consolidado!$C:$C,$C$3,Consolidado!$B:$B,"FOMA")</f>
        <v>0</v>
      </c>
      <c r="FE27" s="92">
        <f>SUMIFS(Consolidado!$J:$J,Consolidado!$A:$A,$B27,Consolidado!$E:$E,FE$4,Consolidado!$C:$C,$C$3,Consolidado!$B:$B,"FOMA")</f>
        <v>0</v>
      </c>
      <c r="FF27" s="92">
        <f>SUMIFS(Consolidado!$J:$J,Consolidado!$A:$A,$B27,Consolidado!$E:$E,FF$4,Consolidado!$C:$C,$C$3,Consolidado!$B:$B,"FOMA")</f>
        <v>0</v>
      </c>
      <c r="FG27" s="92">
        <f>SUMIFS(Consolidado!$J:$J,Consolidado!$A:$A,$B27,Consolidado!$E:$E,FG$4,Consolidado!$C:$C,$C$3,Consolidado!$B:$B,"FOMA")</f>
        <v>0</v>
      </c>
      <c r="FH27" s="92">
        <f>SUMIFS(Consolidado!$J:$J,Consolidado!$A:$A,$B27,Consolidado!$E:$E,FH$4,Consolidado!$C:$C,$C$3,Consolidado!$B:$B,"FOMA")</f>
        <v>0</v>
      </c>
      <c r="FI27" s="92">
        <f>SUMIFS(Consolidado!$J:$J,Consolidado!$A:$A,$B27,Consolidado!$E:$E,FI$4,Consolidado!$C:$C,$C$3,Consolidado!$B:$B,"FOMA")</f>
        <v>0</v>
      </c>
      <c r="FJ27" s="92">
        <f>SUMIFS(Consolidado!$J:$J,Consolidado!$A:$A,$B27,Consolidado!$E:$E,FJ$4,Consolidado!$C:$C,$C$3,Consolidado!$B:$B,"FOMA")</f>
        <v>0</v>
      </c>
      <c r="FK27" s="92">
        <f>SUMIFS(Consolidado!$J:$J,Consolidado!$A:$A,$B27,Consolidado!$E:$E,FK$4,Consolidado!$C:$C,$C$3,Consolidado!$B:$B,"FOMA")</f>
        <v>0</v>
      </c>
      <c r="FL27" s="92">
        <f>SUMIFS(Consolidado!$J:$J,Consolidado!$A:$A,$B27,Consolidado!$E:$E,FL$4,Consolidado!$C:$C,$C$3,Consolidado!$B:$B,"FOMA")</f>
        <v>0</v>
      </c>
      <c r="FM27" s="92">
        <f>SUMIFS(Consolidado!$J:$J,Consolidado!$A:$A,$B27,Consolidado!$E:$E,FM$4,Consolidado!$C:$C,$C$3,Consolidado!$B:$B,"FOMA")</f>
        <v>0</v>
      </c>
      <c r="FN27" s="92">
        <f>SUMIFS(Consolidado!$J:$J,Consolidado!$A:$A,$B27,Consolidado!$E:$E,FN$4,Consolidado!$C:$C,$C$3,Consolidado!$B:$B,"FOMA")</f>
        <v>0</v>
      </c>
      <c r="FO27" s="92">
        <f>SUMIFS(Consolidado!$J:$J,Consolidado!$A:$A,$B27,Consolidado!$E:$E,FO$4,Consolidado!$C:$C,$C$3,Consolidado!$B:$B,"FOMA")</f>
        <v>0</v>
      </c>
      <c r="FP27" s="92">
        <f>SUMIFS(Consolidado!$J:$J,Consolidado!$A:$A,$B27,Consolidado!$E:$E,FP$4,Consolidado!$C:$C,$C$3,Consolidado!$B:$B,"FOMA")</f>
        <v>0</v>
      </c>
      <c r="FQ27" s="92">
        <f>SUMIFS(Consolidado!$J:$J,Consolidado!$A:$A,$B27,Consolidado!$E:$E,FQ$4,Consolidado!$C:$C,$C$3,Consolidado!$B:$B,"FOMA")</f>
        <v>0</v>
      </c>
      <c r="FR27" s="92">
        <f>SUMIFS(Consolidado!$J:$J,Consolidado!$A:$A,$B27,Consolidado!$E:$E,FR$4,Consolidado!$C:$C,$C$3,Consolidado!$B:$B,"FOMA")</f>
        <v>0</v>
      </c>
      <c r="FS27" s="92">
        <f>SUMIFS(Consolidado!$J:$J,Consolidado!$A:$A,$B27,Consolidado!$E:$E,FS$4,Consolidado!$C:$C,$C$3,Consolidado!$B:$B,"FOMA")</f>
        <v>0</v>
      </c>
      <c r="FT27" s="92">
        <f>SUMIFS(Consolidado!$J:$J,Consolidado!$A:$A,$B27,Consolidado!$E:$E,FT$4,Consolidado!$C:$C,$C$3,Consolidado!$B:$B,"FOMA")</f>
        <v>0</v>
      </c>
      <c r="FU27" s="92">
        <f>SUMIFS(Consolidado!$J:$J,Consolidado!$A:$A,$B27,Consolidado!$E:$E,FU$4,Consolidado!$C:$C,$C$3,Consolidado!$B:$B,"FOMA")</f>
        <v>0</v>
      </c>
      <c r="FV27" s="92">
        <f>SUMIFS(Consolidado!$J:$J,Consolidado!$A:$A,$B27,Consolidado!$E:$E,FV$4,Consolidado!$C:$C,$C$3,Consolidado!$B:$B,"FOMA")</f>
        <v>0</v>
      </c>
      <c r="FW27" s="92">
        <f>SUMIFS(Consolidado!$J:$J,Consolidado!$A:$A,$B27,Consolidado!$E:$E,FW$4,Consolidado!$C:$C,$C$3,Consolidado!$B:$B,"FOMA")</f>
        <v>0</v>
      </c>
      <c r="FX27" s="92">
        <f>SUMIFS(Consolidado!$J:$J,Consolidado!$A:$A,$B27,Consolidado!$E:$E,FX$4,Consolidado!$C:$C,$C$3,Consolidado!$B:$B,"FOMA")</f>
        <v>0</v>
      </c>
      <c r="FY27" s="92">
        <f>SUMIFS(Consolidado!$J:$J,Consolidado!$A:$A,$B27,Consolidado!$E:$E,FY$4,Consolidado!$C:$C,$C$3,Consolidado!$B:$B,"FOMA")</f>
        <v>0</v>
      </c>
      <c r="FZ27" s="92">
        <f>SUMIFS(Consolidado!$J:$J,Consolidado!$A:$A,$B27,Consolidado!$E:$E,FZ$4,Consolidado!$C:$C,$C$3,Consolidado!$B:$B,"FOMA")</f>
        <v>0</v>
      </c>
      <c r="GA27" s="92">
        <f>SUMIFS(Consolidado!$J:$J,Consolidado!$A:$A,$B27,Consolidado!$E:$E,GA$4,Consolidado!$C:$C,$C$3,Consolidado!$B:$B,"FOMA")</f>
        <v>0</v>
      </c>
      <c r="GB27" s="92">
        <f>SUMIFS(Consolidado!$J:$J,Consolidado!$A:$A,$B27,Consolidado!$E:$E,GB$4,Consolidado!$C:$C,$C$3,Consolidado!$B:$B,"FOMA")</f>
        <v>0</v>
      </c>
      <c r="GC27" s="92">
        <f>SUMIFS(Consolidado!$J:$J,Consolidado!$A:$A,$B27,Consolidado!$E:$E,GC$4,Consolidado!$C:$C,$C$3,Consolidado!$B:$B,"FOMA")</f>
        <v>0</v>
      </c>
      <c r="GD27" s="92">
        <f>SUMIFS(Consolidado!$J:$J,Consolidado!$A:$A,$B27,Consolidado!$E:$E,GD$4,Consolidado!$C:$C,$C$3,Consolidado!$B:$B,"FOMA")</f>
        <v>0</v>
      </c>
      <c r="GE27" s="92">
        <f>SUMIFS(Consolidado!$J:$J,Consolidado!$A:$A,$B27,Consolidado!$E:$E,GE$4,Consolidado!$C:$C,$C$3,Consolidado!$B:$B,"FOMA")</f>
        <v>0</v>
      </c>
      <c r="GF27" s="92">
        <f>SUMIFS(Consolidado!$J:$J,Consolidado!$A:$A,$B27,Consolidado!$E:$E,GF$4,Consolidado!$C:$C,$C$3,Consolidado!$B:$B,"FOMA")</f>
        <v>0</v>
      </c>
      <c r="GG27" s="92">
        <f>SUMIFS(Consolidado!$J:$J,Consolidado!$A:$A,$B27,Consolidado!$E:$E,GG$4,Consolidado!$C:$C,$C$3,Consolidado!$B:$B,"FOMA")</f>
        <v>0</v>
      </c>
      <c r="GH27" s="92">
        <f>SUMIFS(Consolidado!$J:$J,Consolidado!$A:$A,$B27,Consolidado!$E:$E,GH$4,Consolidado!$C:$C,$C$3,Consolidado!$B:$B,"FOMA")</f>
        <v>0</v>
      </c>
      <c r="GI27" s="92">
        <f>SUMIFS(Consolidado!$J:$J,Consolidado!$A:$A,$B27,Consolidado!$E:$E,GI$4,Consolidado!$C:$C,$C$3,Consolidado!$B:$B,"FOMA")</f>
        <v>0</v>
      </c>
      <c r="GJ27" s="92">
        <f>SUMIFS(Consolidado!$J:$J,Consolidado!$A:$A,$B27,Consolidado!$E:$E,GJ$4,Consolidado!$C:$C,$C$3,Consolidado!$B:$B,"FOMA")</f>
        <v>0</v>
      </c>
      <c r="GK27" s="92">
        <f>SUMIFS(Consolidado!$J:$J,Consolidado!$A:$A,$B27,Consolidado!$E:$E,GK$4,Consolidado!$C:$C,$C$3,Consolidado!$B:$B,"FOMA")</f>
        <v>0</v>
      </c>
      <c r="GL27" s="92">
        <f>SUMIFS(Consolidado!$J:$J,Consolidado!$A:$A,$B27,Consolidado!$E:$E,GL$4,Consolidado!$C:$C,$C$3,Consolidado!$B:$B,"FOMA")</f>
        <v>0</v>
      </c>
      <c r="GM27" s="92">
        <f>SUMIFS(Consolidado!$J:$J,Consolidado!$A:$A,$B27,Consolidado!$E:$E,GM$4,Consolidado!$C:$C,$C$3,Consolidado!$B:$B,"FOMA")</f>
        <v>0</v>
      </c>
      <c r="GN27" s="92">
        <f>SUMIFS(Consolidado!$J:$J,Consolidado!$A:$A,$B27,Consolidado!$E:$E,GN$4,Consolidado!$C:$C,$C$3,Consolidado!$B:$B,"FOMA")</f>
        <v>0</v>
      </c>
      <c r="GO27" s="92">
        <f>SUMIFS(Consolidado!$J:$J,Consolidado!$A:$A,$B27,Consolidado!$E:$E,GO$4,Consolidado!$C:$C,$C$3,Consolidado!$B:$B,"FOMA")</f>
        <v>0</v>
      </c>
      <c r="GP27" s="92">
        <f>SUMIFS(Consolidado!$J:$J,Consolidado!$A:$A,$B27,Consolidado!$E:$E,GP$4,Consolidado!$C:$C,$C$3,Consolidado!$B:$B,"FOMA")</f>
        <v>0</v>
      </c>
      <c r="GQ27" s="92">
        <f>SUMIFS(Consolidado!$J:$J,Consolidado!$A:$A,$B27,Consolidado!$E:$E,GQ$4,Consolidado!$C:$C,$C$3,Consolidado!$B:$B,"FOMA")</f>
        <v>0</v>
      </c>
      <c r="GR27" s="92">
        <f>SUMIFS(Consolidado!$J:$J,Consolidado!$A:$A,$B27,Consolidado!$E:$E,GR$4,Consolidado!$C:$C,$C$3,Consolidado!$B:$B,"FOMA")</f>
        <v>0</v>
      </c>
      <c r="GS27" s="92">
        <f>SUMIFS(Consolidado!$J:$J,Consolidado!$A:$A,$B27,Consolidado!$E:$E,GS$4,Consolidado!$C:$C,$C$3,Consolidado!$B:$B,"FOMA")</f>
        <v>0</v>
      </c>
      <c r="GT27" s="92">
        <f>SUMIFS(Consolidado!$J:$J,Consolidado!$A:$A,$B27,Consolidado!$E:$E,GT$4,Consolidado!$C:$C,$C$3,Consolidado!$B:$B,"FOMA")</f>
        <v>0</v>
      </c>
      <c r="GU27" s="92">
        <f>SUMIFS(Consolidado!$J:$J,Consolidado!$A:$A,$B27,Consolidado!$E:$E,GU$4,Consolidado!$C:$C,$C$3,Consolidado!$B:$B,"FOMA")</f>
        <v>0</v>
      </c>
      <c r="GV27" s="92">
        <f>SUMIFS(Consolidado!$J:$J,Consolidado!$A:$A,$B27,Consolidado!$E:$E,GV$4,Consolidado!$C:$C,$C$3,Consolidado!$B:$B,"FOMA")</f>
        <v>0</v>
      </c>
      <c r="GW27" s="92">
        <f>SUMIFS(Consolidado!$J:$J,Consolidado!$A:$A,$B27,Consolidado!$E:$E,GW$4,Consolidado!$C:$C,$C$3,Consolidado!$B:$B,"FOMA")</f>
        <v>0</v>
      </c>
      <c r="GX27" s="92">
        <f>SUMIFS(Consolidado!$J:$J,Consolidado!$A:$A,$B27,Consolidado!$E:$E,GX$4,Consolidado!$C:$C,$C$3,Consolidado!$B:$B,"FOMA")</f>
        <v>0</v>
      </c>
      <c r="GY27" s="92">
        <f>SUMIFS(Consolidado!$J:$J,Consolidado!$A:$A,$B27,Consolidado!$E:$E,GY$4,Consolidado!$C:$C,$C$3,Consolidado!$B:$B,"FOMA")</f>
        <v>0</v>
      </c>
      <c r="GZ27" s="92">
        <f>SUMIFS(Consolidado!$J:$J,Consolidado!$A:$A,$B27,Consolidado!$E:$E,GZ$4,Consolidado!$C:$C,$C$3,Consolidado!$B:$B,"FOMA")</f>
        <v>0</v>
      </c>
      <c r="HA27" s="216">
        <f t="shared" si="7"/>
        <v>0</v>
      </c>
      <c r="HB27" s="92">
        <f>SUMIFS(Consolidado!$J:$J,Consolidado!$A:$A,$B27,Consolidado!$E:$E,HB$4,Consolidado!$C:$C,"REG",Consolidado!$B:$B,"FOMA")</f>
        <v>0</v>
      </c>
      <c r="HC27" s="92">
        <f>SUMIFS(Consolidado!$J:$J,Consolidado!$A:$A,$B27,Consolidado!$E:$E,HC$4,Consolidado!$C:$C,"REG",Consolidado!$B:$B,"FOMA")</f>
        <v>0</v>
      </c>
      <c r="HD27" s="92">
        <f>SUMIFS(Consolidado!$J:$J,Consolidado!$A:$A,$B27,Consolidado!$E:$E,HD$4,Consolidado!$C:$C,"REG",Consolidado!$B:$B,"FOMA")</f>
        <v>0</v>
      </c>
      <c r="HE27" s="92">
        <f>SUMIFS(Consolidado!$J:$J,Consolidado!$A:$A,$B27,Consolidado!$E:$E,HE$4,Consolidado!$C:$C,"REG",Consolidado!$B:$B,"FOMA")</f>
        <v>0</v>
      </c>
      <c r="HF27" s="92">
        <f>SUMIFS(Consolidado!$J:$J,Consolidado!$A:$A,$B27,Consolidado!$E:$E,HF$4,Consolidado!$C:$C,"REG",Consolidado!$B:$B,"FOMA")</f>
        <v>0</v>
      </c>
      <c r="HG27" s="92">
        <f>SUMIFS(Consolidado!$J:$J,Consolidado!$A:$A,$B27,Consolidado!$E:$E,HG$4,Consolidado!$C:$C,"REG",Consolidado!$B:$B,"FOMA")</f>
        <v>0</v>
      </c>
      <c r="HH27" s="92">
        <f>SUMIFS(Consolidado!$J:$J,Consolidado!$A:$A,$B27,Consolidado!$E:$E,HH$4,Consolidado!$C:$C,"REG",Consolidado!$B:$B,"FOMA")</f>
        <v>0</v>
      </c>
      <c r="HI27" s="92">
        <f>SUMIFS(Consolidado!$J:$J,Consolidado!$A:$A,$B27,Consolidado!$E:$E,HI$4,Consolidado!$C:$C,"REG",Consolidado!$B:$B,"FOMA")</f>
        <v>0</v>
      </c>
      <c r="HJ27" s="92">
        <f>SUMIFS(Consolidado!$J:$J,Consolidado!$A:$A,$B27,Consolidado!$E:$E,HJ$4,Consolidado!$C:$C,"REG",Consolidado!$B:$B,"FOMA")</f>
        <v>0</v>
      </c>
      <c r="HK27" s="92">
        <f>SUMIFS(Consolidado!$J:$J,Consolidado!$A:$A,$B27,Consolidado!$E:$E,HK$4,Consolidado!$C:$C,"REG",Consolidado!$B:$B,"FOMA")</f>
        <v>0</v>
      </c>
      <c r="HL27" s="92">
        <f>SUMIFS(Consolidado!$J:$J,Consolidado!$A:$A,$B27,Consolidado!$E:$E,HL$4,Consolidado!$C:$C,"REG",Consolidado!$B:$B,"FOMA")</f>
        <v>0</v>
      </c>
      <c r="HM27" s="92">
        <f>SUMIFS(Consolidado!$J:$J,Consolidado!$A:$A,$B27,Consolidado!$E:$E,HM$4,Consolidado!$C:$C,"REG",Consolidado!$B:$B,"FOMA")</f>
        <v>0</v>
      </c>
      <c r="HN27" s="92">
        <f>SUMIFS(Consolidado!$J:$J,Consolidado!$A:$A,$B27,Consolidado!$E:$E,HN$4,Consolidado!$C:$C,"REG",Consolidado!$B:$B,"FOMA")</f>
        <v>0</v>
      </c>
      <c r="HO27" s="92">
        <f>SUMIFS(Consolidado!$J:$J,Consolidado!$A:$A,$B27,Consolidado!$E:$E,HO$4,Consolidado!$C:$C,"REG",Consolidado!$B:$B,"FOMA")</f>
        <v>0</v>
      </c>
      <c r="HP27" s="92">
        <f>SUMIFS(Consolidado!$J:$J,Consolidado!$A:$A,$B27,Consolidado!$E:$E,HP$4,Consolidado!$C:$C,"REG",Consolidado!$B:$B,"FOMA")</f>
        <v>0</v>
      </c>
      <c r="HQ27" s="92">
        <f>SUMIFS(Consolidado!$J:$J,Consolidado!$A:$A,$B27,Consolidado!$E:$E,HQ$4,Consolidado!$C:$C,"REG",Consolidado!$B:$B,"FOMA")</f>
        <v>0</v>
      </c>
      <c r="HR27" s="92">
        <f>SUMIFS(Consolidado!$J:$J,Consolidado!$A:$A,$B27,Consolidado!$E:$E,HR$4,Consolidado!$C:$C,"REG",Consolidado!$B:$B,"FOMA")</f>
        <v>0</v>
      </c>
      <c r="HS27" s="92">
        <f>SUMIFS(Consolidado!$J:$J,Consolidado!$A:$A,$B27,Consolidado!$E:$E,HS$4,Consolidado!$C:$C,"REG",Consolidado!$B:$B,"FOMA")</f>
        <v>0</v>
      </c>
      <c r="HT27" s="92">
        <f>SUMIFS(Consolidado!$J:$J,Consolidado!$A:$A,$B27,Consolidado!$E:$E,HT$4,Consolidado!$C:$C,"REG",Consolidado!$B:$B,"FOMA")</f>
        <v>0</v>
      </c>
      <c r="HU27" s="92">
        <f>SUMIFS(Consolidado!$J:$J,Consolidado!$A:$A,$B27,Consolidado!$E:$E,HU$4,Consolidado!$C:$C,"REG",Consolidado!$B:$B,"FOMA")</f>
        <v>0</v>
      </c>
      <c r="HV27" s="92">
        <f>SUMIFS(Consolidado!$J:$J,Consolidado!$A:$A,$B27,Consolidado!$E:$E,HV$4,Consolidado!$C:$C,"REG",Consolidado!$B:$B,"FOMA")</f>
        <v>0</v>
      </c>
      <c r="HW27" s="92">
        <f>SUMIFS(Consolidado!$J:$J,Consolidado!$A:$A,$B27,Consolidado!$E:$E,HW$4,Consolidado!$C:$C,"REG",Consolidado!$B:$B,"FOMA")</f>
        <v>0</v>
      </c>
      <c r="HX27" s="92">
        <f>SUMIFS(Consolidado!$J:$J,Consolidado!$A:$A,$B27,Consolidado!$E:$E,HX$4,Consolidado!$C:$C,"REG",Consolidado!$B:$B,"FOMA")</f>
        <v>0</v>
      </c>
      <c r="HY27" s="92">
        <f>SUMIFS(Consolidado!$J:$J,Consolidado!$A:$A,$B27,Consolidado!$E:$E,HY$4,Consolidado!$C:$C,"REG",Consolidado!$B:$B,"FOMA")</f>
        <v>0</v>
      </c>
      <c r="HZ27" s="92">
        <f>SUMIFS(Consolidado!$J:$J,Consolidado!$A:$A,$B27,Consolidado!$E:$E,HZ$4,Consolidado!$C:$C,"REG",Consolidado!$B:$B,"FOMA")</f>
        <v>0</v>
      </c>
      <c r="IA27" s="92">
        <f>SUMIFS(Consolidado!$J:$J,Consolidado!$A:$A,$B27,Consolidado!$E:$E,IA$4,Consolidado!$C:$C,"REG",Consolidado!$B:$B,"FOMA")</f>
        <v>0</v>
      </c>
      <c r="IB27" s="92">
        <f>SUMIFS(Consolidado!$J:$J,Consolidado!$A:$A,$B27,Consolidado!$E:$E,IB$4,Consolidado!$C:$C,"REG",Consolidado!$B:$B,"FOMA")</f>
        <v>0</v>
      </c>
      <c r="IC27" s="92">
        <f>SUMIFS(Consolidado!$J:$J,Consolidado!$A:$A,$B27,Consolidado!$E:$E,IC$4,Consolidado!$C:$C,"REG",Consolidado!$B:$B,"FOMA")</f>
        <v>0</v>
      </c>
      <c r="ID27" s="92">
        <f>SUMIFS(Consolidado!$J:$J,Consolidado!$A:$A,$B27,Consolidado!$E:$E,ID$4,Consolidado!$C:$C,"REG",Consolidado!$B:$B,"FOMA")</f>
        <v>0</v>
      </c>
      <c r="IE27" s="92">
        <f>SUMIFS(Consolidado!$J:$J,Consolidado!$A:$A,$B27,Consolidado!$E:$E,IE$4,Consolidado!$C:$C,"REG",Consolidado!$B:$B,"FOMA")</f>
        <v>0</v>
      </c>
      <c r="IF27" s="92">
        <f>SUMIFS(Consolidado!$J:$J,Consolidado!$A:$A,$B27,Consolidado!$E:$E,IF$4,Consolidado!$C:$C,"REG",Consolidado!$B:$B,"FOMA")</f>
        <v>0</v>
      </c>
      <c r="IG27" s="92">
        <f>SUMIFS(Consolidado!$J:$J,Consolidado!$A:$A,$B27,Consolidado!$E:$E,IG$4,Consolidado!$C:$C,"REG",Consolidado!$B:$B,"FOMA")</f>
        <v>0</v>
      </c>
      <c r="IH27" s="92">
        <f>SUMIFS(Consolidado!$J:$J,Consolidado!$A:$A,$B27,Consolidado!$E:$E,IH$4,Consolidado!$C:$C,"REG",Consolidado!$B:$B,"FOMA")</f>
        <v>0</v>
      </c>
      <c r="II27" s="92">
        <f>SUMIFS(Consolidado!$J:$J,Consolidado!$A:$A,$B27,Consolidado!$E:$E,II$4,Consolidado!$C:$C,"REG",Consolidado!$B:$B,"FOMA")</f>
        <v>0</v>
      </c>
      <c r="IJ27" s="92">
        <f>SUMIFS(Consolidado!$J:$J,Consolidado!$A:$A,$B27,Consolidado!$E:$E,IJ$4,Consolidado!$C:$C,"REG",Consolidado!$B:$B,"FOMA")</f>
        <v>0</v>
      </c>
      <c r="IK27" s="92">
        <f>SUMIFS(Consolidado!$J:$J,Consolidado!$A:$A,$B27,Consolidado!$E:$E,IK$4,Consolidado!$C:$C,"REG",Consolidado!$B:$B,"FOMA")</f>
        <v>0</v>
      </c>
      <c r="IL27" s="92">
        <f>SUMIFS(Consolidado!$J:$J,Consolidado!$A:$A,$B27,Consolidado!$E:$E,IL$4,Consolidado!$C:$C,"REG",Consolidado!$B:$B,"FOMA")</f>
        <v>0</v>
      </c>
      <c r="IM27" s="92">
        <f>SUMIFS(Consolidado!$J:$J,Consolidado!$A:$A,$B27,Consolidado!$E:$E,IM$4,Consolidado!$C:$C,"REG",Consolidado!$B:$B,"FOMA")</f>
        <v>0</v>
      </c>
      <c r="IN27" s="92">
        <f>SUMIFS(Consolidado!$J:$J,Consolidado!$A:$A,$B27,Consolidado!$E:$E,IN$4,Consolidado!$C:$C,"REG",Consolidado!$B:$B,"FOMA")</f>
        <v>0</v>
      </c>
      <c r="IO27" s="92">
        <f>SUMIFS(Consolidado!$J:$J,Consolidado!$A:$A,$B27,Consolidado!$E:$E,IO$4,Consolidado!$C:$C,"REG",Consolidado!$B:$B,"FOMA")</f>
        <v>0</v>
      </c>
      <c r="IP27" s="92">
        <f>SUMIFS(Consolidado!$J:$J,Consolidado!$A:$A,$B27,Consolidado!$E:$E,IP$4,Consolidado!$C:$C,"REG",Consolidado!$B:$B,"FOMA")</f>
        <v>0</v>
      </c>
      <c r="IQ27" s="92">
        <f>SUMIFS(Consolidado!$J:$J,Consolidado!$A:$A,$B27,Consolidado!$E:$E,IQ$4,Consolidado!$C:$C,"REG",Consolidado!$B:$B,"FOMA")</f>
        <v>0</v>
      </c>
      <c r="IR27" s="92">
        <f>SUMIFS(Consolidado!$J:$J,Consolidado!$A:$A,$B27,Consolidado!$E:$E,IR$4,Consolidado!$C:$C,"REG",Consolidado!$B:$B,"FOMA")</f>
        <v>0</v>
      </c>
      <c r="IS27" s="92">
        <f>SUMIFS(Consolidado!$J:$J,Consolidado!$A:$A,$B27,Consolidado!$E:$E,IS$4,Consolidado!$C:$C,"REG",Consolidado!$B:$B,"FOMA")</f>
        <v>0</v>
      </c>
      <c r="IT27" s="92">
        <f>SUMIFS(Consolidado!$J:$J,Consolidado!$A:$A,$B27,Consolidado!$E:$E,IT$4,Consolidado!$C:$C,"REG",Consolidado!$B:$B,"FOMA")</f>
        <v>0</v>
      </c>
      <c r="IU27" s="92">
        <f>SUMIFS(Consolidado!$J:$J,Consolidado!$A:$A,$B27,Consolidado!$E:$E,IU$4,Consolidado!$C:$C,"REG",Consolidado!$B:$B,"FOMA")</f>
        <v>0</v>
      </c>
      <c r="IV27" s="92">
        <f>SUMIFS(Consolidado!$J:$J,Consolidado!$A:$A,$B27,Consolidado!$E:$E,IV$4,Consolidado!$C:$C,"REG",Consolidado!$B:$B,"FOMA")</f>
        <v>0</v>
      </c>
      <c r="IW27" s="92">
        <f>SUMIFS(Consolidado!$J:$J,Consolidado!$A:$A,$B27,Consolidado!$E:$E,IW$4,Consolidado!$C:$C,"REG",Consolidado!$B:$B,"FOMA")</f>
        <v>0</v>
      </c>
      <c r="IX27" s="92">
        <f>SUMIFS(Consolidado!$J:$J,Consolidado!$A:$A,$B27,Consolidado!$E:$E,IX$4,Consolidado!$C:$C,"REG",Consolidado!$B:$B,"FOMA")</f>
        <v>0</v>
      </c>
      <c r="IY27" s="92">
        <f>SUMIFS(Consolidado!$J:$J,Consolidado!$A:$A,$B27,Consolidado!$E:$E,IY$4,Consolidado!$C:$C,"REG",Consolidado!$B:$B,"FOMA")</f>
        <v>0</v>
      </c>
      <c r="IZ27" s="92">
        <f>SUMIFS(Consolidado!$J:$J,Consolidado!$A:$A,$B27,Consolidado!$E:$E,IZ$4,Consolidado!$C:$C,"REG",Consolidado!$B:$B,"FOMA")</f>
        <v>0</v>
      </c>
      <c r="JA27" s="92">
        <f>SUMIFS(Consolidado!$J:$J,Consolidado!$A:$A,$B27,Consolidado!$E:$E,JA$4,Consolidado!$C:$C,"REG",Consolidado!$B:$B,"FOMA")</f>
        <v>0</v>
      </c>
      <c r="JB27" s="92">
        <f>SUMIFS(Consolidado!$J:$J,Consolidado!$A:$A,$B27,Consolidado!$E:$E,JB$4,Consolidado!$C:$C,"REG",Consolidado!$B:$B,"FOMA")</f>
        <v>0</v>
      </c>
      <c r="JC27" s="92">
        <f>SUMIFS(Consolidado!$J:$J,Consolidado!$A:$A,$B27,Consolidado!$E:$E,JC$4,Consolidado!$C:$C,"REG",Consolidado!$B:$B,"FOMA")</f>
        <v>0</v>
      </c>
      <c r="JD27" s="92">
        <f>SUMIFS(Consolidado!$J:$J,Consolidado!$A:$A,$B27,Consolidado!$E:$E,JD$4,Consolidado!$C:$C,"REG",Consolidado!$B:$B,"FOMA")</f>
        <v>0</v>
      </c>
      <c r="JE27" s="92">
        <f>SUMIFS(Consolidado!$J:$J,Consolidado!$A:$A,$B27,Consolidado!$E:$E,JE$4,Consolidado!$C:$C,"REG",Consolidado!$B:$B,"FOMA")</f>
        <v>0</v>
      </c>
      <c r="JF27" s="92">
        <f>SUMIFS(Consolidado!$J:$J,Consolidado!$A:$A,$B27,Consolidado!$E:$E,JF$4,Consolidado!$C:$C,"REG",Consolidado!$B:$B,"FOMA")</f>
        <v>0</v>
      </c>
      <c r="JG27" s="92">
        <f>SUMIFS(Consolidado!$J:$J,Consolidado!$A:$A,$B27,Consolidado!$E:$E,JG$4,Consolidado!$C:$C,"REG",Consolidado!$B:$B,"FOMA")</f>
        <v>0</v>
      </c>
      <c r="JH27" s="92">
        <f>SUMIFS(Consolidado!$J:$J,Consolidado!$A:$A,$B27,Consolidado!$E:$E,JH$4,Consolidado!$C:$C,"REG",Consolidado!$B:$B,"FOMA")</f>
        <v>0</v>
      </c>
      <c r="JI27" s="92">
        <f>SUMIFS(Consolidado!$J:$J,Consolidado!$A:$A,$B27,Consolidado!$E:$E,JI$4,Consolidado!$C:$C,"REG",Consolidado!$B:$B,"FOMA")</f>
        <v>0</v>
      </c>
      <c r="JJ27" s="92">
        <f>SUMIFS(Consolidado!$J:$J,Consolidado!$A:$A,$B27,Consolidado!$E:$E,JJ$4,Consolidado!$C:$C,"REG",Consolidado!$B:$B,"FOMA")</f>
        <v>0</v>
      </c>
      <c r="JK27" s="92">
        <f>SUMIFS(Consolidado!$J:$J,Consolidado!$A:$A,$B27,Consolidado!$E:$E,JK$4,Consolidado!$C:$C,"REG",Consolidado!$B:$B,"FOMA")</f>
        <v>0</v>
      </c>
      <c r="JL27" s="92">
        <f>SUMIFS(Consolidado!$J:$J,Consolidado!$A:$A,$B27,Consolidado!$E:$E,JL$4,Consolidado!$C:$C,"REG",Consolidado!$B:$B,"FOMA")</f>
        <v>0</v>
      </c>
      <c r="JM27" s="92">
        <f>SUMIFS(Consolidado!$J:$J,Consolidado!$A:$A,$B27,Consolidado!$E:$E,JM$4,Consolidado!$C:$C,"REG",Consolidado!$B:$B,"FOMA")</f>
        <v>0</v>
      </c>
      <c r="JN27" s="92">
        <f>SUMIFS(Consolidado!$J:$J,Consolidado!$A:$A,$B27,Consolidado!$E:$E,JN$4,Consolidado!$C:$C,"REG",Consolidado!$B:$B,"FOMA")</f>
        <v>0</v>
      </c>
      <c r="JO27" s="92">
        <f>SUMIFS(Consolidado!$J:$J,Consolidado!$A:$A,$B27,Consolidado!$E:$E,JO$4,Consolidado!$C:$C,"REG",Consolidado!$B:$B,"FOMA")</f>
        <v>0</v>
      </c>
      <c r="JP27" s="92">
        <f>SUMIFS(Consolidado!$J:$J,Consolidado!$A:$A,$B27,Consolidado!$E:$E,JP$4,Consolidado!$C:$C,"REG",Consolidado!$B:$B,"FOMA")</f>
        <v>0</v>
      </c>
      <c r="JQ27" s="92">
        <f>SUMIFS(Consolidado!$J:$J,Consolidado!$A:$A,$B27,Consolidado!$E:$E,JQ$4,Consolidado!$C:$C,"REG",Consolidado!$B:$B,"FOMA")</f>
        <v>0</v>
      </c>
      <c r="JR27" s="92">
        <f>SUMIFS(Consolidado!$J:$J,Consolidado!$A:$A,$B27,Consolidado!$E:$E,JR$4,Consolidado!$C:$C,"REG",Consolidado!$B:$B,"FOMA")</f>
        <v>0</v>
      </c>
      <c r="JS27" s="92">
        <f>SUMIFS(Consolidado!$J:$J,Consolidado!$A:$A,$B27,Consolidado!$E:$E,JS$4,Consolidado!$C:$C,"REG",Consolidado!$B:$B,"FOMA")</f>
        <v>0</v>
      </c>
      <c r="JT27" s="92">
        <f>SUMIFS(Consolidado!$J:$J,Consolidado!$A:$A,$B27,Consolidado!$E:$E,JT$4,Consolidado!$C:$C,"REG",Consolidado!$B:$B,"FOMA")</f>
        <v>0</v>
      </c>
      <c r="JU27" s="92">
        <f>SUMIFS(Consolidado!$J:$J,Consolidado!$A:$A,$B27,Consolidado!$E:$E,JU$4,Consolidado!$C:$C,"REG",Consolidado!$B:$B,"FOMA")</f>
        <v>0</v>
      </c>
      <c r="JV27" s="92">
        <f>SUMIFS(Consolidado!$J:$J,Consolidado!$A:$A,$B27,Consolidado!$E:$E,JV$4,Consolidado!$C:$C,"REG",Consolidado!$B:$B,"FOMA")</f>
        <v>0</v>
      </c>
      <c r="JW27" s="92">
        <f>SUMIFS(Consolidado!$J:$J,Consolidado!$A:$A,$B27,Consolidado!$E:$E,JW$4,Consolidado!$C:$C,"REG",Consolidado!$B:$B,"FOMA")</f>
        <v>0</v>
      </c>
      <c r="JX27" s="92">
        <f>SUMIFS(Consolidado!$J:$J,Consolidado!$A:$A,$B27,Consolidado!$E:$E,JX$4,Consolidado!$C:$C,"REG",Consolidado!$B:$B,"FOMA")</f>
        <v>0</v>
      </c>
      <c r="JY27" s="92">
        <f>SUMIFS(Consolidado!$J:$J,Consolidado!$A:$A,$B27,Consolidado!$E:$E,JY$4,Consolidado!$C:$C,"REG",Consolidado!$B:$B,"FOMA")</f>
        <v>0</v>
      </c>
      <c r="JZ27" s="92">
        <f>SUMIFS(Consolidado!$J:$J,Consolidado!$A:$A,$B27,Consolidado!$E:$E,JZ$4,Consolidado!$C:$C,"REG",Consolidado!$B:$B,"FOMA")</f>
        <v>0</v>
      </c>
      <c r="KA27" s="92">
        <f>SUMIFS(Consolidado!$J:$J,Consolidado!$A:$A,$B27,Consolidado!$E:$E,KA$4,Consolidado!$C:$C,"REG",Consolidado!$B:$B,"FOMA")</f>
        <v>0</v>
      </c>
      <c r="KB27" s="92">
        <f>SUMIFS(Consolidado!$J:$J,Consolidado!$A:$A,$B27,Consolidado!$E:$E,KB$4,Consolidado!$C:$C,"REG",Consolidado!$B:$B,"FOMA")</f>
        <v>0</v>
      </c>
      <c r="KC27" s="92">
        <f>SUMIFS(Consolidado!$J:$J,Consolidado!$A:$A,$B27,Consolidado!$E:$E,KC$4,Consolidado!$C:$C,"REG",Consolidado!$B:$B,"FOMA")</f>
        <v>0</v>
      </c>
      <c r="KD27" s="92">
        <f>SUMIFS(Consolidado!$J:$J,Consolidado!$A:$A,$B27,Consolidado!$E:$E,KD$4,Consolidado!$C:$C,"REG",Consolidado!$B:$B,"FOMA")</f>
        <v>0</v>
      </c>
      <c r="KE27" s="92">
        <f>SUMIFS(Consolidado!$J:$J,Consolidado!$A:$A,$B27,Consolidado!$E:$E,KE$4,Consolidado!$C:$C,"REG",Consolidado!$B:$B,"FOMA")</f>
        <v>0</v>
      </c>
      <c r="KF27" s="92">
        <f>SUMIFS(Consolidado!$J:$J,Consolidado!$A:$A,$B27,Consolidado!$E:$E,KF$4,Consolidado!$C:$C,"REG",Consolidado!$B:$B,"FOMA")</f>
        <v>0</v>
      </c>
      <c r="KG27" s="92">
        <f>SUMIFS(Consolidado!$J:$J,Consolidado!$A:$A,$B27,Consolidado!$E:$E,KG$4,Consolidado!$C:$C,"REG",Consolidado!$B:$B,"FOMA")</f>
        <v>0</v>
      </c>
      <c r="KH27" s="92">
        <f>SUMIFS(Consolidado!$J:$J,Consolidado!$A:$A,$B27,Consolidado!$E:$E,KH$4,Consolidado!$C:$C,"REG",Consolidado!$B:$B,"FOMA")</f>
        <v>0</v>
      </c>
      <c r="KI27" s="92">
        <f>SUMIFS(Consolidado!$J:$J,Consolidado!$A:$A,$B27,Consolidado!$E:$E,KI$4,Consolidado!$C:$C,"REG",Consolidado!$B:$B,"FOMA")</f>
        <v>0</v>
      </c>
      <c r="KJ27" s="92">
        <f>SUMIFS(Consolidado!$J:$J,Consolidado!$A:$A,$B27,Consolidado!$E:$E,KJ$4,Consolidado!$C:$C,"REG",Consolidado!$B:$B,"FOMA")</f>
        <v>0</v>
      </c>
      <c r="KK27" s="92">
        <f>SUMIFS(Consolidado!$J:$J,Consolidado!$A:$A,$B27,Consolidado!$E:$E,KK$4,Consolidado!$C:$C,"REG",Consolidado!$B:$B,"FOMA")</f>
        <v>0</v>
      </c>
      <c r="KL27" s="92">
        <f>SUMIFS(Consolidado!$J:$J,Consolidado!$A:$A,$B27,Consolidado!$E:$E,KL$4,Consolidado!$C:$C,"REG",Consolidado!$B:$B,"FOMA")</f>
        <v>0</v>
      </c>
      <c r="KM27" s="92">
        <f>SUMIFS(Consolidado!$J:$J,Consolidado!$A:$A,$B27,Consolidado!$E:$E,KM$4,Consolidado!$C:$C,"REG",Consolidado!$B:$B,"FOMA")</f>
        <v>0</v>
      </c>
      <c r="KN27" s="92">
        <f>SUMIFS(Consolidado!$J:$J,Consolidado!$A:$A,$B27,Consolidado!$E:$E,KN$4,Consolidado!$C:$C,"REG",Consolidado!$B:$B,"FOMA")</f>
        <v>0</v>
      </c>
      <c r="KO27" s="92">
        <f>SUMIFS(Consolidado!$J:$J,Consolidado!$A:$A,$B27,Consolidado!$E:$E,KO$4,Consolidado!$C:$C,"REG",Consolidado!$B:$B,"FOMA")</f>
        <v>0</v>
      </c>
      <c r="KP27" s="92">
        <f>SUMIFS(Consolidado!$J:$J,Consolidado!$A:$A,$B27,Consolidado!$E:$E,KP$4,Consolidado!$C:$C,"REG",Consolidado!$B:$B,"FOMA")</f>
        <v>0</v>
      </c>
      <c r="KQ27" s="92">
        <f>SUMIFS(Consolidado!$J:$J,Consolidado!$A:$A,$B27,Consolidado!$E:$E,KQ$4,Consolidado!$C:$C,"REG",Consolidado!$B:$B,"FOMA")</f>
        <v>0</v>
      </c>
      <c r="KR27" s="92">
        <f>SUMIFS(Consolidado!$J:$J,Consolidado!$A:$A,$B27,Consolidado!$E:$E,KR$4,Consolidado!$C:$C,"REG",Consolidado!$B:$B,"FOMA")</f>
        <v>0</v>
      </c>
      <c r="KS27" s="92">
        <f>SUMIFS(Consolidado!$J:$J,Consolidado!$A:$A,$B27,Consolidado!$E:$E,KS$4,Consolidado!$C:$C,"REG",Consolidado!$B:$B,"FOMA")</f>
        <v>0</v>
      </c>
      <c r="KT27" s="92">
        <f>SUMIFS(Consolidado!$J:$J,Consolidado!$A:$A,$B27,Consolidado!$E:$E,KT$4,Consolidado!$C:$C,"REG",Consolidado!$B:$B,"FOMA")</f>
        <v>0</v>
      </c>
      <c r="KU27" s="92">
        <f>SUMIFS(Consolidado!$J:$J,Consolidado!$A:$A,$B27,Consolidado!$E:$E,KU$4,Consolidado!$C:$C,"REG",Consolidado!$B:$B,"FOMA")</f>
        <v>0</v>
      </c>
      <c r="KV27" s="92">
        <f>SUMIFS(Consolidado!$J:$J,Consolidado!$A:$A,$B27,Consolidado!$E:$E,KV$4,Consolidado!$C:$C,"REG",Consolidado!$B:$B,"FOMA")</f>
        <v>0</v>
      </c>
      <c r="KW27" s="92">
        <f>SUMIFS(Consolidado!$J:$J,Consolidado!$A:$A,$B27,Consolidado!$E:$E,KW$4,Consolidado!$C:$C,"REG",Consolidado!$B:$B,"FOMA")</f>
        <v>0</v>
      </c>
      <c r="KX27" s="92">
        <f>SUMIFS(Consolidado!$J:$J,Consolidado!$A:$A,$B27,Consolidado!$E:$E,KX$4,Consolidado!$C:$C,"REG",Consolidado!$B:$B,"FOMA")</f>
        <v>0</v>
      </c>
      <c r="KY27" s="92">
        <f>SUMIFS(Consolidado!$J:$J,Consolidado!$A:$A,$B27,Consolidado!$E:$E,KY$4,Consolidado!$C:$C,"REG",Consolidado!$B:$B,"FOMA")</f>
        <v>0</v>
      </c>
      <c r="KZ27" s="92">
        <f>SUMIFS(Consolidado!$J:$J,Consolidado!$A:$A,$B27,Consolidado!$E:$E,KZ$4,Consolidado!$C:$C,"REG",Consolidado!$B:$B,"FOMA")</f>
        <v>0</v>
      </c>
      <c r="LA27" s="92">
        <f>SUMIFS(Consolidado!$J:$J,Consolidado!$A:$A,$B27,Consolidado!$E:$E,LA$4,Consolidado!$C:$C,"REG",Consolidado!$B:$B,"FOMA")</f>
        <v>0</v>
      </c>
      <c r="LB27" s="92">
        <f>SUMIFS(Consolidado!$J:$J,Consolidado!$A:$A,$B27,Consolidado!$E:$E,LB$4,Consolidado!$C:$C,"REG",Consolidado!$B:$B,"FOMA")</f>
        <v>0</v>
      </c>
      <c r="LC27" s="92">
        <f>SUMIFS(Consolidado!$J:$J,Consolidado!$A:$A,$B27,Consolidado!$E:$E,LC$4,Consolidado!$C:$C,"REG",Consolidado!$B:$B,"FOMA")</f>
        <v>0</v>
      </c>
      <c r="LD27" s="92">
        <f>SUMIFS(Consolidado!$J:$J,Consolidado!$A:$A,$B27,Consolidado!$E:$E,LD$4,Consolidado!$C:$C,"REG",Consolidado!$B:$B,"FOMA")</f>
        <v>0</v>
      </c>
      <c r="LE27" s="92">
        <f>SUMIFS(Consolidado!$J:$J,Consolidado!$A:$A,$B27,Consolidado!$E:$E,LE$4,Consolidado!$C:$C,"REG",Consolidado!$B:$B,"FOMA")</f>
        <v>0</v>
      </c>
      <c r="LF27" s="92">
        <f>SUMIFS(Consolidado!$J:$J,Consolidado!$A:$A,$B27,Consolidado!$E:$E,LF$4,Consolidado!$C:$C,"REG",Consolidado!$B:$B,"FOMA")</f>
        <v>0</v>
      </c>
      <c r="LG27" s="92">
        <f>SUMIFS(Consolidado!$J:$J,Consolidado!$A:$A,$B27,Consolidado!$E:$E,LG$4,Consolidado!$C:$C,"REG",Consolidado!$B:$B,"FOMA")</f>
        <v>0</v>
      </c>
      <c r="LH27" s="92">
        <f>SUMIFS(Consolidado!$J:$J,Consolidado!$A:$A,$B27,Consolidado!$E:$E,LH$4,Consolidado!$C:$C,"REG",Consolidado!$B:$B,"FOMA")</f>
        <v>0</v>
      </c>
      <c r="LI27" s="92">
        <f>SUMIFS(Consolidado!$J:$J,Consolidado!$A:$A,$B27,Consolidado!$E:$E,LI$4,Consolidado!$C:$C,"REG",Consolidado!$B:$B,"FOMA")</f>
        <v>0</v>
      </c>
      <c r="LJ27" s="92">
        <f>SUMIFS(Consolidado!$J:$J,Consolidado!$A:$A,$B27,Consolidado!$E:$E,LJ$4,Consolidado!$C:$C,"REG",Consolidado!$B:$B,"FOMA")</f>
        <v>0</v>
      </c>
      <c r="LK27" s="92">
        <f>SUMIFS(Consolidado!$J:$J,Consolidado!$A:$A,$B27,Consolidado!$E:$E,LK$4,Consolidado!$C:$C,"REG",Consolidado!$B:$B,"FOMA")</f>
        <v>0</v>
      </c>
      <c r="LL27" s="92">
        <f>SUMIFS(Consolidado!$J:$J,Consolidado!$A:$A,$B27,Consolidado!$E:$E,LL$4,Consolidado!$C:$C,"REG",Consolidado!$B:$B,"FOMA")</f>
        <v>0</v>
      </c>
      <c r="LM27" s="92">
        <f>SUMIFS(Consolidado!$J:$J,Consolidado!$A:$A,$B27,Consolidado!$E:$E,LM$4,Consolidado!$C:$C,"REG",Consolidado!$B:$B,"FOMA")</f>
        <v>0</v>
      </c>
      <c r="LN27" s="92">
        <f>SUMIFS(Consolidado!$J:$J,Consolidado!$A:$A,$B27,Consolidado!$E:$E,LN$4,Consolidado!$C:$C,"REG",Consolidado!$B:$B,"FOMA")</f>
        <v>0</v>
      </c>
      <c r="LO27" s="92">
        <f>SUMIFS(Consolidado!$J:$J,Consolidado!$A:$A,$B27,Consolidado!$E:$E,LO$4,Consolidado!$C:$C,"REG",Consolidado!$B:$B,"FOMA")</f>
        <v>0</v>
      </c>
      <c r="LP27" s="92">
        <f>SUMIFS(Consolidado!$J:$J,Consolidado!$A:$A,$B27,Consolidado!$E:$E,LP$4,Consolidado!$C:$C,"REG",Consolidado!$B:$B,"FOMA")</f>
        <v>0</v>
      </c>
      <c r="LQ27" s="92">
        <f>SUMIFS(Consolidado!$J:$J,Consolidado!$A:$A,$B27,Consolidado!$E:$E,LQ$4,Consolidado!$C:$C,"REG",Consolidado!$B:$B,"FOMA")</f>
        <v>0</v>
      </c>
      <c r="LR27" s="92">
        <f>SUMIFS(Consolidado!$J:$J,Consolidado!$A:$A,$B27,Consolidado!$E:$E,LR$4,Consolidado!$C:$C,"REG",Consolidado!$B:$B,"FOMA")</f>
        <v>0</v>
      </c>
      <c r="LS27" s="92">
        <f>SUMIFS(Consolidado!$J:$J,Consolidado!$A:$A,$B27,Consolidado!$E:$E,LS$4,Consolidado!$C:$C,"REG",Consolidado!$B:$B,"FOMA")</f>
        <v>0</v>
      </c>
      <c r="LT27" s="92">
        <f>SUMIFS(Consolidado!$J:$J,Consolidado!$A:$A,$B27,Consolidado!$E:$E,LT$4,Consolidado!$C:$C,"REG",Consolidado!$B:$B,"FOMA")</f>
        <v>0</v>
      </c>
      <c r="LU27" s="92">
        <f>SUMIFS(Consolidado!$J:$J,Consolidado!$A:$A,$B27,Consolidado!$E:$E,LU$4,Consolidado!$C:$C,"REG",Consolidado!$B:$B,"FOMA")</f>
        <v>0</v>
      </c>
      <c r="LV27" s="92">
        <f>SUMIFS(Consolidado!$J:$J,Consolidado!$A:$A,$B27,Consolidado!$E:$E,LV$4,Consolidado!$C:$C,"REG",Consolidado!$B:$B,"FOMA")</f>
        <v>0</v>
      </c>
      <c r="LW27" s="92">
        <f>SUMIFS(Consolidado!$J:$J,Consolidado!$A:$A,$B27,Consolidado!$E:$E,LW$4,Consolidado!$C:$C,"REG",Consolidado!$B:$B,"FOMA")</f>
        <v>1500</v>
      </c>
      <c r="LX27" s="92">
        <f>SUMIFS(Consolidado!$J:$J,Consolidado!$A:$A,$B27,Consolidado!$E:$E,LX$4,Consolidado!$C:$C,"REG",Consolidado!$B:$B,"FOMA")</f>
        <v>0</v>
      </c>
      <c r="LY27" s="92">
        <f>SUMIFS(Consolidado!$J:$J,Consolidado!$A:$A,$B27,Consolidado!$E:$E,LY$4,Consolidado!$C:$C,"REG",Consolidado!$B:$B,"FOMA")</f>
        <v>0</v>
      </c>
      <c r="LZ27" s="92">
        <f>SUMIFS(Consolidado!$J:$J,Consolidado!$A:$A,$B27,Consolidado!$E:$E,LZ$4,Consolidado!$C:$C,"REG",Consolidado!$B:$B,"FOMA")</f>
        <v>0</v>
      </c>
      <c r="MA27" s="92">
        <f>SUMIFS(Consolidado!$J:$J,Consolidado!$A:$A,$B27,Consolidado!$E:$E,MA$4,Consolidado!$C:$C,"REG",Consolidado!$B:$B,"FOMA")</f>
        <v>0</v>
      </c>
      <c r="MB27" s="92">
        <f>SUMIFS(Consolidado!$J:$J,Consolidado!$A:$A,$B27,Consolidado!$E:$E,MB$4,Consolidado!$C:$C,"REG",Consolidado!$B:$B,"FOMA")</f>
        <v>0</v>
      </c>
      <c r="MC27" s="92">
        <f>SUMIFS(Consolidado!$J:$J,Consolidado!$A:$A,$B27,Consolidado!$E:$E,MC$4,Consolidado!$C:$C,"REG",Consolidado!$B:$B,"FOMA")</f>
        <v>0</v>
      </c>
      <c r="MD27" s="92">
        <f>SUMIFS(Consolidado!$J:$J,Consolidado!$A:$A,$B27,Consolidado!$E:$E,MD$4,Consolidado!$C:$C,"REG",Consolidado!$B:$B,"FOMA")</f>
        <v>0</v>
      </c>
      <c r="ME27" s="92">
        <f>SUMIFS(Consolidado!$J:$J,Consolidado!$A:$A,$B27,Consolidado!$E:$E,ME$4,Consolidado!$C:$C,"REG",Consolidado!$B:$B,"FOMA")</f>
        <v>0</v>
      </c>
      <c r="MF27" s="92">
        <f>SUMIFS(Consolidado!$J:$J,Consolidado!$A:$A,$B27,Consolidado!$E:$E,MF$4,Consolidado!$C:$C,"REG",Consolidado!$B:$B,"FOMA")</f>
        <v>0</v>
      </c>
      <c r="MG27" s="92">
        <f>SUMIFS(Consolidado!$J:$J,Consolidado!$A:$A,$B27,Consolidado!$E:$E,MG$4,Consolidado!$C:$C,"REG",Consolidado!$B:$B,"FOMA")</f>
        <v>0</v>
      </c>
      <c r="MH27" s="92">
        <f>SUMIFS(Consolidado!$J:$J,Consolidado!$A:$A,$B27,Consolidado!$E:$E,MH$4,Consolidado!$C:$C,"REG",Consolidado!$B:$B,"FOMA")</f>
        <v>0</v>
      </c>
      <c r="MI27" s="92">
        <f>SUMIFS(Consolidado!$J:$J,Consolidado!$A:$A,$B27,Consolidado!$E:$E,MI$4,Consolidado!$C:$C,"REG",Consolidado!$B:$B,"FOMA")</f>
        <v>0</v>
      </c>
      <c r="MJ27" s="92">
        <f>SUMIFS(Consolidado!$J:$J,Consolidado!$A:$A,$B27,Consolidado!$E:$E,MJ$4,Consolidado!$C:$C,"REG",Consolidado!$B:$B,"FOMA")</f>
        <v>0</v>
      </c>
      <c r="MK27" s="92">
        <f>SUMIFS(Consolidado!$J:$J,Consolidado!$A:$A,$B27,Consolidado!$E:$E,MK$4,Consolidado!$C:$C,"REG",Consolidado!$B:$B,"FOMA")</f>
        <v>0</v>
      </c>
      <c r="ML27" s="92">
        <f>SUMIFS(Consolidado!$J:$J,Consolidado!$A:$A,$B27,Consolidado!$E:$E,ML$4,Consolidado!$C:$C,"REG",Consolidado!$B:$B,"FOMA")</f>
        <v>0</v>
      </c>
      <c r="MM27" s="92">
        <f>SUMIFS(Consolidado!$J:$J,Consolidado!$A:$A,$B27,Consolidado!$E:$E,MM$4,Consolidado!$C:$C,"REG",Consolidado!$B:$B,"FOMA")</f>
        <v>0</v>
      </c>
      <c r="MN27" s="92">
        <f>SUMIFS(Consolidado!$J:$J,Consolidado!$A:$A,$B27,Consolidado!$E:$E,MN$4,Consolidado!$C:$C,"REG",Consolidado!$B:$B,"FOMA")</f>
        <v>0</v>
      </c>
      <c r="MO27" s="92">
        <f>SUMIFS(Consolidado!$J:$J,Consolidado!$A:$A,$B27,Consolidado!$E:$E,MO$4,Consolidado!$C:$C,"REG",Consolidado!$B:$B,"FOMA")</f>
        <v>0</v>
      </c>
      <c r="MP27" s="92">
        <f>SUMIFS(Consolidado!$J:$J,Consolidado!$A:$A,$B27,Consolidado!$E:$E,MP$4,Consolidado!$C:$C,"REG",Consolidado!$B:$B,"FOMA")</f>
        <v>0</v>
      </c>
      <c r="MQ27" s="92">
        <f>SUMIFS(Consolidado!$J:$J,Consolidado!$A:$A,$B27,Consolidado!$E:$E,MQ$4,Consolidado!$C:$C,"REG",Consolidado!$B:$B,"FOMA")</f>
        <v>0</v>
      </c>
      <c r="MR27" s="92">
        <f>SUMIFS(Consolidado!$J:$J,Consolidado!$A:$A,$B27,Consolidado!$E:$E,MR$4,Consolidado!$C:$C,"REG",Consolidado!$B:$B,"FOMA")</f>
        <v>0</v>
      </c>
      <c r="MS27" s="92">
        <f>SUMIFS(Consolidado!$J:$J,Consolidado!$A:$A,$B27,Consolidado!$E:$E,MS$4,Consolidado!$C:$C,"REG",Consolidado!$B:$B,"FOMA")</f>
        <v>0</v>
      </c>
      <c r="MT27" s="92">
        <f>SUMIFS(Consolidado!$J:$J,Consolidado!$A:$A,$B27,Consolidado!$E:$E,MT$4,Consolidado!$C:$C,"REG",Consolidado!$B:$B,"FOMA")</f>
        <v>0</v>
      </c>
      <c r="MU27" s="92">
        <f>SUMIFS(Consolidado!$J:$J,Consolidado!$A:$A,$B27,Consolidado!$E:$E,MU$4,Consolidado!$C:$C,"REG",Consolidado!$B:$B,"FOMA")</f>
        <v>0</v>
      </c>
      <c r="MV27" s="92">
        <f>SUMIFS(Consolidado!$J:$J,Consolidado!$A:$A,$B27,Consolidado!$E:$E,MV$4,Consolidado!$C:$C,"REG",Consolidado!$B:$B,"FOMA")</f>
        <v>0</v>
      </c>
      <c r="MW27" s="92">
        <f>SUMIFS(Consolidado!$J:$J,Consolidado!$A:$A,$B27,Consolidado!$E:$E,MW$4,Consolidado!$C:$C,"REG",Consolidado!$B:$B,"FOMA")</f>
        <v>0</v>
      </c>
      <c r="MX27" s="92">
        <f>SUMIFS(Consolidado!$J:$J,Consolidado!$A:$A,$B27,Consolidado!$E:$E,MX$4,Consolidado!$C:$C,"REG",Consolidado!$B:$B,"FOMA")</f>
        <v>0</v>
      </c>
      <c r="MY27" s="92">
        <f>SUMIFS(Consolidado!$J:$J,Consolidado!$A:$A,$B27,Consolidado!$E:$E,MY$4,Consolidado!$C:$C,"REG",Consolidado!$B:$B,"FOMA")</f>
        <v>0</v>
      </c>
      <c r="MZ27" s="92">
        <f>SUMIFS(Consolidado!$J:$J,Consolidado!$A:$A,$B27,Consolidado!$E:$E,MZ$4,Consolidado!$C:$C,"REG",Consolidado!$B:$B,"FOMA")</f>
        <v>0</v>
      </c>
      <c r="NA27" s="92">
        <f>SUMIFS(Consolidado!$J:$J,Consolidado!$A:$A,$B27,Consolidado!$E:$E,NA$4,Consolidado!$C:$C,"REG",Consolidado!$B:$B,"FOMA")</f>
        <v>0</v>
      </c>
      <c r="NB27" s="92">
        <f>SUMIFS(Consolidado!$J:$J,Consolidado!$A:$A,$B27,Consolidado!$E:$E,NB$4,Consolidado!$C:$C,"REG",Consolidado!$B:$B,"FOMA")</f>
        <v>0</v>
      </c>
      <c r="NC27" s="92">
        <f>SUMIFS(Consolidado!$J:$J,Consolidado!$A:$A,$B27,Consolidado!$E:$E,NC$4,Consolidado!$C:$C,"REG",Consolidado!$B:$B,"FOMA")</f>
        <v>0</v>
      </c>
      <c r="ND27" s="92">
        <f>SUMIFS(Consolidado!$J:$J,Consolidado!$A:$A,$B27,Consolidado!$E:$E,ND$4,Consolidado!$C:$C,"REG",Consolidado!$B:$B,"FOMA")</f>
        <v>0</v>
      </c>
      <c r="NE27" s="92">
        <f>SUMIFS(Consolidado!$J:$J,Consolidado!$A:$A,$B27,Consolidado!$E:$E,NE$4,Consolidado!$C:$C,"REG",Consolidado!$B:$B,"FOMA")</f>
        <v>0</v>
      </c>
      <c r="NF27" s="92">
        <f>SUMIFS(Consolidado!$J:$J,Consolidado!$A:$A,$B27,Consolidado!$E:$E,NF$4,Consolidado!$C:$C,"REG",Consolidado!$B:$B,"FOMA")</f>
        <v>0</v>
      </c>
      <c r="NG27" s="92">
        <f>SUMIFS(Consolidado!$J:$J,Consolidado!$A:$A,$B27,Consolidado!$E:$E,NG$4,Consolidado!$C:$C,"REG",Consolidado!$B:$B,"FOMA")</f>
        <v>0</v>
      </c>
      <c r="NH27" s="92">
        <f>SUMIFS(Consolidado!$J:$J,Consolidado!$A:$A,$B27,Consolidado!$E:$E,NH$4,Consolidado!$C:$C,"REG",Consolidado!$B:$B,"FOMA")</f>
        <v>0</v>
      </c>
      <c r="NI27" s="92">
        <f>SUMIFS(Consolidado!$J:$J,Consolidado!$A:$A,$B27,Consolidado!$E:$E,NI$4,Consolidado!$C:$C,"REG",Consolidado!$B:$B,"FOMA")</f>
        <v>0</v>
      </c>
      <c r="NJ27" s="92">
        <f>SUMIFS(Consolidado!$J:$J,Consolidado!$A:$A,$B27,Consolidado!$E:$E,NJ$4,Consolidado!$C:$C,"REG",Consolidado!$B:$B,"FOMA")</f>
        <v>0</v>
      </c>
      <c r="NK27" s="92">
        <f>SUMIFS(Consolidado!$J:$J,Consolidado!$A:$A,$B27,Consolidado!$E:$E,NK$4,Consolidado!$C:$C,"REG",Consolidado!$B:$B,"FOMA")</f>
        <v>0</v>
      </c>
      <c r="NL27" s="92">
        <f>SUMIFS(Consolidado!$J:$J,Consolidado!$A:$A,$B27,Consolidado!$E:$E,NL$4,Consolidado!$C:$C,"REG",Consolidado!$B:$B,"FOMA")</f>
        <v>0</v>
      </c>
      <c r="NM27" s="92">
        <f>SUMIFS(Consolidado!$J:$J,Consolidado!$A:$A,$B27,Consolidado!$E:$E,NM$4,Consolidado!$C:$C,"REG",Consolidado!$B:$B,"FOMA")</f>
        <v>0</v>
      </c>
      <c r="NN27" s="92">
        <f>SUMIFS(Consolidado!$J:$J,Consolidado!$A:$A,$B27,Consolidado!$E:$E,NN$4,Consolidado!$C:$C,"REG",Consolidado!$B:$B,"FOMA")</f>
        <v>0</v>
      </c>
      <c r="NO27" s="92">
        <f>SUMIFS(Consolidado!$J:$J,Consolidado!$A:$A,$B27,Consolidado!$E:$E,NO$4,Consolidado!$C:$C,"REG",Consolidado!$B:$B,"FOMA")</f>
        <v>0</v>
      </c>
      <c r="NP27" s="92">
        <f>SUMIFS(Consolidado!$J:$J,Consolidado!$A:$A,$B27,Consolidado!$E:$E,NP$4,Consolidado!$C:$C,"REG",Consolidado!$B:$B,"FOMA")</f>
        <v>0</v>
      </c>
      <c r="NQ27" s="92">
        <f>SUMIFS(Consolidado!$J:$J,Consolidado!$A:$A,$B27,Consolidado!$E:$E,NQ$4,Consolidado!$C:$C,"REG",Consolidado!$B:$B,"FOMA")</f>
        <v>0</v>
      </c>
      <c r="NR27" s="92">
        <f>SUMIFS(Consolidado!$J:$J,Consolidado!$A:$A,$B27,Consolidado!$E:$E,NR$4,Consolidado!$C:$C,"REG",Consolidado!$B:$B,"FOMA")</f>
        <v>0</v>
      </c>
      <c r="NS27" s="92">
        <f>SUMIFS(Consolidado!$J:$J,Consolidado!$A:$A,$B27,Consolidado!$E:$E,NS$4,Consolidado!$C:$C,"REG",Consolidado!$B:$B,"FOMA")</f>
        <v>0</v>
      </c>
      <c r="NT27" s="92">
        <f>SUMIFS(Consolidado!$J:$J,Consolidado!$A:$A,$B27,Consolidado!$E:$E,NT$4,Consolidado!$C:$C,"REG",Consolidado!$B:$B,"FOMA")</f>
        <v>0</v>
      </c>
      <c r="NU27" s="92">
        <f>SUMIFS(Consolidado!$J:$J,Consolidado!$A:$A,$B27,Consolidado!$E:$E,NU$4,Consolidado!$C:$C,"REG",Consolidado!$B:$B,"FOMA")</f>
        <v>0</v>
      </c>
      <c r="NV27" s="92">
        <f>SUMIFS(Consolidado!$J:$J,Consolidado!$A:$A,$B27,Consolidado!$E:$E,NV$4,Consolidado!$C:$C,"REG",Consolidado!$B:$B,"FOMA")</f>
        <v>0</v>
      </c>
      <c r="NW27" s="92">
        <f>SUMIFS(Consolidado!$J:$J,Consolidado!$A:$A,$B27,Consolidado!$E:$E,NW$4,Consolidado!$C:$C,"REG",Consolidado!$B:$B,"FOMA")</f>
        <v>0</v>
      </c>
      <c r="NX27" s="92">
        <f>SUMIFS(Consolidado!$J:$J,Consolidado!$A:$A,$B27,Consolidado!$E:$E,NX$4,Consolidado!$C:$C,"REG",Consolidado!$B:$B,"FOMA")</f>
        <v>0</v>
      </c>
      <c r="NY27" s="92">
        <f>SUMIFS(Consolidado!$J:$J,Consolidado!$A:$A,$B27,Consolidado!$E:$E,NY$4,Consolidado!$C:$C,"REG",Consolidado!$B:$B,"FOMA")</f>
        <v>0</v>
      </c>
      <c r="NZ27" s="215">
        <f>SUM(HB27:NY27)</f>
        <v>1500</v>
      </c>
      <c r="OA27" s="35">
        <f t="shared" si="1"/>
        <v>0</v>
      </c>
      <c r="OB27" s="44">
        <f t="shared" si="2"/>
        <v>0</v>
      </c>
      <c r="OC27" s="35">
        <f t="shared" si="8"/>
        <v>0</v>
      </c>
      <c r="OD27" s="44">
        <f t="shared" si="3"/>
        <v>0</v>
      </c>
      <c r="OE27" s="69" t="s">
        <v>839</v>
      </c>
      <c r="OF27" s="238" cm="1">
        <f t="array" ref="OF27">_xlfn.IFS(OB27&gt;=60%,U27*100%,OB27&gt;=60%,U27*60%,OB27&gt;=35%,U27*35%,OB27&lt;35%,0)</f>
        <v>0</v>
      </c>
      <c r="OG27" s="238" cm="1">
        <f t="array" ref="OG27">_xlfn.IFS(OD27&gt;=60%,U27*100%,OD27&gt;=60%,U27*60%,OD27&gt;=35%,U27*35%,OD27&lt;35%,0)</f>
        <v>0</v>
      </c>
      <c r="OH27" s="237">
        <f t="shared" si="9"/>
        <v>0</v>
      </c>
      <c r="OI27" s="236">
        <f t="shared" si="4"/>
        <v>0</v>
      </c>
      <c r="OJ27" s="35">
        <f t="shared" si="5"/>
        <v>0</v>
      </c>
      <c r="OK27" s="35">
        <f>_xlfn.XLOOKUP(B27,Alianza!$A:$A,Alianza!$C:$C,"",0,1)</f>
        <v>5832</v>
      </c>
      <c r="OL27" s="242" cm="1">
        <f t="array" ref="OL27">_xlfn.IFS(OB27&gt;=60%,OK27*100%,OB27&gt;=60%,OK27*60%,OB27&gt;=35%,OK27*35%,OB27&lt;35%,0)</f>
        <v>0</v>
      </c>
      <c r="OM27" s="242" cm="1">
        <f t="array" ref="OM27">_xlfn.IFS(OD27&gt;=60%,OK27*100%,OD27&gt;=60%,OK27*60%,OD27&gt;=35%,OK27*35%,OD27&lt;35%,0)</f>
        <v>0</v>
      </c>
      <c r="ON27" s="243">
        <f t="shared" si="10"/>
        <v>0</v>
      </c>
      <c r="OO27" s="35">
        <f>_xlfn.XLOOKUP(B27,Comisiones!$A:$A,Comisiones!$B:$B,"",0,1)</f>
        <v>583.20000000000005</v>
      </c>
      <c r="OP27" s="35">
        <f>_xlfn.XLOOKUP(B27,Comisiones!$A:$A,Comisiones!$C:$C,"",0,1)</f>
        <v>262.44000000000005</v>
      </c>
      <c r="OQ27" s="236">
        <f t="shared" si="11"/>
        <v>320.76</v>
      </c>
      <c r="OR27" s="238" cm="1">
        <f t="array" ref="OR27">_xlfn.IFS(OB27&gt;=60%,OO27*100%,OB27&gt;=60%,OO27*60%,OB27&gt;=35%,OO27*35%,OB27&lt;35%,0)</f>
        <v>0</v>
      </c>
      <c r="OS27" s="238" cm="1">
        <f t="array" ref="OS27">_xlfn.IFS(OD27&gt;=60%,OO27*100%,OD27&gt;=60%,OO27*60%,OD27&gt;=35%,OO27*35%,OD27&lt;35%,0)</f>
        <v>0</v>
      </c>
      <c r="OT27" s="243">
        <f t="shared" si="12"/>
        <v>0</v>
      </c>
      <c r="OU27" s="35"/>
      <c r="OV27"/>
      <c r="OW27" s="35">
        <f t="shared" si="6"/>
        <v>0</v>
      </c>
      <c r="OX27" s="108"/>
    </row>
    <row r="28" spans="2:414" s="3" customFormat="1" ht="15.75" thickBot="1" x14ac:dyDescent="0.3">
      <c r="B28" s="103" t="s">
        <v>1036</v>
      </c>
      <c r="C28" s="154"/>
      <c r="D28" s="42" t="s">
        <v>441</v>
      </c>
      <c r="E28" s="43" t="str">
        <f>_xlfn.XLOOKUP(D28,'Datos Maestros'!$N$3:$N$19,'Datos Maestros'!$G$3:$G$19,"",0,1)</f>
        <v>02.03</v>
      </c>
      <c r="F28" s="43"/>
      <c r="G28" s="43"/>
      <c r="H28" s="111" t="s">
        <v>1123</v>
      </c>
      <c r="I28" s="42" t="s">
        <v>1122</v>
      </c>
      <c r="J28" s="42"/>
      <c r="K28" s="42" t="s">
        <v>940</v>
      </c>
      <c r="L28" s="42"/>
      <c r="M28" s="42"/>
      <c r="N28" s="42"/>
      <c r="O28" s="41">
        <v>44338</v>
      </c>
      <c r="P28" s="42"/>
      <c r="Q28" s="95"/>
      <c r="R28" s="95"/>
      <c r="S28" s="42"/>
      <c r="T28" s="42"/>
      <c r="U28" s="171">
        <f>35000/1.18</f>
        <v>29661.016949152545</v>
      </c>
      <c r="V28" s="50">
        <v>1</v>
      </c>
      <c r="W28" s="94">
        <v>1</v>
      </c>
      <c r="X28" s="40" t="s">
        <v>840</v>
      </c>
      <c r="Y28" s="40" t="s">
        <v>46</v>
      </c>
      <c r="Z28" s="43">
        <v>0</v>
      </c>
      <c r="AA28" s="43"/>
      <c r="AB28" s="172">
        <v>494.35</v>
      </c>
      <c r="AC28" s="109">
        <f>ROUND(((AC29*118/18)/1.18),2)</f>
        <v>0</v>
      </c>
      <c r="AD28" s="109">
        <f t="shared" ref="AD28:CO28" si="13">ROUND(((AD29*118/18)/1.18),2)</f>
        <v>0</v>
      </c>
      <c r="AE28" s="109">
        <f t="shared" si="13"/>
        <v>0</v>
      </c>
      <c r="AF28" s="109">
        <f t="shared" si="13"/>
        <v>0</v>
      </c>
      <c r="AG28" s="109">
        <f t="shared" si="13"/>
        <v>0</v>
      </c>
      <c r="AH28" s="109">
        <f t="shared" si="13"/>
        <v>0</v>
      </c>
      <c r="AI28" s="109">
        <f t="shared" si="13"/>
        <v>0</v>
      </c>
      <c r="AJ28" s="109">
        <f t="shared" si="13"/>
        <v>0</v>
      </c>
      <c r="AK28" s="109">
        <f t="shared" si="13"/>
        <v>0</v>
      </c>
      <c r="AL28" s="109">
        <f t="shared" si="13"/>
        <v>0</v>
      </c>
      <c r="AM28" s="109">
        <f t="shared" si="13"/>
        <v>0</v>
      </c>
      <c r="AN28" s="109">
        <f t="shared" si="13"/>
        <v>0</v>
      </c>
      <c r="AO28" s="109">
        <f t="shared" si="13"/>
        <v>0</v>
      </c>
      <c r="AP28" s="109">
        <f t="shared" si="13"/>
        <v>0</v>
      </c>
      <c r="AQ28" s="109">
        <f t="shared" si="13"/>
        <v>0</v>
      </c>
      <c r="AR28" s="109">
        <f t="shared" si="13"/>
        <v>0</v>
      </c>
      <c r="AS28" s="109">
        <f t="shared" si="13"/>
        <v>0</v>
      </c>
      <c r="AT28" s="109">
        <f t="shared" si="13"/>
        <v>0</v>
      </c>
      <c r="AU28" s="109">
        <f t="shared" si="13"/>
        <v>0</v>
      </c>
      <c r="AV28" s="109">
        <f t="shared" si="13"/>
        <v>0</v>
      </c>
      <c r="AW28" s="109">
        <f t="shared" si="13"/>
        <v>0</v>
      </c>
      <c r="AX28" s="109">
        <f t="shared" si="13"/>
        <v>0</v>
      </c>
      <c r="AY28" s="109">
        <f t="shared" si="13"/>
        <v>0</v>
      </c>
      <c r="AZ28" s="109">
        <f t="shared" si="13"/>
        <v>0</v>
      </c>
      <c r="BA28" s="109">
        <f t="shared" si="13"/>
        <v>0</v>
      </c>
      <c r="BB28" s="109">
        <f t="shared" si="13"/>
        <v>0</v>
      </c>
      <c r="BC28" s="109">
        <f t="shared" si="13"/>
        <v>0</v>
      </c>
      <c r="BD28" s="109">
        <f t="shared" si="13"/>
        <v>0</v>
      </c>
      <c r="BE28" s="109">
        <f t="shared" si="13"/>
        <v>0</v>
      </c>
      <c r="BF28" s="109">
        <f t="shared" si="13"/>
        <v>0</v>
      </c>
      <c r="BG28" s="109">
        <f t="shared" si="13"/>
        <v>0</v>
      </c>
      <c r="BH28" s="109">
        <f t="shared" si="13"/>
        <v>0</v>
      </c>
      <c r="BI28" s="109">
        <f t="shared" si="13"/>
        <v>0</v>
      </c>
      <c r="BJ28" s="109">
        <f t="shared" si="13"/>
        <v>0</v>
      </c>
      <c r="BK28" s="109">
        <f t="shared" si="13"/>
        <v>0</v>
      </c>
      <c r="BL28" s="109">
        <f t="shared" si="13"/>
        <v>0</v>
      </c>
      <c r="BM28" s="109">
        <f t="shared" si="13"/>
        <v>0</v>
      </c>
      <c r="BN28" s="109">
        <f t="shared" si="13"/>
        <v>0</v>
      </c>
      <c r="BO28" s="109">
        <f t="shared" si="13"/>
        <v>0</v>
      </c>
      <c r="BP28" s="109">
        <f t="shared" si="13"/>
        <v>0</v>
      </c>
      <c r="BQ28" s="109">
        <f t="shared" si="13"/>
        <v>0</v>
      </c>
      <c r="BR28" s="109">
        <f t="shared" si="13"/>
        <v>0</v>
      </c>
      <c r="BS28" s="109">
        <f t="shared" si="13"/>
        <v>0</v>
      </c>
      <c r="BT28" s="109">
        <f t="shared" si="13"/>
        <v>0</v>
      </c>
      <c r="BU28" s="109">
        <f t="shared" si="13"/>
        <v>0</v>
      </c>
      <c r="BV28" s="109">
        <f t="shared" si="13"/>
        <v>0</v>
      </c>
      <c r="BW28" s="109">
        <f t="shared" si="13"/>
        <v>0</v>
      </c>
      <c r="BX28" s="109">
        <f t="shared" si="13"/>
        <v>0</v>
      </c>
      <c r="BY28" s="109">
        <f t="shared" si="13"/>
        <v>0</v>
      </c>
      <c r="BZ28" s="109">
        <f t="shared" si="13"/>
        <v>0</v>
      </c>
      <c r="CA28" s="109">
        <f t="shared" si="13"/>
        <v>0</v>
      </c>
      <c r="CB28" s="109">
        <f t="shared" si="13"/>
        <v>0</v>
      </c>
      <c r="CC28" s="109">
        <f t="shared" si="13"/>
        <v>0</v>
      </c>
      <c r="CD28" s="109">
        <f t="shared" si="13"/>
        <v>0</v>
      </c>
      <c r="CE28" s="109">
        <f t="shared" si="13"/>
        <v>0</v>
      </c>
      <c r="CF28" s="109">
        <f t="shared" si="13"/>
        <v>0</v>
      </c>
      <c r="CG28" s="109">
        <f t="shared" si="13"/>
        <v>0</v>
      </c>
      <c r="CH28" s="109">
        <f t="shared" si="13"/>
        <v>0</v>
      </c>
      <c r="CI28" s="109">
        <f t="shared" si="13"/>
        <v>0</v>
      </c>
      <c r="CJ28" s="109">
        <f t="shared" si="13"/>
        <v>0</v>
      </c>
      <c r="CK28" s="109">
        <f t="shared" si="13"/>
        <v>0</v>
      </c>
      <c r="CL28" s="109">
        <f t="shared" si="13"/>
        <v>0</v>
      </c>
      <c r="CM28" s="109">
        <f t="shared" si="13"/>
        <v>0</v>
      </c>
      <c r="CN28" s="109">
        <f t="shared" si="13"/>
        <v>0</v>
      </c>
      <c r="CO28" s="109">
        <f t="shared" si="13"/>
        <v>0</v>
      </c>
      <c r="CP28" s="109">
        <f t="shared" ref="CP28:FA28" si="14">ROUND(((CP29*118/18)/1.18),2)</f>
        <v>494.33</v>
      </c>
      <c r="CQ28" s="109">
        <f t="shared" si="14"/>
        <v>494.33</v>
      </c>
      <c r="CR28" s="109">
        <f t="shared" si="14"/>
        <v>494.33</v>
      </c>
      <c r="CS28" s="109">
        <f t="shared" si="14"/>
        <v>494.33</v>
      </c>
      <c r="CT28" s="109">
        <f t="shared" si="14"/>
        <v>0</v>
      </c>
      <c r="CU28" s="109">
        <f t="shared" si="14"/>
        <v>988.67</v>
      </c>
      <c r="CV28" s="109">
        <f t="shared" si="14"/>
        <v>0</v>
      </c>
      <c r="CW28" s="109">
        <f t="shared" si="14"/>
        <v>0</v>
      </c>
      <c r="CX28" s="109">
        <f t="shared" si="14"/>
        <v>1483</v>
      </c>
      <c r="CY28" s="109">
        <f t="shared" si="14"/>
        <v>0</v>
      </c>
      <c r="CZ28" s="109">
        <f t="shared" si="14"/>
        <v>988.67</v>
      </c>
      <c r="DA28" s="109">
        <f t="shared" si="14"/>
        <v>494.33</v>
      </c>
      <c r="DB28" s="109">
        <f t="shared" si="14"/>
        <v>494.33</v>
      </c>
      <c r="DC28" s="109">
        <f t="shared" si="14"/>
        <v>494.33</v>
      </c>
      <c r="DD28" s="109">
        <f t="shared" si="14"/>
        <v>494.33</v>
      </c>
      <c r="DE28" s="109">
        <f t="shared" si="14"/>
        <v>494.33</v>
      </c>
      <c r="DF28" s="109">
        <f t="shared" si="14"/>
        <v>494.33</v>
      </c>
      <c r="DG28" s="109">
        <f t="shared" si="14"/>
        <v>494.33</v>
      </c>
      <c r="DH28" s="109">
        <f t="shared" si="14"/>
        <v>0</v>
      </c>
      <c r="DI28" s="109">
        <f t="shared" si="14"/>
        <v>494.33</v>
      </c>
      <c r="DJ28" s="109">
        <f t="shared" si="14"/>
        <v>0</v>
      </c>
      <c r="DK28" s="109">
        <f t="shared" si="14"/>
        <v>1483</v>
      </c>
      <c r="DL28" s="109">
        <f t="shared" si="14"/>
        <v>494.33</v>
      </c>
      <c r="DM28" s="109">
        <f t="shared" si="14"/>
        <v>0</v>
      </c>
      <c r="DN28" s="109">
        <f t="shared" si="14"/>
        <v>0</v>
      </c>
      <c r="DO28" s="109">
        <f t="shared" si="14"/>
        <v>0</v>
      </c>
      <c r="DP28" s="109">
        <f t="shared" si="14"/>
        <v>0</v>
      </c>
      <c r="DQ28" s="109">
        <f t="shared" si="14"/>
        <v>0</v>
      </c>
      <c r="DR28" s="109">
        <f t="shared" si="14"/>
        <v>0</v>
      </c>
      <c r="DS28" s="109">
        <f t="shared" si="14"/>
        <v>0</v>
      </c>
      <c r="DT28" s="109">
        <f t="shared" si="14"/>
        <v>0</v>
      </c>
      <c r="DU28" s="109">
        <f t="shared" si="14"/>
        <v>0</v>
      </c>
      <c r="DV28" s="109">
        <f t="shared" si="14"/>
        <v>0</v>
      </c>
      <c r="DW28" s="109">
        <f t="shared" si="14"/>
        <v>0</v>
      </c>
      <c r="DX28" s="109">
        <f t="shared" si="14"/>
        <v>0</v>
      </c>
      <c r="DY28" s="109">
        <f t="shared" si="14"/>
        <v>0</v>
      </c>
      <c r="DZ28" s="109">
        <f t="shared" si="14"/>
        <v>0</v>
      </c>
      <c r="EA28" s="109">
        <f t="shared" si="14"/>
        <v>0</v>
      </c>
      <c r="EB28" s="109">
        <f t="shared" si="14"/>
        <v>0</v>
      </c>
      <c r="EC28" s="109">
        <f t="shared" si="14"/>
        <v>0</v>
      </c>
      <c r="ED28" s="109">
        <f t="shared" si="14"/>
        <v>0</v>
      </c>
      <c r="EE28" s="109">
        <f t="shared" si="14"/>
        <v>0</v>
      </c>
      <c r="EF28" s="109">
        <f t="shared" si="14"/>
        <v>0</v>
      </c>
      <c r="EG28" s="109">
        <f t="shared" si="14"/>
        <v>0</v>
      </c>
      <c r="EH28" s="109">
        <f t="shared" si="14"/>
        <v>0</v>
      </c>
      <c r="EI28" s="109">
        <f t="shared" si="14"/>
        <v>0</v>
      </c>
      <c r="EJ28" s="109">
        <f t="shared" si="14"/>
        <v>0</v>
      </c>
      <c r="EK28" s="109">
        <f t="shared" si="14"/>
        <v>0</v>
      </c>
      <c r="EL28" s="109">
        <f t="shared" si="14"/>
        <v>0</v>
      </c>
      <c r="EM28" s="109">
        <f t="shared" si="14"/>
        <v>0</v>
      </c>
      <c r="EN28" s="109">
        <f t="shared" si="14"/>
        <v>0</v>
      </c>
      <c r="EO28" s="109">
        <f t="shared" si="14"/>
        <v>0</v>
      </c>
      <c r="EP28" s="109">
        <f t="shared" si="14"/>
        <v>0</v>
      </c>
      <c r="EQ28" s="109">
        <f t="shared" si="14"/>
        <v>0</v>
      </c>
      <c r="ER28" s="109">
        <f t="shared" si="14"/>
        <v>0</v>
      </c>
      <c r="ES28" s="109">
        <f t="shared" si="14"/>
        <v>0</v>
      </c>
      <c r="ET28" s="109">
        <f t="shared" si="14"/>
        <v>0</v>
      </c>
      <c r="EU28" s="109">
        <f t="shared" si="14"/>
        <v>0</v>
      </c>
      <c r="EV28" s="109">
        <f t="shared" si="14"/>
        <v>0</v>
      </c>
      <c r="EW28" s="109">
        <f t="shared" si="14"/>
        <v>0</v>
      </c>
      <c r="EX28" s="109">
        <f t="shared" si="14"/>
        <v>0</v>
      </c>
      <c r="EY28" s="109">
        <f t="shared" si="14"/>
        <v>0</v>
      </c>
      <c r="EZ28" s="109">
        <f t="shared" si="14"/>
        <v>0</v>
      </c>
      <c r="FA28" s="109">
        <f t="shared" si="14"/>
        <v>0</v>
      </c>
      <c r="FB28" s="109">
        <f t="shared" ref="FB28:GZ28" si="15">ROUND(((FB29*118/18)/1.18),2)</f>
        <v>0</v>
      </c>
      <c r="FC28" s="109">
        <f t="shared" si="15"/>
        <v>0</v>
      </c>
      <c r="FD28" s="109">
        <f t="shared" si="15"/>
        <v>0</v>
      </c>
      <c r="FE28" s="109">
        <f t="shared" si="15"/>
        <v>0</v>
      </c>
      <c r="FF28" s="109">
        <f t="shared" si="15"/>
        <v>0</v>
      </c>
      <c r="FG28" s="109">
        <f t="shared" si="15"/>
        <v>0</v>
      </c>
      <c r="FH28" s="109">
        <f t="shared" si="15"/>
        <v>0</v>
      </c>
      <c r="FI28" s="109">
        <f t="shared" si="15"/>
        <v>0</v>
      </c>
      <c r="FJ28" s="109">
        <f t="shared" si="15"/>
        <v>0</v>
      </c>
      <c r="FK28" s="109">
        <f t="shared" si="15"/>
        <v>0</v>
      </c>
      <c r="FL28" s="109">
        <f t="shared" si="15"/>
        <v>0</v>
      </c>
      <c r="FM28" s="109">
        <f t="shared" si="15"/>
        <v>0</v>
      </c>
      <c r="FN28" s="109">
        <f t="shared" si="15"/>
        <v>0</v>
      </c>
      <c r="FO28" s="109">
        <f t="shared" si="15"/>
        <v>0</v>
      </c>
      <c r="FP28" s="109">
        <f t="shared" si="15"/>
        <v>0</v>
      </c>
      <c r="FQ28" s="109">
        <f t="shared" si="15"/>
        <v>0</v>
      </c>
      <c r="FR28" s="109">
        <f t="shared" si="15"/>
        <v>0</v>
      </c>
      <c r="FS28" s="109">
        <f t="shared" si="15"/>
        <v>0</v>
      </c>
      <c r="FT28" s="109">
        <f t="shared" si="15"/>
        <v>0</v>
      </c>
      <c r="FU28" s="109">
        <f t="shared" si="15"/>
        <v>0</v>
      </c>
      <c r="FV28" s="109">
        <f t="shared" si="15"/>
        <v>0</v>
      </c>
      <c r="FW28" s="109">
        <f t="shared" si="15"/>
        <v>0</v>
      </c>
      <c r="FX28" s="109">
        <f t="shared" si="15"/>
        <v>0</v>
      </c>
      <c r="FY28" s="109">
        <f t="shared" si="15"/>
        <v>0</v>
      </c>
      <c r="FZ28" s="109">
        <f t="shared" si="15"/>
        <v>0</v>
      </c>
      <c r="GA28" s="109">
        <f t="shared" si="15"/>
        <v>0</v>
      </c>
      <c r="GB28" s="109">
        <f t="shared" si="15"/>
        <v>0</v>
      </c>
      <c r="GC28" s="109">
        <f t="shared" si="15"/>
        <v>0</v>
      </c>
      <c r="GD28" s="109">
        <f t="shared" si="15"/>
        <v>0</v>
      </c>
      <c r="GE28" s="109">
        <f t="shared" si="15"/>
        <v>0</v>
      </c>
      <c r="GF28" s="109">
        <f t="shared" si="15"/>
        <v>0</v>
      </c>
      <c r="GG28" s="109">
        <f t="shared" si="15"/>
        <v>0</v>
      </c>
      <c r="GH28" s="109">
        <f t="shared" si="15"/>
        <v>0</v>
      </c>
      <c r="GI28" s="109">
        <f t="shared" si="15"/>
        <v>0</v>
      </c>
      <c r="GJ28" s="109">
        <f t="shared" si="15"/>
        <v>0</v>
      </c>
      <c r="GK28" s="109">
        <f t="shared" si="15"/>
        <v>0</v>
      </c>
      <c r="GL28" s="109">
        <f t="shared" si="15"/>
        <v>0</v>
      </c>
      <c r="GM28" s="109">
        <f t="shared" si="15"/>
        <v>0</v>
      </c>
      <c r="GN28" s="109">
        <f t="shared" si="15"/>
        <v>0</v>
      </c>
      <c r="GO28" s="109">
        <f t="shared" si="15"/>
        <v>0</v>
      </c>
      <c r="GP28" s="109">
        <f t="shared" si="15"/>
        <v>0</v>
      </c>
      <c r="GQ28" s="109">
        <f t="shared" si="15"/>
        <v>0</v>
      </c>
      <c r="GR28" s="109">
        <f t="shared" si="15"/>
        <v>0</v>
      </c>
      <c r="GS28" s="109">
        <f t="shared" si="15"/>
        <v>0</v>
      </c>
      <c r="GT28" s="109">
        <f t="shared" si="15"/>
        <v>0</v>
      </c>
      <c r="GU28" s="109">
        <f t="shared" si="15"/>
        <v>0</v>
      </c>
      <c r="GV28" s="109">
        <f t="shared" si="15"/>
        <v>0</v>
      </c>
      <c r="GW28" s="109">
        <f t="shared" si="15"/>
        <v>0</v>
      </c>
      <c r="GX28" s="109">
        <f t="shared" si="15"/>
        <v>0</v>
      </c>
      <c r="GY28" s="109">
        <f t="shared" si="15"/>
        <v>0</v>
      </c>
      <c r="GZ28" s="109">
        <f t="shared" si="15"/>
        <v>0</v>
      </c>
      <c r="HA28" s="216">
        <f t="shared" si="7"/>
        <v>11369.63</v>
      </c>
      <c r="HB28" s="109">
        <f t="shared" ref="HB28:JN28" si="16">ROUND(((HB29*118/18)/1.18),2)</f>
        <v>0</v>
      </c>
      <c r="HC28" s="109">
        <f t="shared" si="16"/>
        <v>0</v>
      </c>
      <c r="HD28" s="109">
        <f t="shared" si="16"/>
        <v>0</v>
      </c>
      <c r="HE28" s="109">
        <f t="shared" si="16"/>
        <v>0</v>
      </c>
      <c r="HF28" s="109">
        <f t="shared" si="16"/>
        <v>0</v>
      </c>
      <c r="HG28" s="109">
        <f t="shared" si="16"/>
        <v>0</v>
      </c>
      <c r="HH28" s="109">
        <f t="shared" si="16"/>
        <v>0</v>
      </c>
      <c r="HI28" s="109">
        <f t="shared" si="16"/>
        <v>0</v>
      </c>
      <c r="HJ28" s="109">
        <f t="shared" si="16"/>
        <v>0</v>
      </c>
      <c r="HK28" s="109">
        <f t="shared" si="16"/>
        <v>0</v>
      </c>
      <c r="HL28" s="109">
        <f t="shared" si="16"/>
        <v>0</v>
      </c>
      <c r="HM28" s="109">
        <f t="shared" si="16"/>
        <v>0</v>
      </c>
      <c r="HN28" s="109">
        <f t="shared" si="16"/>
        <v>0</v>
      </c>
      <c r="HO28" s="109">
        <f t="shared" si="16"/>
        <v>0</v>
      </c>
      <c r="HP28" s="109">
        <f t="shared" si="16"/>
        <v>0</v>
      </c>
      <c r="HQ28" s="109">
        <f t="shared" si="16"/>
        <v>0</v>
      </c>
      <c r="HR28" s="109">
        <f t="shared" si="16"/>
        <v>0</v>
      </c>
      <c r="HS28" s="109">
        <f t="shared" si="16"/>
        <v>0</v>
      </c>
      <c r="HT28" s="109">
        <f t="shared" si="16"/>
        <v>0</v>
      </c>
      <c r="HU28" s="109">
        <f t="shared" si="16"/>
        <v>0</v>
      </c>
      <c r="HV28" s="109">
        <f t="shared" si="16"/>
        <v>0</v>
      </c>
      <c r="HW28" s="109">
        <f t="shared" si="16"/>
        <v>0</v>
      </c>
      <c r="HX28" s="109">
        <f t="shared" si="16"/>
        <v>0</v>
      </c>
      <c r="HY28" s="109">
        <f t="shared" si="16"/>
        <v>0</v>
      </c>
      <c r="HZ28" s="109">
        <f t="shared" si="16"/>
        <v>0</v>
      </c>
      <c r="IA28" s="109">
        <f t="shared" si="16"/>
        <v>0</v>
      </c>
      <c r="IB28" s="109">
        <f t="shared" si="16"/>
        <v>0</v>
      </c>
      <c r="IC28" s="109">
        <f t="shared" si="16"/>
        <v>0</v>
      </c>
      <c r="ID28" s="109">
        <f t="shared" si="16"/>
        <v>0</v>
      </c>
      <c r="IE28" s="109">
        <f t="shared" si="16"/>
        <v>0</v>
      </c>
      <c r="IF28" s="109">
        <f t="shared" si="16"/>
        <v>0</v>
      </c>
      <c r="IG28" s="109">
        <f t="shared" si="16"/>
        <v>0</v>
      </c>
      <c r="IH28" s="109">
        <f t="shared" si="16"/>
        <v>0</v>
      </c>
      <c r="II28" s="109">
        <f t="shared" si="16"/>
        <v>0</v>
      </c>
      <c r="IJ28" s="109">
        <f t="shared" si="16"/>
        <v>0</v>
      </c>
      <c r="IK28" s="109">
        <f t="shared" si="16"/>
        <v>0</v>
      </c>
      <c r="IL28" s="109">
        <f t="shared" si="16"/>
        <v>0</v>
      </c>
      <c r="IM28" s="109">
        <f t="shared" si="16"/>
        <v>0</v>
      </c>
      <c r="IN28" s="109">
        <f t="shared" si="16"/>
        <v>0</v>
      </c>
      <c r="IO28" s="109">
        <f t="shared" si="16"/>
        <v>0</v>
      </c>
      <c r="IP28" s="109">
        <f t="shared" si="16"/>
        <v>0</v>
      </c>
      <c r="IQ28" s="109">
        <f t="shared" si="16"/>
        <v>0</v>
      </c>
      <c r="IR28" s="109">
        <f t="shared" si="16"/>
        <v>0</v>
      </c>
      <c r="IS28" s="109">
        <f t="shared" si="16"/>
        <v>0</v>
      </c>
      <c r="IT28" s="109">
        <f t="shared" si="16"/>
        <v>0</v>
      </c>
      <c r="IU28" s="109">
        <f t="shared" si="16"/>
        <v>0</v>
      </c>
      <c r="IV28" s="109">
        <f t="shared" si="16"/>
        <v>0</v>
      </c>
      <c r="IW28" s="109">
        <f t="shared" si="16"/>
        <v>0</v>
      </c>
      <c r="IX28" s="109">
        <f t="shared" si="16"/>
        <v>0</v>
      </c>
      <c r="IY28" s="109">
        <f t="shared" si="16"/>
        <v>0</v>
      </c>
      <c r="IZ28" s="109">
        <f t="shared" si="16"/>
        <v>0</v>
      </c>
      <c r="JA28" s="109">
        <f t="shared" si="16"/>
        <v>0</v>
      </c>
      <c r="JB28" s="109">
        <f t="shared" si="16"/>
        <v>0</v>
      </c>
      <c r="JC28" s="109">
        <f t="shared" si="16"/>
        <v>0</v>
      </c>
      <c r="JD28" s="109">
        <f t="shared" si="16"/>
        <v>0</v>
      </c>
      <c r="JE28" s="109">
        <f t="shared" si="16"/>
        <v>0</v>
      </c>
      <c r="JF28" s="109">
        <f t="shared" si="16"/>
        <v>0</v>
      </c>
      <c r="JG28" s="109">
        <f t="shared" si="16"/>
        <v>0</v>
      </c>
      <c r="JH28" s="109">
        <f t="shared" si="16"/>
        <v>0</v>
      </c>
      <c r="JI28" s="109">
        <f t="shared" si="16"/>
        <v>0</v>
      </c>
      <c r="JJ28" s="109">
        <f t="shared" si="16"/>
        <v>0</v>
      </c>
      <c r="JK28" s="109">
        <f t="shared" si="16"/>
        <v>0</v>
      </c>
      <c r="JL28" s="109">
        <f t="shared" si="16"/>
        <v>0</v>
      </c>
      <c r="JM28" s="109">
        <f t="shared" si="16"/>
        <v>0</v>
      </c>
      <c r="JN28" s="109">
        <f t="shared" si="16"/>
        <v>0</v>
      </c>
      <c r="JO28" s="109">
        <f t="shared" ref="JO28:LZ28" si="17">ROUND(((JO29*118/18)/1.18),2)</f>
        <v>0</v>
      </c>
      <c r="JP28" s="109">
        <f t="shared" si="17"/>
        <v>0</v>
      </c>
      <c r="JQ28" s="109">
        <f t="shared" si="17"/>
        <v>0</v>
      </c>
      <c r="JR28" s="109">
        <f t="shared" si="17"/>
        <v>0</v>
      </c>
      <c r="JS28" s="109">
        <f t="shared" si="17"/>
        <v>0</v>
      </c>
      <c r="JT28" s="109">
        <f t="shared" si="17"/>
        <v>0</v>
      </c>
      <c r="JU28" s="109">
        <f t="shared" si="17"/>
        <v>0</v>
      </c>
      <c r="JV28" s="109">
        <f t="shared" si="17"/>
        <v>0</v>
      </c>
      <c r="JW28" s="109">
        <f t="shared" si="17"/>
        <v>0</v>
      </c>
      <c r="JX28" s="109">
        <f t="shared" si="17"/>
        <v>0</v>
      </c>
      <c r="JY28" s="109">
        <f t="shared" si="17"/>
        <v>0</v>
      </c>
      <c r="JZ28" s="109">
        <f t="shared" si="17"/>
        <v>0</v>
      </c>
      <c r="KA28" s="109">
        <f t="shared" si="17"/>
        <v>0</v>
      </c>
      <c r="KB28" s="109">
        <f t="shared" si="17"/>
        <v>0</v>
      </c>
      <c r="KC28" s="109">
        <f t="shared" si="17"/>
        <v>0</v>
      </c>
      <c r="KD28" s="109">
        <f t="shared" si="17"/>
        <v>0</v>
      </c>
      <c r="KE28" s="109">
        <f t="shared" si="17"/>
        <v>0</v>
      </c>
      <c r="KF28" s="109">
        <f t="shared" si="17"/>
        <v>0</v>
      </c>
      <c r="KG28" s="109">
        <f t="shared" si="17"/>
        <v>0</v>
      </c>
      <c r="KH28" s="109">
        <f t="shared" si="17"/>
        <v>0</v>
      </c>
      <c r="KI28" s="109">
        <f t="shared" si="17"/>
        <v>0</v>
      </c>
      <c r="KJ28" s="109">
        <f t="shared" si="17"/>
        <v>0</v>
      </c>
      <c r="KK28" s="109">
        <f t="shared" si="17"/>
        <v>0</v>
      </c>
      <c r="KL28" s="109">
        <f t="shared" si="17"/>
        <v>494.33</v>
      </c>
      <c r="KM28" s="109">
        <f t="shared" si="17"/>
        <v>494.33</v>
      </c>
      <c r="KN28" s="109">
        <f t="shared" si="17"/>
        <v>494.33</v>
      </c>
      <c r="KO28" s="109">
        <f t="shared" si="17"/>
        <v>494.33</v>
      </c>
      <c r="KP28" s="109">
        <f t="shared" si="17"/>
        <v>494.33</v>
      </c>
      <c r="KQ28" s="109">
        <f t="shared" si="17"/>
        <v>494.33</v>
      </c>
      <c r="KR28" s="109">
        <f t="shared" si="17"/>
        <v>494.33</v>
      </c>
      <c r="KS28" s="109">
        <f t="shared" si="17"/>
        <v>494.33</v>
      </c>
      <c r="KT28" s="109">
        <f t="shared" si="17"/>
        <v>494.33</v>
      </c>
      <c r="KU28" s="109">
        <f t="shared" si="17"/>
        <v>494.33</v>
      </c>
      <c r="KV28" s="109">
        <f t="shared" si="17"/>
        <v>494.33</v>
      </c>
      <c r="KW28" s="109">
        <f t="shared" si="17"/>
        <v>494.33</v>
      </c>
      <c r="KX28" s="109">
        <f t="shared" si="17"/>
        <v>494.33</v>
      </c>
      <c r="KY28" s="109">
        <f t="shared" si="17"/>
        <v>494.33</v>
      </c>
      <c r="KZ28" s="109">
        <f t="shared" si="17"/>
        <v>494.33</v>
      </c>
      <c r="LA28" s="109">
        <f t="shared" si="17"/>
        <v>494.33</v>
      </c>
      <c r="LB28" s="109">
        <f t="shared" si="17"/>
        <v>494.33</v>
      </c>
      <c r="LC28" s="109">
        <f t="shared" si="17"/>
        <v>494.33</v>
      </c>
      <c r="LD28" s="109">
        <f t="shared" si="17"/>
        <v>494.33</v>
      </c>
      <c r="LE28" s="109">
        <f t="shared" si="17"/>
        <v>494.33</v>
      </c>
      <c r="LF28" s="109">
        <f t="shared" si="17"/>
        <v>494.33</v>
      </c>
      <c r="LG28" s="109">
        <f t="shared" si="17"/>
        <v>494.33</v>
      </c>
      <c r="LH28" s="109">
        <f t="shared" si="17"/>
        <v>494.33</v>
      </c>
      <c r="LI28" s="109">
        <f t="shared" si="17"/>
        <v>494.33</v>
      </c>
      <c r="LJ28" s="109">
        <f t="shared" si="17"/>
        <v>494.33</v>
      </c>
      <c r="LK28" s="109">
        <f t="shared" si="17"/>
        <v>494.33</v>
      </c>
      <c r="LL28" s="109">
        <f t="shared" si="17"/>
        <v>494.33</v>
      </c>
      <c r="LM28" s="109">
        <f t="shared" si="17"/>
        <v>494.33</v>
      </c>
      <c r="LN28" s="109">
        <f t="shared" si="17"/>
        <v>494.33</v>
      </c>
      <c r="LO28" s="109">
        <f t="shared" si="17"/>
        <v>494.33</v>
      </c>
      <c r="LP28" s="109">
        <f t="shared" si="17"/>
        <v>494.33</v>
      </c>
      <c r="LQ28" s="109">
        <f t="shared" si="17"/>
        <v>494.33</v>
      </c>
      <c r="LR28" s="109">
        <f t="shared" si="17"/>
        <v>494.33</v>
      </c>
      <c r="LS28" s="109">
        <f t="shared" si="17"/>
        <v>494.33</v>
      </c>
      <c r="LT28" s="109">
        <f t="shared" si="17"/>
        <v>494.33</v>
      </c>
      <c r="LU28" s="109">
        <f t="shared" si="17"/>
        <v>494.33</v>
      </c>
      <c r="LV28" s="109">
        <f t="shared" si="17"/>
        <v>494.33</v>
      </c>
      <c r="LW28" s="109">
        <f t="shared" si="17"/>
        <v>0</v>
      </c>
      <c r="LX28" s="109">
        <f t="shared" si="17"/>
        <v>0</v>
      </c>
      <c r="LY28" s="109">
        <f t="shared" si="17"/>
        <v>0</v>
      </c>
      <c r="LZ28" s="109">
        <f t="shared" si="17"/>
        <v>0</v>
      </c>
      <c r="MA28" s="109">
        <f t="shared" ref="MA28:NY28" si="18">ROUND(((MA29*118/18)/1.18),2)</f>
        <v>0</v>
      </c>
      <c r="MB28" s="109">
        <f t="shared" si="18"/>
        <v>0</v>
      </c>
      <c r="MC28" s="109">
        <f t="shared" si="18"/>
        <v>0</v>
      </c>
      <c r="MD28" s="109">
        <f t="shared" si="18"/>
        <v>0</v>
      </c>
      <c r="ME28" s="109">
        <f t="shared" si="18"/>
        <v>0</v>
      </c>
      <c r="MF28" s="109">
        <f t="shared" si="18"/>
        <v>0</v>
      </c>
      <c r="MG28" s="109">
        <f t="shared" si="18"/>
        <v>0</v>
      </c>
      <c r="MH28" s="109">
        <f t="shared" si="18"/>
        <v>0</v>
      </c>
      <c r="MI28" s="109">
        <f t="shared" si="18"/>
        <v>0</v>
      </c>
      <c r="MJ28" s="109">
        <f t="shared" si="18"/>
        <v>0</v>
      </c>
      <c r="MK28" s="109">
        <f t="shared" si="18"/>
        <v>0</v>
      </c>
      <c r="ML28" s="109">
        <f t="shared" si="18"/>
        <v>0</v>
      </c>
      <c r="MM28" s="109">
        <f t="shared" si="18"/>
        <v>0</v>
      </c>
      <c r="MN28" s="109">
        <f t="shared" si="18"/>
        <v>0</v>
      </c>
      <c r="MO28" s="109">
        <f t="shared" si="18"/>
        <v>0</v>
      </c>
      <c r="MP28" s="109">
        <f t="shared" si="18"/>
        <v>0</v>
      </c>
      <c r="MQ28" s="109">
        <f t="shared" si="18"/>
        <v>0</v>
      </c>
      <c r="MR28" s="109">
        <f t="shared" si="18"/>
        <v>0</v>
      </c>
      <c r="MS28" s="109">
        <f t="shared" si="18"/>
        <v>0</v>
      </c>
      <c r="MT28" s="109">
        <f t="shared" si="18"/>
        <v>0</v>
      </c>
      <c r="MU28" s="109">
        <f t="shared" si="18"/>
        <v>0</v>
      </c>
      <c r="MV28" s="109">
        <f t="shared" si="18"/>
        <v>0</v>
      </c>
      <c r="MW28" s="109">
        <f t="shared" si="18"/>
        <v>0</v>
      </c>
      <c r="MX28" s="109">
        <f t="shared" si="18"/>
        <v>0</v>
      </c>
      <c r="MY28" s="109">
        <f t="shared" si="18"/>
        <v>0</v>
      </c>
      <c r="MZ28" s="109">
        <f t="shared" si="18"/>
        <v>0</v>
      </c>
      <c r="NA28" s="109">
        <f t="shared" si="18"/>
        <v>0</v>
      </c>
      <c r="NB28" s="109">
        <f t="shared" si="18"/>
        <v>0</v>
      </c>
      <c r="NC28" s="109">
        <f t="shared" si="18"/>
        <v>0</v>
      </c>
      <c r="ND28" s="109">
        <f t="shared" si="18"/>
        <v>0</v>
      </c>
      <c r="NE28" s="109">
        <f t="shared" si="18"/>
        <v>0</v>
      </c>
      <c r="NF28" s="109">
        <f t="shared" si="18"/>
        <v>0</v>
      </c>
      <c r="NG28" s="109">
        <f t="shared" si="18"/>
        <v>0</v>
      </c>
      <c r="NH28" s="109">
        <f t="shared" si="18"/>
        <v>0</v>
      </c>
      <c r="NI28" s="109">
        <f t="shared" si="18"/>
        <v>0</v>
      </c>
      <c r="NJ28" s="109">
        <f t="shared" si="18"/>
        <v>0</v>
      </c>
      <c r="NK28" s="109">
        <f t="shared" si="18"/>
        <v>0</v>
      </c>
      <c r="NL28" s="109">
        <f t="shared" si="18"/>
        <v>0</v>
      </c>
      <c r="NM28" s="109">
        <f t="shared" si="18"/>
        <v>0</v>
      </c>
      <c r="NN28" s="109">
        <f t="shared" si="18"/>
        <v>0</v>
      </c>
      <c r="NO28" s="109">
        <f t="shared" si="18"/>
        <v>0</v>
      </c>
      <c r="NP28" s="109">
        <f t="shared" si="18"/>
        <v>0</v>
      </c>
      <c r="NQ28" s="109">
        <f t="shared" si="18"/>
        <v>0</v>
      </c>
      <c r="NR28" s="109">
        <f t="shared" si="18"/>
        <v>0</v>
      </c>
      <c r="NS28" s="109">
        <f t="shared" si="18"/>
        <v>0</v>
      </c>
      <c r="NT28" s="109">
        <f t="shared" si="18"/>
        <v>0</v>
      </c>
      <c r="NU28" s="109">
        <f t="shared" si="18"/>
        <v>0</v>
      </c>
      <c r="NV28" s="109">
        <f t="shared" si="18"/>
        <v>0</v>
      </c>
      <c r="NW28" s="109">
        <f t="shared" si="18"/>
        <v>0</v>
      </c>
      <c r="NX28" s="109">
        <f t="shared" si="18"/>
        <v>0</v>
      </c>
      <c r="NY28" s="109">
        <f t="shared" si="18"/>
        <v>0</v>
      </c>
      <c r="NZ28" s="215">
        <f>SUM(HB28:NY28)</f>
        <v>18290.210000000006</v>
      </c>
      <c r="OA28" s="35">
        <f t="shared" si="1"/>
        <v>11369.63</v>
      </c>
      <c r="OB28" s="44">
        <f t="shared" si="2"/>
        <v>0.38331895428571422</v>
      </c>
      <c r="OC28" s="35">
        <f t="shared" si="8"/>
        <v>11369.63</v>
      </c>
      <c r="OD28" s="44">
        <f t="shared" si="3"/>
        <v>0.38331895428571422</v>
      </c>
      <c r="OE28" s="69" t="s">
        <v>839</v>
      </c>
      <c r="OF28" s="238" cm="1">
        <f t="array" ref="OF28">_xlfn.IFS(OB28&gt;=60%,U28*100%,OB28&gt;=60%,U28*60%,OB28&gt;=35%,U28*35%,OB28&lt;35%,0)</f>
        <v>10381.355932203391</v>
      </c>
      <c r="OG28" s="238" cm="1">
        <f t="array" ref="OG28">_xlfn.IFS(OD28&gt;=60%,U28*100%,OD28&gt;=60%,U28*60%,OD28&gt;=35%,U28*35%,OD28&lt;35%,0)</f>
        <v>10381.355932203391</v>
      </c>
      <c r="OH28" s="237">
        <f t="shared" si="9"/>
        <v>0</v>
      </c>
      <c r="OI28" s="236">
        <f t="shared" si="4"/>
        <v>10381.355932203391</v>
      </c>
      <c r="OJ28" s="35">
        <f t="shared" si="5"/>
        <v>0</v>
      </c>
      <c r="OK28" s="35">
        <f>_xlfn.XLOOKUP(B28,Alianza!$A:$A,Alianza!$C:$C,"",0,1)</f>
        <v>5832</v>
      </c>
      <c r="OL28" s="242" cm="1">
        <f t="array" ref="OL28">_xlfn.IFS(OB28&gt;=60%,OK28*100%,OB28&gt;=60%,OK28*60%,OB28&gt;=35%,OK28*35%,OB28&lt;35%,0)</f>
        <v>2041.1999999999998</v>
      </c>
      <c r="OM28" s="242" cm="1">
        <f t="array" ref="OM28">_xlfn.IFS(OD28&gt;=60%,OK28*100%,OD28&gt;=60%,OK28*60%,OD28&gt;=35%,OK28*35%,OD28&lt;35%,0)</f>
        <v>2041.1999999999998</v>
      </c>
      <c r="ON28" s="243">
        <f t="shared" si="10"/>
        <v>0</v>
      </c>
      <c r="OO28" s="35">
        <f>_xlfn.XLOOKUP(B28,Comisiones!$A:$A,Comisiones!$B:$B,"",0,1)</f>
        <v>583.20000000000005</v>
      </c>
      <c r="OP28" s="35">
        <f>_xlfn.XLOOKUP(B28,Comisiones!$A:$A,Comisiones!$C:$C,"",0,1)</f>
        <v>262.44000000000005</v>
      </c>
      <c r="OQ28" s="236">
        <f t="shared" si="11"/>
        <v>320.76</v>
      </c>
      <c r="OR28" s="238" cm="1">
        <f t="array" ref="OR28">_xlfn.IFS(OB28&gt;=60%,OO28*100%,OB28&gt;=60%,OO28*60%,OB28&gt;=35%,OO28*35%,OB28&lt;35%,0)</f>
        <v>204.12</v>
      </c>
      <c r="OS28" s="238" cm="1">
        <f t="array" ref="OS28">_xlfn.IFS(OD28&gt;=60%,OO28*100%,OD28&gt;=60%,OO28*60%,OD28&gt;=35%,OO28*35%,OD28&lt;35%,0)</f>
        <v>204.12</v>
      </c>
      <c r="OT28" s="243">
        <f t="shared" si="12"/>
        <v>0</v>
      </c>
      <c r="OU28" s="35"/>
      <c r="OV28"/>
      <c r="OW28" s="35">
        <f t="shared" si="6"/>
        <v>1.1769491525410558</v>
      </c>
      <c r="OX28" s="108"/>
    </row>
    <row r="29" spans="2:414" s="3" customFormat="1" x14ac:dyDescent="0.25">
      <c r="B29" s="103" t="s">
        <v>1036</v>
      </c>
      <c r="C29" s="154"/>
      <c r="D29" s="42" t="s">
        <v>441</v>
      </c>
      <c r="E29" s="43" t="str">
        <f>_xlfn.XLOOKUP(D29,'Datos Maestros'!$N$3:$N$19,'Datos Maestros'!$G$3:$G$19,"",0,1)</f>
        <v>02.03</v>
      </c>
      <c r="F29" s="43"/>
      <c r="G29" s="43"/>
      <c r="H29" s="111" t="s">
        <v>1123</v>
      </c>
      <c r="I29" s="42" t="s">
        <v>1122</v>
      </c>
      <c r="J29" s="42"/>
      <c r="K29" s="42" t="s">
        <v>941</v>
      </c>
      <c r="L29" s="42"/>
      <c r="M29" s="42"/>
      <c r="N29" s="42"/>
      <c r="O29" s="41">
        <v>44338</v>
      </c>
      <c r="P29" s="42"/>
      <c r="Q29" s="94"/>
      <c r="R29" s="94"/>
      <c r="S29" s="42"/>
      <c r="T29" s="42"/>
      <c r="U29" s="171">
        <f>U28*18%</f>
        <v>5338.9830508474579</v>
      </c>
      <c r="V29" s="74">
        <v>0</v>
      </c>
      <c r="W29" s="94">
        <v>0</v>
      </c>
      <c r="X29" s="40" t="s">
        <v>840</v>
      </c>
      <c r="Y29" s="40" t="s">
        <v>46</v>
      </c>
      <c r="Z29" s="43">
        <v>0</v>
      </c>
      <c r="AA29" s="43"/>
      <c r="AB29" s="172">
        <v>88.98</v>
      </c>
      <c r="AC29" s="174">
        <f>SUMIFS(Consolidado!$I:$I,Consolidado!$A:$A,$B29,Consolidado!$E:$E,AC$4,Consolidado!$C:$C,$C$3,Consolidado!$B:$B,"SERVICIO")</f>
        <v>0</v>
      </c>
      <c r="AD29" s="174">
        <f>SUMIFS(Consolidado!$I:$I,Consolidado!$A:$A,$B29,Consolidado!$E:$E,AD$4,Consolidado!$C:$C,$C$3,Consolidado!$B:$B,"SERVICIO")</f>
        <v>0</v>
      </c>
      <c r="AE29" s="174">
        <f>SUMIFS(Consolidado!$I:$I,Consolidado!$A:$A,$B29,Consolidado!$E:$E,AE$4,Consolidado!$C:$C,$C$3,Consolidado!$B:$B,"SERVICIO")</f>
        <v>0</v>
      </c>
      <c r="AF29" s="174">
        <f>SUMIFS(Consolidado!$I:$I,Consolidado!$A:$A,$B29,Consolidado!$E:$E,AF$4,Consolidado!$C:$C,$C$3,Consolidado!$B:$B,"SERVICIO")</f>
        <v>0</v>
      </c>
      <c r="AG29" s="174">
        <f>SUMIFS(Consolidado!$I:$I,Consolidado!$A:$A,$B29,Consolidado!$E:$E,AG$4,Consolidado!$C:$C,$C$3,Consolidado!$B:$B,"SERVICIO")</f>
        <v>0</v>
      </c>
      <c r="AH29" s="174">
        <f>SUMIFS(Consolidado!$I:$I,Consolidado!$A:$A,$B29,Consolidado!$E:$E,AH$4,Consolidado!$C:$C,$C$3,Consolidado!$B:$B,"SERVICIO")</f>
        <v>0</v>
      </c>
      <c r="AI29" s="174">
        <f>SUMIFS(Consolidado!$I:$I,Consolidado!$A:$A,$B29,Consolidado!$E:$E,AI$4,Consolidado!$C:$C,$C$3,Consolidado!$B:$B,"SERVICIO")</f>
        <v>0</v>
      </c>
      <c r="AJ29" s="174">
        <f>SUMIFS(Consolidado!$I:$I,Consolidado!$A:$A,$B29,Consolidado!$E:$E,AJ$4,Consolidado!$C:$C,$C$3,Consolidado!$B:$B,"SERVICIO")</f>
        <v>0</v>
      </c>
      <c r="AK29" s="174">
        <f>SUMIFS(Consolidado!$I:$I,Consolidado!$A:$A,$B29,Consolidado!$E:$E,AK$4,Consolidado!$C:$C,$C$3,Consolidado!$B:$B,"SERVICIO")</f>
        <v>0</v>
      </c>
      <c r="AL29" s="174">
        <f>SUMIFS(Consolidado!$I:$I,Consolidado!$A:$A,$B29,Consolidado!$E:$E,AL$4,Consolidado!$C:$C,$C$3,Consolidado!$B:$B,"SERVICIO")</f>
        <v>0</v>
      </c>
      <c r="AM29" s="174">
        <f>SUMIFS(Consolidado!$I:$I,Consolidado!$A:$A,$B29,Consolidado!$E:$E,AM$4,Consolidado!$C:$C,$C$3,Consolidado!$B:$B,"SERVICIO")</f>
        <v>0</v>
      </c>
      <c r="AN29" s="174">
        <f>SUMIFS(Consolidado!$I:$I,Consolidado!$A:$A,$B29,Consolidado!$E:$E,AN$4,Consolidado!$C:$C,$C$3,Consolidado!$B:$B,"SERVICIO")</f>
        <v>0</v>
      </c>
      <c r="AO29" s="174">
        <f>SUMIFS(Consolidado!$I:$I,Consolidado!$A:$A,$B29,Consolidado!$E:$E,AO$4,Consolidado!$C:$C,$C$3,Consolidado!$B:$B,"SERVICIO")</f>
        <v>0</v>
      </c>
      <c r="AP29" s="174">
        <f>SUMIFS(Consolidado!$I:$I,Consolidado!$A:$A,$B29,Consolidado!$E:$E,AP$4,Consolidado!$C:$C,$C$3,Consolidado!$B:$B,"SERVICIO")</f>
        <v>0</v>
      </c>
      <c r="AQ29" s="174">
        <f>SUMIFS(Consolidado!$I:$I,Consolidado!$A:$A,$B29,Consolidado!$E:$E,AQ$4,Consolidado!$C:$C,$C$3,Consolidado!$B:$B,"SERVICIO")</f>
        <v>0</v>
      </c>
      <c r="AR29" s="174">
        <f>SUMIFS(Consolidado!$I:$I,Consolidado!$A:$A,$B29,Consolidado!$E:$E,AR$4,Consolidado!$C:$C,$C$3,Consolidado!$B:$B,"SERVICIO")</f>
        <v>0</v>
      </c>
      <c r="AS29" s="174">
        <f>SUMIFS(Consolidado!$I:$I,Consolidado!$A:$A,$B29,Consolidado!$E:$E,AS$4,Consolidado!$C:$C,$C$3,Consolidado!$B:$B,"SERVICIO")</f>
        <v>0</v>
      </c>
      <c r="AT29" s="174">
        <f>SUMIFS(Consolidado!$I:$I,Consolidado!$A:$A,$B29,Consolidado!$E:$E,AT$4,Consolidado!$C:$C,$C$3,Consolidado!$B:$B,"SERVICIO")</f>
        <v>0</v>
      </c>
      <c r="AU29" s="174">
        <f>SUMIFS(Consolidado!$I:$I,Consolidado!$A:$A,$B29,Consolidado!$E:$E,AU$4,Consolidado!$C:$C,$C$3,Consolidado!$B:$B,"SERVICIO")</f>
        <v>0</v>
      </c>
      <c r="AV29" s="174">
        <f>SUMIFS(Consolidado!$I:$I,Consolidado!$A:$A,$B29,Consolidado!$E:$E,AV$4,Consolidado!$C:$C,$C$3,Consolidado!$B:$B,"SERVICIO")</f>
        <v>0</v>
      </c>
      <c r="AW29" s="174">
        <f>SUMIFS(Consolidado!$I:$I,Consolidado!$A:$A,$B29,Consolidado!$E:$E,AW$4,Consolidado!$C:$C,$C$3,Consolidado!$B:$B,"SERVICIO")</f>
        <v>0</v>
      </c>
      <c r="AX29" s="174">
        <f>SUMIFS(Consolidado!$I:$I,Consolidado!$A:$A,$B29,Consolidado!$E:$E,AX$4,Consolidado!$C:$C,$C$3,Consolidado!$B:$B,"SERVICIO")</f>
        <v>0</v>
      </c>
      <c r="AY29" s="174">
        <f>SUMIFS(Consolidado!$I:$I,Consolidado!$A:$A,$B29,Consolidado!$E:$E,AY$4,Consolidado!$C:$C,$C$3,Consolidado!$B:$B,"SERVICIO")</f>
        <v>0</v>
      </c>
      <c r="AZ29" s="174">
        <f>SUMIFS(Consolidado!$I:$I,Consolidado!$A:$A,$B29,Consolidado!$E:$E,AZ$4,Consolidado!$C:$C,$C$3,Consolidado!$B:$B,"SERVICIO")</f>
        <v>0</v>
      </c>
      <c r="BA29" s="174">
        <f>SUMIFS(Consolidado!$I:$I,Consolidado!$A:$A,$B29,Consolidado!$E:$E,BA$4,Consolidado!$C:$C,$C$3,Consolidado!$B:$B,"SERVICIO")</f>
        <v>0</v>
      </c>
      <c r="BB29" s="174">
        <f>SUMIFS(Consolidado!$I:$I,Consolidado!$A:$A,$B29,Consolidado!$E:$E,BB$4,Consolidado!$C:$C,$C$3,Consolidado!$B:$B,"SERVICIO")</f>
        <v>0</v>
      </c>
      <c r="BC29" s="174">
        <f>SUMIFS(Consolidado!$I:$I,Consolidado!$A:$A,$B29,Consolidado!$E:$E,BC$4,Consolidado!$C:$C,$C$3,Consolidado!$B:$B,"SERVICIO")</f>
        <v>0</v>
      </c>
      <c r="BD29" s="174">
        <f>SUMIFS(Consolidado!$I:$I,Consolidado!$A:$A,$B29,Consolidado!$E:$E,BD$4,Consolidado!$C:$C,$C$3,Consolidado!$B:$B,"SERVICIO")</f>
        <v>0</v>
      </c>
      <c r="BE29" s="174">
        <f>SUMIFS(Consolidado!$I:$I,Consolidado!$A:$A,$B29,Consolidado!$E:$E,BE$4,Consolidado!$C:$C,$C$3,Consolidado!$B:$B,"SERVICIO")</f>
        <v>0</v>
      </c>
      <c r="BF29" s="174">
        <f>SUMIFS(Consolidado!$I:$I,Consolidado!$A:$A,$B29,Consolidado!$E:$E,BF$4,Consolidado!$C:$C,$C$3,Consolidado!$B:$B,"SERVICIO")</f>
        <v>0</v>
      </c>
      <c r="BG29" s="174">
        <f>SUMIFS(Consolidado!$I:$I,Consolidado!$A:$A,$B29,Consolidado!$E:$E,BG$4,Consolidado!$C:$C,$C$3,Consolidado!$B:$B,"SERVICIO")</f>
        <v>0</v>
      </c>
      <c r="BH29" s="174">
        <f>SUMIFS(Consolidado!$I:$I,Consolidado!$A:$A,$B29,Consolidado!$E:$E,BH$4,Consolidado!$C:$C,$C$3,Consolidado!$B:$B,"SERVICIO")</f>
        <v>0</v>
      </c>
      <c r="BI29" s="174">
        <f>SUMIFS(Consolidado!$I:$I,Consolidado!$A:$A,$B29,Consolidado!$E:$E,BI$4,Consolidado!$C:$C,$C$3,Consolidado!$B:$B,"SERVICIO")</f>
        <v>0</v>
      </c>
      <c r="BJ29" s="174">
        <f>SUMIFS(Consolidado!$I:$I,Consolidado!$A:$A,$B29,Consolidado!$E:$E,BJ$4,Consolidado!$C:$C,$C$3,Consolidado!$B:$B,"SERVICIO")</f>
        <v>0</v>
      </c>
      <c r="BK29" s="174">
        <f>SUMIFS(Consolidado!$I:$I,Consolidado!$A:$A,$B29,Consolidado!$E:$E,BK$4,Consolidado!$C:$C,$C$3,Consolidado!$B:$B,"SERVICIO")</f>
        <v>0</v>
      </c>
      <c r="BL29" s="174">
        <f>SUMIFS(Consolidado!$I:$I,Consolidado!$A:$A,$B29,Consolidado!$E:$E,BL$4,Consolidado!$C:$C,$C$3,Consolidado!$B:$B,"SERVICIO")</f>
        <v>0</v>
      </c>
      <c r="BM29" s="174">
        <f>SUMIFS(Consolidado!$I:$I,Consolidado!$A:$A,$B29,Consolidado!$E:$E,BM$4,Consolidado!$C:$C,$C$3,Consolidado!$B:$B,"SERVICIO")</f>
        <v>0</v>
      </c>
      <c r="BN29" s="174">
        <f>SUMIFS(Consolidado!$I:$I,Consolidado!$A:$A,$B29,Consolidado!$E:$E,BN$4,Consolidado!$C:$C,$C$3,Consolidado!$B:$B,"SERVICIO")</f>
        <v>0</v>
      </c>
      <c r="BO29" s="174">
        <f>SUMIFS(Consolidado!$I:$I,Consolidado!$A:$A,$B29,Consolidado!$E:$E,BO$4,Consolidado!$C:$C,$C$3,Consolidado!$B:$B,"SERVICIO")</f>
        <v>0</v>
      </c>
      <c r="BP29" s="174">
        <f>SUMIFS(Consolidado!$I:$I,Consolidado!$A:$A,$B29,Consolidado!$E:$E,BP$4,Consolidado!$C:$C,$C$3,Consolidado!$B:$B,"SERVICIO")</f>
        <v>0</v>
      </c>
      <c r="BQ29" s="174">
        <f>SUMIFS(Consolidado!$I:$I,Consolidado!$A:$A,$B29,Consolidado!$E:$E,BQ$4,Consolidado!$C:$C,$C$3,Consolidado!$B:$B,"SERVICIO")</f>
        <v>0</v>
      </c>
      <c r="BR29" s="174">
        <f>SUMIFS(Consolidado!$I:$I,Consolidado!$A:$A,$B29,Consolidado!$E:$E,BR$4,Consolidado!$C:$C,$C$3,Consolidado!$B:$B,"SERVICIO")</f>
        <v>0</v>
      </c>
      <c r="BS29" s="174">
        <f>SUMIFS(Consolidado!$I:$I,Consolidado!$A:$A,$B29,Consolidado!$E:$E,BS$4,Consolidado!$C:$C,$C$3,Consolidado!$B:$B,"SERVICIO")</f>
        <v>0</v>
      </c>
      <c r="BT29" s="174">
        <f>SUMIFS(Consolidado!$I:$I,Consolidado!$A:$A,$B29,Consolidado!$E:$E,BT$4,Consolidado!$C:$C,$C$3,Consolidado!$B:$B,"SERVICIO")</f>
        <v>0</v>
      </c>
      <c r="BU29" s="174">
        <f>SUMIFS(Consolidado!$I:$I,Consolidado!$A:$A,$B29,Consolidado!$E:$E,BU$4,Consolidado!$C:$C,$C$3,Consolidado!$B:$B,"SERVICIO")</f>
        <v>0</v>
      </c>
      <c r="BV29" s="174">
        <f>SUMIFS(Consolidado!$I:$I,Consolidado!$A:$A,$B29,Consolidado!$E:$E,BV$4,Consolidado!$C:$C,$C$3,Consolidado!$B:$B,"SERVICIO")</f>
        <v>0</v>
      </c>
      <c r="BW29" s="174">
        <f>SUMIFS(Consolidado!$I:$I,Consolidado!$A:$A,$B29,Consolidado!$E:$E,BW$4,Consolidado!$C:$C,$C$3,Consolidado!$B:$B,"SERVICIO")</f>
        <v>0</v>
      </c>
      <c r="BX29" s="174">
        <f>SUMIFS(Consolidado!$I:$I,Consolidado!$A:$A,$B29,Consolidado!$E:$E,BX$4,Consolidado!$C:$C,$C$3,Consolidado!$B:$B,"SERVICIO")</f>
        <v>0</v>
      </c>
      <c r="BY29" s="174">
        <f>SUMIFS(Consolidado!$I:$I,Consolidado!$A:$A,$B29,Consolidado!$E:$E,BY$4,Consolidado!$C:$C,$C$3,Consolidado!$B:$B,"SERVICIO")</f>
        <v>0</v>
      </c>
      <c r="BZ29" s="174">
        <f>SUMIFS(Consolidado!$I:$I,Consolidado!$A:$A,$B29,Consolidado!$E:$E,BZ$4,Consolidado!$C:$C,$C$3,Consolidado!$B:$B,"SERVICIO")</f>
        <v>0</v>
      </c>
      <c r="CA29" s="174">
        <f>SUMIFS(Consolidado!$I:$I,Consolidado!$A:$A,$B29,Consolidado!$E:$E,CA$4,Consolidado!$C:$C,$C$3,Consolidado!$B:$B,"SERVICIO")</f>
        <v>0</v>
      </c>
      <c r="CB29" s="174">
        <f>SUMIFS(Consolidado!$I:$I,Consolidado!$A:$A,$B29,Consolidado!$E:$E,CB$4,Consolidado!$C:$C,$C$3,Consolidado!$B:$B,"SERVICIO")</f>
        <v>0</v>
      </c>
      <c r="CC29" s="174">
        <f>SUMIFS(Consolidado!$I:$I,Consolidado!$A:$A,$B29,Consolidado!$E:$E,CC$4,Consolidado!$C:$C,$C$3,Consolidado!$B:$B,"SERVICIO")</f>
        <v>0</v>
      </c>
      <c r="CD29" s="174">
        <f>SUMIFS(Consolidado!$I:$I,Consolidado!$A:$A,$B29,Consolidado!$E:$E,CD$4,Consolidado!$C:$C,$C$3,Consolidado!$B:$B,"SERVICIO")</f>
        <v>0</v>
      </c>
      <c r="CE29" s="174">
        <f>SUMIFS(Consolidado!$I:$I,Consolidado!$A:$A,$B29,Consolidado!$E:$E,CE$4,Consolidado!$C:$C,$C$3,Consolidado!$B:$B,"SERVICIO")</f>
        <v>0</v>
      </c>
      <c r="CF29" s="174">
        <f>SUMIFS(Consolidado!$I:$I,Consolidado!$A:$A,$B29,Consolidado!$E:$E,CF$4,Consolidado!$C:$C,$C$3,Consolidado!$B:$B,"SERVICIO")</f>
        <v>0</v>
      </c>
      <c r="CG29" s="174">
        <f>SUMIFS(Consolidado!$I:$I,Consolidado!$A:$A,$B29,Consolidado!$E:$E,CG$4,Consolidado!$C:$C,$C$3,Consolidado!$B:$B,"SERVICIO")</f>
        <v>0</v>
      </c>
      <c r="CH29" s="174">
        <f>SUMIFS(Consolidado!$I:$I,Consolidado!$A:$A,$B29,Consolidado!$E:$E,CH$4,Consolidado!$C:$C,$C$3,Consolidado!$B:$B,"SERVICIO")</f>
        <v>0</v>
      </c>
      <c r="CI29" s="174">
        <f>SUMIFS(Consolidado!$I:$I,Consolidado!$A:$A,$B29,Consolidado!$E:$E,CI$4,Consolidado!$C:$C,$C$3,Consolidado!$B:$B,"SERVICIO")</f>
        <v>0</v>
      </c>
      <c r="CJ29" s="174">
        <f>SUMIFS(Consolidado!$I:$I,Consolidado!$A:$A,$B29,Consolidado!$E:$E,CJ$4,Consolidado!$C:$C,$C$3,Consolidado!$B:$B,"SERVICIO")</f>
        <v>0</v>
      </c>
      <c r="CK29" s="174">
        <f>SUMIFS(Consolidado!$I:$I,Consolidado!$A:$A,$B29,Consolidado!$E:$E,CK$4,Consolidado!$C:$C,$C$3,Consolidado!$B:$B,"SERVICIO")</f>
        <v>0</v>
      </c>
      <c r="CL29" s="174">
        <f>SUMIFS(Consolidado!$I:$I,Consolidado!$A:$A,$B29,Consolidado!$E:$E,CL$4,Consolidado!$C:$C,$C$3,Consolidado!$B:$B,"SERVICIO")</f>
        <v>0</v>
      </c>
      <c r="CM29" s="174">
        <f>SUMIFS(Consolidado!$I:$I,Consolidado!$A:$A,$B29,Consolidado!$E:$E,CM$4,Consolidado!$C:$C,$C$3,Consolidado!$B:$B,"SERVICIO")</f>
        <v>0</v>
      </c>
      <c r="CN29" s="174">
        <f>SUMIFS(Consolidado!$I:$I,Consolidado!$A:$A,$B29,Consolidado!$E:$E,CN$4,Consolidado!$C:$C,$C$3,Consolidado!$B:$B,"SERVICIO")</f>
        <v>0</v>
      </c>
      <c r="CO29" s="174">
        <f>SUMIFS(Consolidado!$I:$I,Consolidado!$A:$A,$B29,Consolidado!$E:$E,CO$4,Consolidado!$C:$C,$C$3,Consolidado!$B:$B,"SERVICIO")</f>
        <v>0</v>
      </c>
      <c r="CP29" s="174">
        <f>SUMIFS(Consolidado!$I:$I,Consolidado!$A:$A,$B29,Consolidado!$E:$E,CP$4,Consolidado!$C:$C,$C$3,Consolidado!$B:$B,"SERVICIO")</f>
        <v>88.98</v>
      </c>
      <c r="CQ29" s="174">
        <f>SUMIFS(Consolidado!$I:$I,Consolidado!$A:$A,$B29,Consolidado!$E:$E,CQ$4,Consolidado!$C:$C,$C$3,Consolidado!$B:$B,"SERVICIO")</f>
        <v>88.98</v>
      </c>
      <c r="CR29" s="174">
        <f>SUMIFS(Consolidado!$I:$I,Consolidado!$A:$A,$B29,Consolidado!$E:$E,CR$4,Consolidado!$C:$C,$C$3,Consolidado!$B:$B,"SERVICIO")</f>
        <v>88.98</v>
      </c>
      <c r="CS29" s="174">
        <f>SUMIFS(Consolidado!$I:$I,Consolidado!$A:$A,$B29,Consolidado!$E:$E,CS$4,Consolidado!$C:$C,$C$3,Consolidado!$B:$B,"SERVICIO")</f>
        <v>88.98</v>
      </c>
      <c r="CT29" s="174">
        <f>SUMIFS(Consolidado!$I:$I,Consolidado!$A:$A,$B29,Consolidado!$E:$E,CT$4,Consolidado!$C:$C,$C$3,Consolidado!$B:$B,"SERVICIO")</f>
        <v>0</v>
      </c>
      <c r="CU29" s="174">
        <f>SUMIFS(Consolidado!$I:$I,Consolidado!$A:$A,$B29,Consolidado!$E:$E,CU$4,Consolidado!$C:$C,$C$3,Consolidado!$B:$B,"SERVICIO")</f>
        <v>177.96</v>
      </c>
      <c r="CV29" s="174">
        <f>SUMIFS(Consolidado!$I:$I,Consolidado!$A:$A,$B29,Consolidado!$E:$E,CV$4,Consolidado!$C:$C,$C$3,Consolidado!$B:$B,"SERVICIO")</f>
        <v>0</v>
      </c>
      <c r="CW29" s="174">
        <f>SUMIFS(Consolidado!$I:$I,Consolidado!$A:$A,$B29,Consolidado!$E:$E,CW$4,Consolidado!$C:$C,$C$3,Consolidado!$B:$B,"SERVICIO")</f>
        <v>0</v>
      </c>
      <c r="CX29" s="174">
        <f>SUMIFS(Consolidado!$I:$I,Consolidado!$A:$A,$B29,Consolidado!$E:$E,CX$4,Consolidado!$C:$C,$C$3,Consolidado!$B:$B,"SERVICIO")</f>
        <v>266.94</v>
      </c>
      <c r="CY29" s="174">
        <f>SUMIFS(Consolidado!$I:$I,Consolidado!$A:$A,$B29,Consolidado!$E:$E,CY$4,Consolidado!$C:$C,$C$3,Consolidado!$B:$B,"SERVICIO")</f>
        <v>0</v>
      </c>
      <c r="CZ29" s="174">
        <f>SUMIFS(Consolidado!$I:$I,Consolidado!$A:$A,$B29,Consolidado!$E:$E,CZ$4,Consolidado!$C:$C,$C$3,Consolidado!$B:$B,"SERVICIO")</f>
        <v>177.96</v>
      </c>
      <c r="DA29" s="174">
        <f>SUMIFS(Consolidado!$I:$I,Consolidado!$A:$A,$B29,Consolidado!$E:$E,DA$4,Consolidado!$C:$C,$C$3,Consolidado!$B:$B,"SERVICIO")</f>
        <v>88.98</v>
      </c>
      <c r="DB29" s="174">
        <f>SUMIFS(Consolidado!$I:$I,Consolidado!$A:$A,$B29,Consolidado!$E:$E,DB$4,Consolidado!$C:$C,$C$3,Consolidado!$B:$B,"SERVICIO")</f>
        <v>88.98</v>
      </c>
      <c r="DC29" s="174">
        <f>SUMIFS(Consolidado!$I:$I,Consolidado!$A:$A,$B29,Consolidado!$E:$E,DC$4,Consolidado!$C:$C,$C$3,Consolidado!$B:$B,"SERVICIO")</f>
        <v>88.98</v>
      </c>
      <c r="DD29" s="174">
        <f>SUMIFS(Consolidado!$I:$I,Consolidado!$A:$A,$B29,Consolidado!$E:$E,DD$4,Consolidado!$C:$C,$C$3,Consolidado!$B:$B,"SERVICIO")</f>
        <v>88.98</v>
      </c>
      <c r="DE29" s="174">
        <f>SUMIFS(Consolidado!$I:$I,Consolidado!$A:$A,$B29,Consolidado!$E:$E,DE$4,Consolidado!$C:$C,$C$3,Consolidado!$B:$B,"SERVICIO")</f>
        <v>88.98</v>
      </c>
      <c r="DF29" s="174">
        <f>SUMIFS(Consolidado!$I:$I,Consolidado!$A:$A,$B29,Consolidado!$E:$E,DF$4,Consolidado!$C:$C,$C$3,Consolidado!$B:$B,"SERVICIO")</f>
        <v>88.98</v>
      </c>
      <c r="DG29" s="174">
        <f>SUMIFS(Consolidado!$I:$I,Consolidado!$A:$A,$B29,Consolidado!$E:$E,DG$4,Consolidado!$C:$C,$C$3,Consolidado!$B:$B,"SERVICIO")</f>
        <v>88.98</v>
      </c>
      <c r="DH29" s="174">
        <f>SUMIFS(Consolidado!$I:$I,Consolidado!$A:$A,$B29,Consolidado!$E:$E,DH$4,Consolidado!$C:$C,$C$3,Consolidado!$B:$B,"SERVICIO")</f>
        <v>0</v>
      </c>
      <c r="DI29" s="174">
        <f>SUMIFS(Consolidado!$I:$I,Consolidado!$A:$A,$B29,Consolidado!$E:$E,DI$4,Consolidado!$C:$C,$C$3,Consolidado!$B:$B,"SERVICIO")</f>
        <v>88.98</v>
      </c>
      <c r="DJ29" s="174">
        <f>SUMIFS(Consolidado!$I:$I,Consolidado!$A:$A,$B29,Consolidado!$E:$E,DJ$4,Consolidado!$C:$C,$C$3,Consolidado!$B:$B,"SERVICIO")</f>
        <v>0</v>
      </c>
      <c r="DK29" s="174">
        <f>SUMIFS(Consolidado!$I:$I,Consolidado!$A:$A,$B29,Consolidado!$E:$E,DK$4,Consolidado!$C:$C,$C$3,Consolidado!$B:$B,"SERVICIO")</f>
        <v>266.94</v>
      </c>
      <c r="DL29" s="174">
        <f>SUMIFS(Consolidado!$I:$I,Consolidado!$A:$A,$B29,Consolidado!$E:$E,DL$4,Consolidado!$C:$C,$C$3,Consolidado!$B:$B,"SERVICIO")</f>
        <v>88.98</v>
      </c>
      <c r="DM29" s="174">
        <f>SUMIFS(Consolidado!$I:$I,Consolidado!$A:$A,$B29,Consolidado!$E:$E,DM$4,Consolidado!$C:$C,$C$3,Consolidado!$B:$B,"SERVICIO")</f>
        <v>0</v>
      </c>
      <c r="DN29" s="174">
        <f>SUMIFS(Consolidado!$I:$I,Consolidado!$A:$A,$B29,Consolidado!$E:$E,DN$4,Consolidado!$C:$C,$C$3,Consolidado!$B:$B,"SERVICIO")</f>
        <v>0</v>
      </c>
      <c r="DO29" s="174">
        <f>SUMIFS(Consolidado!$I:$I,Consolidado!$A:$A,$B29,Consolidado!$E:$E,DO$4,Consolidado!$C:$C,$C$3,Consolidado!$B:$B,"SERVICIO")</f>
        <v>0</v>
      </c>
      <c r="DP29" s="174">
        <f>SUMIFS(Consolidado!$I:$I,Consolidado!$A:$A,$B29,Consolidado!$E:$E,DP$4,Consolidado!$C:$C,$C$3,Consolidado!$B:$B,"SERVICIO")</f>
        <v>0</v>
      </c>
      <c r="DQ29" s="174">
        <f>SUMIFS(Consolidado!$I:$I,Consolidado!$A:$A,$B29,Consolidado!$E:$E,DQ$4,Consolidado!$C:$C,$C$3,Consolidado!$B:$B,"SERVICIO")</f>
        <v>0</v>
      </c>
      <c r="DR29" s="174">
        <f>SUMIFS(Consolidado!$I:$I,Consolidado!$A:$A,$B29,Consolidado!$E:$E,DR$4,Consolidado!$C:$C,$C$3,Consolidado!$B:$B,"SERVICIO")</f>
        <v>0</v>
      </c>
      <c r="DS29" s="174">
        <f>SUMIFS(Consolidado!$I:$I,Consolidado!$A:$A,$B29,Consolidado!$E:$E,DS$4,Consolidado!$C:$C,$C$3,Consolidado!$B:$B,"SERVICIO")</f>
        <v>0</v>
      </c>
      <c r="DT29" s="174">
        <f>SUMIFS(Consolidado!$I:$I,Consolidado!$A:$A,$B29,Consolidado!$E:$E,DT$4,Consolidado!$C:$C,$C$3,Consolidado!$B:$B,"SERVICIO")</f>
        <v>0</v>
      </c>
      <c r="DU29" s="174">
        <f>SUMIFS(Consolidado!$I:$I,Consolidado!$A:$A,$B29,Consolidado!$E:$E,DU$4,Consolidado!$C:$C,$C$3,Consolidado!$B:$B,"SERVICIO")</f>
        <v>0</v>
      </c>
      <c r="DV29" s="174">
        <f>SUMIFS(Consolidado!$I:$I,Consolidado!$A:$A,$B29,Consolidado!$E:$E,DV$4,Consolidado!$C:$C,$C$3,Consolidado!$B:$B,"SERVICIO")</f>
        <v>0</v>
      </c>
      <c r="DW29" s="174">
        <f>SUMIFS(Consolidado!$I:$I,Consolidado!$A:$A,$B29,Consolidado!$E:$E,DW$4,Consolidado!$C:$C,$C$3,Consolidado!$B:$B,"SERVICIO")</f>
        <v>0</v>
      </c>
      <c r="DX29" s="174">
        <f>SUMIFS(Consolidado!$I:$I,Consolidado!$A:$A,$B29,Consolidado!$E:$E,DX$4,Consolidado!$C:$C,$C$3,Consolidado!$B:$B,"SERVICIO")</f>
        <v>0</v>
      </c>
      <c r="DY29" s="174">
        <f>SUMIFS(Consolidado!$I:$I,Consolidado!$A:$A,$B29,Consolidado!$E:$E,DY$4,Consolidado!$C:$C,$C$3,Consolidado!$B:$B,"SERVICIO")</f>
        <v>0</v>
      </c>
      <c r="DZ29" s="174">
        <f>SUMIFS(Consolidado!$I:$I,Consolidado!$A:$A,$B29,Consolidado!$E:$E,DZ$4,Consolidado!$C:$C,$C$3,Consolidado!$B:$B,"SERVICIO")</f>
        <v>0</v>
      </c>
      <c r="EA29" s="174">
        <f>SUMIFS(Consolidado!$I:$I,Consolidado!$A:$A,$B29,Consolidado!$E:$E,EA$4,Consolidado!$C:$C,$C$3,Consolidado!$B:$B,"SERVICIO")</f>
        <v>0</v>
      </c>
      <c r="EB29" s="174">
        <f>SUMIFS(Consolidado!$I:$I,Consolidado!$A:$A,$B29,Consolidado!$E:$E,EB$4,Consolidado!$C:$C,$C$3,Consolidado!$B:$B,"SERVICIO")</f>
        <v>0</v>
      </c>
      <c r="EC29" s="174">
        <f>SUMIFS(Consolidado!$I:$I,Consolidado!$A:$A,$B29,Consolidado!$E:$E,EC$4,Consolidado!$C:$C,$C$3,Consolidado!$B:$B,"SERVICIO")</f>
        <v>0</v>
      </c>
      <c r="ED29" s="174">
        <f>SUMIFS(Consolidado!$I:$I,Consolidado!$A:$A,$B29,Consolidado!$E:$E,ED$4,Consolidado!$C:$C,$C$3,Consolidado!$B:$B,"SERVICIO")</f>
        <v>0</v>
      </c>
      <c r="EE29" s="174">
        <f>SUMIFS(Consolidado!$I:$I,Consolidado!$A:$A,$B29,Consolidado!$E:$E,EE$4,Consolidado!$C:$C,$C$3,Consolidado!$B:$B,"SERVICIO")</f>
        <v>0</v>
      </c>
      <c r="EF29" s="174">
        <f>SUMIFS(Consolidado!$I:$I,Consolidado!$A:$A,$B29,Consolidado!$E:$E,EF$4,Consolidado!$C:$C,$C$3,Consolidado!$B:$B,"SERVICIO")</f>
        <v>0</v>
      </c>
      <c r="EG29" s="174">
        <f>SUMIFS(Consolidado!$I:$I,Consolidado!$A:$A,$B29,Consolidado!$E:$E,EG$4,Consolidado!$C:$C,$C$3,Consolidado!$B:$B,"SERVICIO")</f>
        <v>0</v>
      </c>
      <c r="EH29" s="174">
        <f>SUMIFS(Consolidado!$I:$I,Consolidado!$A:$A,$B29,Consolidado!$E:$E,EH$4,Consolidado!$C:$C,$C$3,Consolidado!$B:$B,"SERVICIO")</f>
        <v>0</v>
      </c>
      <c r="EI29" s="174">
        <f>SUMIFS(Consolidado!$I:$I,Consolidado!$A:$A,$B29,Consolidado!$E:$E,EI$4,Consolidado!$C:$C,$C$3,Consolidado!$B:$B,"SERVICIO")</f>
        <v>0</v>
      </c>
      <c r="EJ29" s="174">
        <f>SUMIFS(Consolidado!$I:$I,Consolidado!$A:$A,$B29,Consolidado!$E:$E,EJ$4,Consolidado!$C:$C,$C$3,Consolidado!$B:$B,"SERVICIO")</f>
        <v>0</v>
      </c>
      <c r="EK29" s="174">
        <f>SUMIFS(Consolidado!$I:$I,Consolidado!$A:$A,$B29,Consolidado!$E:$E,EK$4,Consolidado!$C:$C,$C$3,Consolidado!$B:$B,"SERVICIO")</f>
        <v>0</v>
      </c>
      <c r="EL29" s="174">
        <f>SUMIFS(Consolidado!$I:$I,Consolidado!$A:$A,$B29,Consolidado!$E:$E,EL$4,Consolidado!$C:$C,$C$3,Consolidado!$B:$B,"SERVICIO")</f>
        <v>0</v>
      </c>
      <c r="EM29" s="174">
        <f>SUMIFS(Consolidado!$I:$I,Consolidado!$A:$A,$B29,Consolidado!$E:$E,EM$4,Consolidado!$C:$C,$C$3,Consolidado!$B:$B,"SERVICIO")</f>
        <v>0</v>
      </c>
      <c r="EN29" s="174">
        <f>SUMIFS(Consolidado!$I:$I,Consolidado!$A:$A,$B29,Consolidado!$E:$E,EN$4,Consolidado!$C:$C,$C$3,Consolidado!$B:$B,"SERVICIO")</f>
        <v>0</v>
      </c>
      <c r="EO29" s="174">
        <f>SUMIFS(Consolidado!$I:$I,Consolidado!$A:$A,$B29,Consolidado!$E:$E,EO$4,Consolidado!$C:$C,$C$3,Consolidado!$B:$B,"SERVICIO")</f>
        <v>0</v>
      </c>
      <c r="EP29" s="174">
        <f>SUMIFS(Consolidado!$I:$I,Consolidado!$A:$A,$B29,Consolidado!$E:$E,EP$4,Consolidado!$C:$C,$C$3,Consolidado!$B:$B,"SERVICIO")</f>
        <v>0</v>
      </c>
      <c r="EQ29" s="174">
        <f>SUMIFS(Consolidado!$I:$I,Consolidado!$A:$A,$B29,Consolidado!$E:$E,EQ$4,Consolidado!$C:$C,$C$3,Consolidado!$B:$B,"SERVICIO")</f>
        <v>0</v>
      </c>
      <c r="ER29" s="174">
        <f>SUMIFS(Consolidado!$I:$I,Consolidado!$A:$A,$B29,Consolidado!$E:$E,ER$4,Consolidado!$C:$C,$C$3,Consolidado!$B:$B,"SERVICIO")</f>
        <v>0</v>
      </c>
      <c r="ES29" s="174">
        <f>SUMIFS(Consolidado!$I:$I,Consolidado!$A:$A,$B29,Consolidado!$E:$E,ES$4,Consolidado!$C:$C,$C$3,Consolidado!$B:$B,"SERVICIO")</f>
        <v>0</v>
      </c>
      <c r="ET29" s="174">
        <f>SUMIFS(Consolidado!$I:$I,Consolidado!$A:$A,$B29,Consolidado!$E:$E,ET$4,Consolidado!$C:$C,$C$3,Consolidado!$B:$B,"SERVICIO")</f>
        <v>0</v>
      </c>
      <c r="EU29" s="174">
        <f>SUMIFS(Consolidado!$I:$I,Consolidado!$A:$A,$B29,Consolidado!$E:$E,EU$4,Consolidado!$C:$C,$C$3,Consolidado!$B:$B,"SERVICIO")</f>
        <v>0</v>
      </c>
      <c r="EV29" s="174">
        <f>SUMIFS(Consolidado!$I:$I,Consolidado!$A:$A,$B29,Consolidado!$E:$E,EV$4,Consolidado!$C:$C,$C$3,Consolidado!$B:$B,"SERVICIO")</f>
        <v>0</v>
      </c>
      <c r="EW29" s="174">
        <f>SUMIFS(Consolidado!$I:$I,Consolidado!$A:$A,$B29,Consolidado!$E:$E,EW$4,Consolidado!$C:$C,$C$3,Consolidado!$B:$B,"SERVICIO")</f>
        <v>0</v>
      </c>
      <c r="EX29" s="174">
        <f>SUMIFS(Consolidado!$I:$I,Consolidado!$A:$A,$B29,Consolidado!$E:$E,EX$4,Consolidado!$C:$C,$C$3,Consolidado!$B:$B,"SERVICIO")</f>
        <v>0</v>
      </c>
      <c r="EY29" s="174">
        <f>SUMIFS(Consolidado!$I:$I,Consolidado!$A:$A,$B29,Consolidado!$E:$E,EY$4,Consolidado!$C:$C,$C$3,Consolidado!$B:$B,"SERVICIO")</f>
        <v>0</v>
      </c>
      <c r="EZ29" s="174">
        <f>SUMIFS(Consolidado!$I:$I,Consolidado!$A:$A,$B29,Consolidado!$E:$E,EZ$4,Consolidado!$C:$C,$C$3,Consolidado!$B:$B,"SERVICIO")</f>
        <v>0</v>
      </c>
      <c r="FA29" s="174">
        <f>SUMIFS(Consolidado!$I:$I,Consolidado!$A:$A,$B29,Consolidado!$E:$E,FA$4,Consolidado!$C:$C,$C$3,Consolidado!$B:$B,"SERVICIO")</f>
        <v>0</v>
      </c>
      <c r="FB29" s="174">
        <f>SUMIFS(Consolidado!$I:$I,Consolidado!$A:$A,$B29,Consolidado!$E:$E,FB$4,Consolidado!$C:$C,$C$3,Consolidado!$B:$B,"SERVICIO")</f>
        <v>0</v>
      </c>
      <c r="FC29" s="174">
        <f>SUMIFS(Consolidado!$I:$I,Consolidado!$A:$A,$B29,Consolidado!$E:$E,FC$4,Consolidado!$C:$C,$C$3,Consolidado!$B:$B,"SERVICIO")</f>
        <v>0</v>
      </c>
      <c r="FD29" s="174">
        <f>SUMIFS(Consolidado!$I:$I,Consolidado!$A:$A,$B29,Consolidado!$E:$E,FD$4,Consolidado!$C:$C,$C$3,Consolidado!$B:$B,"SERVICIO")</f>
        <v>0</v>
      </c>
      <c r="FE29" s="174">
        <f>SUMIFS(Consolidado!$I:$I,Consolidado!$A:$A,$B29,Consolidado!$E:$E,FE$4,Consolidado!$C:$C,$C$3,Consolidado!$B:$B,"SERVICIO")</f>
        <v>0</v>
      </c>
      <c r="FF29" s="174">
        <f>SUMIFS(Consolidado!$I:$I,Consolidado!$A:$A,$B29,Consolidado!$E:$E,FF$4,Consolidado!$C:$C,$C$3,Consolidado!$B:$B,"SERVICIO")</f>
        <v>0</v>
      </c>
      <c r="FG29" s="174">
        <f>SUMIFS(Consolidado!$I:$I,Consolidado!$A:$A,$B29,Consolidado!$E:$E,FG$4,Consolidado!$C:$C,$C$3,Consolidado!$B:$B,"SERVICIO")</f>
        <v>0</v>
      </c>
      <c r="FH29" s="174">
        <f>SUMIFS(Consolidado!$I:$I,Consolidado!$A:$A,$B29,Consolidado!$E:$E,FH$4,Consolidado!$C:$C,$C$3,Consolidado!$B:$B,"SERVICIO")</f>
        <v>0</v>
      </c>
      <c r="FI29" s="174">
        <f>SUMIFS(Consolidado!$I:$I,Consolidado!$A:$A,$B29,Consolidado!$E:$E,FI$4,Consolidado!$C:$C,$C$3,Consolidado!$B:$B,"SERVICIO")</f>
        <v>0</v>
      </c>
      <c r="FJ29" s="174">
        <f>SUMIFS(Consolidado!$I:$I,Consolidado!$A:$A,$B29,Consolidado!$E:$E,FJ$4,Consolidado!$C:$C,$C$3,Consolidado!$B:$B,"SERVICIO")</f>
        <v>0</v>
      </c>
      <c r="FK29" s="174">
        <f>SUMIFS(Consolidado!$I:$I,Consolidado!$A:$A,$B29,Consolidado!$E:$E,FK$4,Consolidado!$C:$C,$C$3,Consolidado!$B:$B,"SERVICIO")</f>
        <v>0</v>
      </c>
      <c r="FL29" s="174">
        <f>SUMIFS(Consolidado!$I:$I,Consolidado!$A:$A,$B29,Consolidado!$E:$E,FL$4,Consolidado!$C:$C,$C$3,Consolidado!$B:$B,"SERVICIO")</f>
        <v>0</v>
      </c>
      <c r="FM29" s="174">
        <f>SUMIFS(Consolidado!$I:$I,Consolidado!$A:$A,$B29,Consolidado!$E:$E,FM$4,Consolidado!$C:$C,$C$3,Consolidado!$B:$B,"SERVICIO")</f>
        <v>0</v>
      </c>
      <c r="FN29" s="174">
        <f>SUMIFS(Consolidado!$I:$I,Consolidado!$A:$A,$B29,Consolidado!$E:$E,FN$4,Consolidado!$C:$C,$C$3,Consolidado!$B:$B,"SERVICIO")</f>
        <v>0</v>
      </c>
      <c r="FO29" s="174">
        <f>SUMIFS(Consolidado!$I:$I,Consolidado!$A:$A,$B29,Consolidado!$E:$E,FO$4,Consolidado!$C:$C,$C$3,Consolidado!$B:$B,"SERVICIO")</f>
        <v>0</v>
      </c>
      <c r="FP29" s="174">
        <f>SUMIFS(Consolidado!$I:$I,Consolidado!$A:$A,$B29,Consolidado!$E:$E,FP$4,Consolidado!$C:$C,$C$3,Consolidado!$B:$B,"SERVICIO")</f>
        <v>0</v>
      </c>
      <c r="FQ29" s="174">
        <f>SUMIFS(Consolidado!$I:$I,Consolidado!$A:$A,$B29,Consolidado!$E:$E,FQ$4,Consolidado!$C:$C,$C$3,Consolidado!$B:$B,"SERVICIO")</f>
        <v>0</v>
      </c>
      <c r="FR29" s="174">
        <f>SUMIFS(Consolidado!$I:$I,Consolidado!$A:$A,$B29,Consolidado!$E:$E,FR$4,Consolidado!$C:$C,$C$3,Consolidado!$B:$B,"SERVICIO")</f>
        <v>0</v>
      </c>
      <c r="FS29" s="174">
        <f>SUMIFS(Consolidado!$I:$I,Consolidado!$A:$A,$B29,Consolidado!$E:$E,FS$4,Consolidado!$C:$C,$C$3,Consolidado!$B:$B,"SERVICIO")</f>
        <v>0</v>
      </c>
      <c r="FT29" s="174">
        <f>SUMIFS(Consolidado!$I:$I,Consolidado!$A:$A,$B29,Consolidado!$E:$E,FT$4,Consolidado!$C:$C,$C$3,Consolidado!$B:$B,"SERVICIO")</f>
        <v>0</v>
      </c>
      <c r="FU29" s="174">
        <f>SUMIFS(Consolidado!$I:$I,Consolidado!$A:$A,$B29,Consolidado!$E:$E,FU$4,Consolidado!$C:$C,$C$3,Consolidado!$B:$B,"SERVICIO")</f>
        <v>0</v>
      </c>
      <c r="FV29" s="174">
        <f>SUMIFS(Consolidado!$I:$I,Consolidado!$A:$A,$B29,Consolidado!$E:$E,FV$4,Consolidado!$C:$C,$C$3,Consolidado!$B:$B,"SERVICIO")</f>
        <v>0</v>
      </c>
      <c r="FW29" s="174">
        <f>SUMIFS(Consolidado!$I:$I,Consolidado!$A:$A,$B29,Consolidado!$E:$E,FW$4,Consolidado!$C:$C,$C$3,Consolidado!$B:$B,"SERVICIO")</f>
        <v>0</v>
      </c>
      <c r="FX29" s="174">
        <f>SUMIFS(Consolidado!$I:$I,Consolidado!$A:$A,$B29,Consolidado!$E:$E,FX$4,Consolidado!$C:$C,$C$3,Consolidado!$B:$B,"SERVICIO")</f>
        <v>0</v>
      </c>
      <c r="FY29" s="174">
        <f>SUMIFS(Consolidado!$I:$I,Consolidado!$A:$A,$B29,Consolidado!$E:$E,FY$4,Consolidado!$C:$C,$C$3,Consolidado!$B:$B,"SERVICIO")</f>
        <v>0</v>
      </c>
      <c r="FZ29" s="174">
        <f>SUMIFS(Consolidado!$I:$I,Consolidado!$A:$A,$B29,Consolidado!$E:$E,FZ$4,Consolidado!$C:$C,$C$3,Consolidado!$B:$B,"SERVICIO")</f>
        <v>0</v>
      </c>
      <c r="GA29" s="174">
        <f>SUMIFS(Consolidado!$I:$I,Consolidado!$A:$A,$B29,Consolidado!$E:$E,GA$4,Consolidado!$C:$C,$C$3,Consolidado!$B:$B,"SERVICIO")</f>
        <v>0</v>
      </c>
      <c r="GB29" s="174">
        <f>SUMIFS(Consolidado!$I:$I,Consolidado!$A:$A,$B29,Consolidado!$E:$E,GB$4,Consolidado!$C:$C,$C$3,Consolidado!$B:$B,"SERVICIO")</f>
        <v>0</v>
      </c>
      <c r="GC29" s="174">
        <f>SUMIFS(Consolidado!$I:$I,Consolidado!$A:$A,$B29,Consolidado!$E:$E,GC$4,Consolidado!$C:$C,$C$3,Consolidado!$B:$B,"SERVICIO")</f>
        <v>0</v>
      </c>
      <c r="GD29" s="174">
        <f>SUMIFS(Consolidado!$I:$I,Consolidado!$A:$A,$B29,Consolidado!$E:$E,GD$4,Consolidado!$C:$C,$C$3,Consolidado!$B:$B,"SERVICIO")</f>
        <v>0</v>
      </c>
      <c r="GE29" s="174">
        <f>SUMIFS(Consolidado!$I:$I,Consolidado!$A:$A,$B29,Consolidado!$E:$E,GE$4,Consolidado!$C:$C,$C$3,Consolidado!$B:$B,"SERVICIO")</f>
        <v>0</v>
      </c>
      <c r="GF29" s="174">
        <f>SUMIFS(Consolidado!$I:$I,Consolidado!$A:$A,$B29,Consolidado!$E:$E,GF$4,Consolidado!$C:$C,$C$3,Consolidado!$B:$B,"SERVICIO")</f>
        <v>0</v>
      </c>
      <c r="GG29" s="174">
        <f>SUMIFS(Consolidado!$I:$I,Consolidado!$A:$A,$B29,Consolidado!$E:$E,GG$4,Consolidado!$C:$C,$C$3,Consolidado!$B:$B,"SERVICIO")</f>
        <v>0</v>
      </c>
      <c r="GH29" s="174">
        <f>SUMIFS(Consolidado!$I:$I,Consolidado!$A:$A,$B29,Consolidado!$E:$E,GH$4,Consolidado!$C:$C,$C$3,Consolidado!$B:$B,"SERVICIO")</f>
        <v>0</v>
      </c>
      <c r="GI29" s="174">
        <f>SUMIFS(Consolidado!$I:$I,Consolidado!$A:$A,$B29,Consolidado!$E:$E,GI$4,Consolidado!$C:$C,$C$3,Consolidado!$B:$B,"SERVICIO")</f>
        <v>0</v>
      </c>
      <c r="GJ29" s="174">
        <f>SUMIFS(Consolidado!$I:$I,Consolidado!$A:$A,$B29,Consolidado!$E:$E,GJ$4,Consolidado!$C:$C,$C$3,Consolidado!$B:$B,"SERVICIO")</f>
        <v>0</v>
      </c>
      <c r="GK29" s="174">
        <f>SUMIFS(Consolidado!$I:$I,Consolidado!$A:$A,$B29,Consolidado!$E:$E,GK$4,Consolidado!$C:$C,$C$3,Consolidado!$B:$B,"SERVICIO")</f>
        <v>0</v>
      </c>
      <c r="GL29" s="174">
        <f>SUMIFS(Consolidado!$I:$I,Consolidado!$A:$A,$B29,Consolidado!$E:$E,GL$4,Consolidado!$C:$C,$C$3,Consolidado!$B:$B,"SERVICIO")</f>
        <v>0</v>
      </c>
      <c r="GM29" s="174">
        <f>SUMIFS(Consolidado!$I:$I,Consolidado!$A:$A,$B29,Consolidado!$E:$E,GM$4,Consolidado!$C:$C,$C$3,Consolidado!$B:$B,"SERVICIO")</f>
        <v>0</v>
      </c>
      <c r="GN29" s="174">
        <f>SUMIFS(Consolidado!$I:$I,Consolidado!$A:$A,$B29,Consolidado!$E:$E,GN$4,Consolidado!$C:$C,$C$3,Consolidado!$B:$B,"SERVICIO")</f>
        <v>0</v>
      </c>
      <c r="GO29" s="174">
        <f>SUMIFS(Consolidado!$I:$I,Consolidado!$A:$A,$B29,Consolidado!$E:$E,GO$4,Consolidado!$C:$C,$C$3,Consolidado!$B:$B,"SERVICIO")</f>
        <v>0</v>
      </c>
      <c r="GP29" s="174">
        <f>SUMIFS(Consolidado!$I:$I,Consolidado!$A:$A,$B29,Consolidado!$E:$E,GP$4,Consolidado!$C:$C,$C$3,Consolidado!$B:$B,"SERVICIO")</f>
        <v>0</v>
      </c>
      <c r="GQ29" s="174">
        <f>SUMIFS(Consolidado!$I:$I,Consolidado!$A:$A,$B29,Consolidado!$E:$E,GQ$4,Consolidado!$C:$C,$C$3,Consolidado!$B:$B,"SERVICIO")</f>
        <v>0</v>
      </c>
      <c r="GR29" s="174">
        <f>SUMIFS(Consolidado!$I:$I,Consolidado!$A:$A,$B29,Consolidado!$E:$E,GR$4,Consolidado!$C:$C,$C$3,Consolidado!$B:$B,"SERVICIO")</f>
        <v>0</v>
      </c>
      <c r="GS29" s="174">
        <f>SUMIFS(Consolidado!$I:$I,Consolidado!$A:$A,$B29,Consolidado!$E:$E,GS$4,Consolidado!$C:$C,$C$3,Consolidado!$B:$B,"SERVICIO")</f>
        <v>0</v>
      </c>
      <c r="GT29" s="174">
        <f>SUMIFS(Consolidado!$I:$I,Consolidado!$A:$A,$B29,Consolidado!$E:$E,GT$4,Consolidado!$C:$C,$C$3,Consolidado!$B:$B,"SERVICIO")</f>
        <v>0</v>
      </c>
      <c r="GU29" s="174">
        <f>SUMIFS(Consolidado!$I:$I,Consolidado!$A:$A,$B29,Consolidado!$E:$E,GU$4,Consolidado!$C:$C,$C$3,Consolidado!$B:$B,"SERVICIO")</f>
        <v>0</v>
      </c>
      <c r="GV29" s="174">
        <f>SUMIFS(Consolidado!$I:$I,Consolidado!$A:$A,$B29,Consolidado!$E:$E,GV$4,Consolidado!$C:$C,$C$3,Consolidado!$B:$B,"SERVICIO")</f>
        <v>0</v>
      </c>
      <c r="GW29" s="174">
        <f>SUMIFS(Consolidado!$I:$I,Consolidado!$A:$A,$B29,Consolidado!$E:$E,GW$4,Consolidado!$C:$C,$C$3,Consolidado!$B:$B,"SERVICIO")</f>
        <v>0</v>
      </c>
      <c r="GX29" s="174">
        <f>SUMIFS(Consolidado!$I:$I,Consolidado!$A:$A,$B29,Consolidado!$E:$E,GX$4,Consolidado!$C:$C,$C$3,Consolidado!$B:$B,"SERVICIO")</f>
        <v>0</v>
      </c>
      <c r="GY29" s="174">
        <f>SUMIFS(Consolidado!$I:$I,Consolidado!$A:$A,$B29,Consolidado!$E:$E,GY$4,Consolidado!$C:$C,$C$3,Consolidado!$B:$B,"SERVICIO")</f>
        <v>0</v>
      </c>
      <c r="GZ29" s="174">
        <f>SUMIFS(Consolidado!$I:$I,Consolidado!$A:$A,$B29,Consolidado!$E:$E,GZ$4,Consolidado!$C:$C,$C$3,Consolidado!$B:$B,"SERVICIO")</f>
        <v>0</v>
      </c>
      <c r="HA29" s="216">
        <f t="shared" si="7"/>
        <v>2046.5400000000002</v>
      </c>
      <c r="HB29" s="174">
        <f>SUMIFS(Consolidado!$I:$I,Consolidado!$A:$A,$B29,Consolidado!$E:$E,HB$4,Consolidado!$C:$C,"REG",Consolidado!$B:$B,"SERVICIO")</f>
        <v>0</v>
      </c>
      <c r="HC29" s="174">
        <f>SUMIFS(Consolidado!$I:$I,Consolidado!$A:$A,$B29,Consolidado!$E:$E,HC$4,Consolidado!$C:$C,"REG",Consolidado!$B:$B,"SERVICIO")</f>
        <v>0</v>
      </c>
      <c r="HD29" s="174">
        <f>SUMIFS(Consolidado!$I:$I,Consolidado!$A:$A,$B29,Consolidado!$E:$E,HD$4,Consolidado!$C:$C,"REG",Consolidado!$B:$B,"SERVICIO")</f>
        <v>0</v>
      </c>
      <c r="HE29" s="174">
        <f>SUMIFS(Consolidado!$I:$I,Consolidado!$A:$A,$B29,Consolidado!$E:$E,HE$4,Consolidado!$C:$C,"REG",Consolidado!$B:$B,"SERVICIO")</f>
        <v>0</v>
      </c>
      <c r="HF29" s="174">
        <f>SUMIFS(Consolidado!$I:$I,Consolidado!$A:$A,$B29,Consolidado!$E:$E,HF$4,Consolidado!$C:$C,"REG",Consolidado!$B:$B,"SERVICIO")</f>
        <v>0</v>
      </c>
      <c r="HG29" s="174">
        <f>SUMIFS(Consolidado!$I:$I,Consolidado!$A:$A,$B29,Consolidado!$E:$E,HG$4,Consolidado!$C:$C,"REG",Consolidado!$B:$B,"SERVICIO")</f>
        <v>0</v>
      </c>
      <c r="HH29" s="174">
        <f>SUMIFS(Consolidado!$I:$I,Consolidado!$A:$A,$B29,Consolidado!$E:$E,HH$4,Consolidado!$C:$C,"REG",Consolidado!$B:$B,"SERVICIO")</f>
        <v>0</v>
      </c>
      <c r="HI29" s="174">
        <f>SUMIFS(Consolidado!$I:$I,Consolidado!$A:$A,$B29,Consolidado!$E:$E,HI$4,Consolidado!$C:$C,"REG",Consolidado!$B:$B,"SERVICIO")</f>
        <v>0</v>
      </c>
      <c r="HJ29" s="174">
        <f>SUMIFS(Consolidado!$I:$I,Consolidado!$A:$A,$B29,Consolidado!$E:$E,HJ$4,Consolidado!$C:$C,"REG",Consolidado!$B:$B,"SERVICIO")</f>
        <v>0</v>
      </c>
      <c r="HK29" s="174">
        <f>SUMIFS(Consolidado!$I:$I,Consolidado!$A:$A,$B29,Consolidado!$E:$E,HK$4,Consolidado!$C:$C,"REG",Consolidado!$B:$B,"SERVICIO")</f>
        <v>0</v>
      </c>
      <c r="HL29" s="174">
        <f>SUMIFS(Consolidado!$I:$I,Consolidado!$A:$A,$B29,Consolidado!$E:$E,HL$4,Consolidado!$C:$C,"REG",Consolidado!$B:$B,"SERVICIO")</f>
        <v>0</v>
      </c>
      <c r="HM29" s="174">
        <f>SUMIFS(Consolidado!$I:$I,Consolidado!$A:$A,$B29,Consolidado!$E:$E,HM$4,Consolidado!$C:$C,"REG",Consolidado!$B:$B,"SERVICIO")</f>
        <v>0</v>
      </c>
      <c r="HN29" s="174">
        <f>SUMIFS(Consolidado!$I:$I,Consolidado!$A:$A,$B29,Consolidado!$E:$E,HN$4,Consolidado!$C:$C,"REG",Consolidado!$B:$B,"SERVICIO")</f>
        <v>0</v>
      </c>
      <c r="HO29" s="174">
        <f>SUMIFS(Consolidado!$I:$I,Consolidado!$A:$A,$B29,Consolidado!$E:$E,HO$4,Consolidado!$C:$C,"REG",Consolidado!$B:$B,"SERVICIO")</f>
        <v>0</v>
      </c>
      <c r="HP29" s="174">
        <f>SUMIFS(Consolidado!$I:$I,Consolidado!$A:$A,$B29,Consolidado!$E:$E,HP$4,Consolidado!$C:$C,"REG",Consolidado!$B:$B,"SERVICIO")</f>
        <v>0</v>
      </c>
      <c r="HQ29" s="174">
        <f>SUMIFS(Consolidado!$I:$I,Consolidado!$A:$A,$B29,Consolidado!$E:$E,HQ$4,Consolidado!$C:$C,"REG",Consolidado!$B:$B,"SERVICIO")</f>
        <v>0</v>
      </c>
      <c r="HR29" s="174">
        <f>SUMIFS(Consolidado!$I:$I,Consolidado!$A:$A,$B29,Consolidado!$E:$E,HR$4,Consolidado!$C:$C,"REG",Consolidado!$B:$B,"SERVICIO")</f>
        <v>0</v>
      </c>
      <c r="HS29" s="174">
        <f>SUMIFS(Consolidado!$I:$I,Consolidado!$A:$A,$B29,Consolidado!$E:$E,HS$4,Consolidado!$C:$C,"REG",Consolidado!$B:$B,"SERVICIO")</f>
        <v>0</v>
      </c>
      <c r="HT29" s="174">
        <f>SUMIFS(Consolidado!$I:$I,Consolidado!$A:$A,$B29,Consolidado!$E:$E,HT$4,Consolidado!$C:$C,"REG",Consolidado!$B:$B,"SERVICIO")</f>
        <v>0</v>
      </c>
      <c r="HU29" s="174">
        <f>SUMIFS(Consolidado!$I:$I,Consolidado!$A:$A,$B29,Consolidado!$E:$E,HU$4,Consolidado!$C:$C,"REG",Consolidado!$B:$B,"SERVICIO")</f>
        <v>0</v>
      </c>
      <c r="HV29" s="174">
        <f>SUMIFS(Consolidado!$I:$I,Consolidado!$A:$A,$B29,Consolidado!$E:$E,HV$4,Consolidado!$C:$C,"REG",Consolidado!$B:$B,"SERVICIO")</f>
        <v>0</v>
      </c>
      <c r="HW29" s="174">
        <f>SUMIFS(Consolidado!$I:$I,Consolidado!$A:$A,$B29,Consolidado!$E:$E,HW$4,Consolidado!$C:$C,"REG",Consolidado!$B:$B,"SERVICIO")</f>
        <v>0</v>
      </c>
      <c r="HX29" s="174">
        <f>SUMIFS(Consolidado!$I:$I,Consolidado!$A:$A,$B29,Consolidado!$E:$E,HX$4,Consolidado!$C:$C,"REG",Consolidado!$B:$B,"SERVICIO")</f>
        <v>0</v>
      </c>
      <c r="HY29" s="174">
        <f>SUMIFS(Consolidado!$I:$I,Consolidado!$A:$A,$B29,Consolidado!$E:$E,HY$4,Consolidado!$C:$C,"REG",Consolidado!$B:$B,"SERVICIO")</f>
        <v>0</v>
      </c>
      <c r="HZ29" s="174">
        <f>SUMIFS(Consolidado!$I:$I,Consolidado!$A:$A,$B29,Consolidado!$E:$E,HZ$4,Consolidado!$C:$C,"REG",Consolidado!$B:$B,"SERVICIO")</f>
        <v>0</v>
      </c>
      <c r="IA29" s="174">
        <f>SUMIFS(Consolidado!$I:$I,Consolidado!$A:$A,$B29,Consolidado!$E:$E,IA$4,Consolidado!$C:$C,"REG",Consolidado!$B:$B,"SERVICIO")</f>
        <v>0</v>
      </c>
      <c r="IB29" s="174">
        <f>SUMIFS(Consolidado!$I:$I,Consolidado!$A:$A,$B29,Consolidado!$E:$E,IB$4,Consolidado!$C:$C,"REG",Consolidado!$B:$B,"SERVICIO")</f>
        <v>0</v>
      </c>
      <c r="IC29" s="174">
        <f>SUMIFS(Consolidado!$I:$I,Consolidado!$A:$A,$B29,Consolidado!$E:$E,IC$4,Consolidado!$C:$C,"REG",Consolidado!$B:$B,"SERVICIO")</f>
        <v>0</v>
      </c>
      <c r="ID29" s="174">
        <f>SUMIFS(Consolidado!$I:$I,Consolidado!$A:$A,$B29,Consolidado!$E:$E,ID$4,Consolidado!$C:$C,"REG",Consolidado!$B:$B,"SERVICIO")</f>
        <v>0</v>
      </c>
      <c r="IE29" s="174">
        <f>SUMIFS(Consolidado!$I:$I,Consolidado!$A:$A,$B29,Consolidado!$E:$E,IE$4,Consolidado!$C:$C,"REG",Consolidado!$B:$B,"SERVICIO")</f>
        <v>0</v>
      </c>
      <c r="IF29" s="174">
        <f>SUMIFS(Consolidado!$I:$I,Consolidado!$A:$A,$B29,Consolidado!$E:$E,IF$4,Consolidado!$C:$C,"REG",Consolidado!$B:$B,"SERVICIO")</f>
        <v>0</v>
      </c>
      <c r="IG29" s="174">
        <f>SUMIFS(Consolidado!$I:$I,Consolidado!$A:$A,$B29,Consolidado!$E:$E,IG$4,Consolidado!$C:$C,"REG",Consolidado!$B:$B,"SERVICIO")</f>
        <v>0</v>
      </c>
      <c r="IH29" s="174">
        <f>SUMIFS(Consolidado!$I:$I,Consolidado!$A:$A,$B29,Consolidado!$E:$E,IH$4,Consolidado!$C:$C,"REG",Consolidado!$B:$B,"SERVICIO")</f>
        <v>0</v>
      </c>
      <c r="II29" s="174">
        <f>SUMIFS(Consolidado!$I:$I,Consolidado!$A:$A,$B29,Consolidado!$E:$E,II$4,Consolidado!$C:$C,"REG",Consolidado!$B:$B,"SERVICIO")</f>
        <v>0</v>
      </c>
      <c r="IJ29" s="174">
        <f>SUMIFS(Consolidado!$I:$I,Consolidado!$A:$A,$B29,Consolidado!$E:$E,IJ$4,Consolidado!$C:$C,"REG",Consolidado!$B:$B,"SERVICIO")</f>
        <v>0</v>
      </c>
      <c r="IK29" s="174">
        <f>SUMIFS(Consolidado!$I:$I,Consolidado!$A:$A,$B29,Consolidado!$E:$E,IK$4,Consolidado!$C:$C,"REG",Consolidado!$B:$B,"SERVICIO")</f>
        <v>0</v>
      </c>
      <c r="IL29" s="174">
        <f>SUMIFS(Consolidado!$I:$I,Consolidado!$A:$A,$B29,Consolidado!$E:$E,IL$4,Consolidado!$C:$C,"REG",Consolidado!$B:$B,"SERVICIO")</f>
        <v>0</v>
      </c>
      <c r="IM29" s="174">
        <f>SUMIFS(Consolidado!$I:$I,Consolidado!$A:$A,$B29,Consolidado!$E:$E,IM$4,Consolidado!$C:$C,"REG",Consolidado!$B:$B,"SERVICIO")</f>
        <v>0</v>
      </c>
      <c r="IN29" s="174">
        <f>SUMIFS(Consolidado!$I:$I,Consolidado!$A:$A,$B29,Consolidado!$E:$E,IN$4,Consolidado!$C:$C,"REG",Consolidado!$B:$B,"SERVICIO")</f>
        <v>0</v>
      </c>
      <c r="IO29" s="174">
        <f>SUMIFS(Consolidado!$I:$I,Consolidado!$A:$A,$B29,Consolidado!$E:$E,IO$4,Consolidado!$C:$C,"REG",Consolidado!$B:$B,"SERVICIO")</f>
        <v>0</v>
      </c>
      <c r="IP29" s="174">
        <f>SUMIFS(Consolidado!$I:$I,Consolidado!$A:$A,$B29,Consolidado!$E:$E,IP$4,Consolidado!$C:$C,"REG",Consolidado!$B:$B,"SERVICIO")</f>
        <v>0</v>
      </c>
      <c r="IQ29" s="174">
        <f>SUMIFS(Consolidado!$I:$I,Consolidado!$A:$A,$B29,Consolidado!$E:$E,IQ$4,Consolidado!$C:$C,"REG",Consolidado!$B:$B,"SERVICIO")</f>
        <v>0</v>
      </c>
      <c r="IR29" s="174">
        <f>SUMIFS(Consolidado!$I:$I,Consolidado!$A:$A,$B29,Consolidado!$E:$E,IR$4,Consolidado!$C:$C,"REG",Consolidado!$B:$B,"SERVICIO")</f>
        <v>0</v>
      </c>
      <c r="IS29" s="174">
        <f>SUMIFS(Consolidado!$I:$I,Consolidado!$A:$A,$B29,Consolidado!$E:$E,IS$4,Consolidado!$C:$C,"REG",Consolidado!$B:$B,"SERVICIO")</f>
        <v>0</v>
      </c>
      <c r="IT29" s="174">
        <f>SUMIFS(Consolidado!$I:$I,Consolidado!$A:$A,$B29,Consolidado!$E:$E,IT$4,Consolidado!$C:$C,"REG",Consolidado!$B:$B,"SERVICIO")</f>
        <v>0</v>
      </c>
      <c r="IU29" s="174">
        <f>SUMIFS(Consolidado!$I:$I,Consolidado!$A:$A,$B29,Consolidado!$E:$E,IU$4,Consolidado!$C:$C,"REG",Consolidado!$B:$B,"SERVICIO")</f>
        <v>0</v>
      </c>
      <c r="IV29" s="174">
        <f>SUMIFS(Consolidado!$I:$I,Consolidado!$A:$A,$B29,Consolidado!$E:$E,IV$4,Consolidado!$C:$C,"REG",Consolidado!$B:$B,"SERVICIO")</f>
        <v>0</v>
      </c>
      <c r="IW29" s="174">
        <f>SUMIFS(Consolidado!$I:$I,Consolidado!$A:$A,$B29,Consolidado!$E:$E,IW$4,Consolidado!$C:$C,"REG",Consolidado!$B:$B,"SERVICIO")</f>
        <v>0</v>
      </c>
      <c r="IX29" s="174">
        <f>SUMIFS(Consolidado!$I:$I,Consolidado!$A:$A,$B29,Consolidado!$E:$E,IX$4,Consolidado!$C:$C,"REG",Consolidado!$B:$B,"SERVICIO")</f>
        <v>0</v>
      </c>
      <c r="IY29" s="174">
        <f>SUMIFS(Consolidado!$I:$I,Consolidado!$A:$A,$B29,Consolidado!$E:$E,IY$4,Consolidado!$C:$C,"REG",Consolidado!$B:$B,"SERVICIO")</f>
        <v>0</v>
      </c>
      <c r="IZ29" s="174">
        <f>SUMIFS(Consolidado!$I:$I,Consolidado!$A:$A,$B29,Consolidado!$E:$E,IZ$4,Consolidado!$C:$C,"REG",Consolidado!$B:$B,"SERVICIO")</f>
        <v>0</v>
      </c>
      <c r="JA29" s="174">
        <f>SUMIFS(Consolidado!$I:$I,Consolidado!$A:$A,$B29,Consolidado!$E:$E,JA$4,Consolidado!$C:$C,"REG",Consolidado!$B:$B,"SERVICIO")</f>
        <v>0</v>
      </c>
      <c r="JB29" s="174">
        <f>SUMIFS(Consolidado!$I:$I,Consolidado!$A:$A,$B29,Consolidado!$E:$E,JB$4,Consolidado!$C:$C,"REG",Consolidado!$B:$B,"SERVICIO")</f>
        <v>0</v>
      </c>
      <c r="JC29" s="174">
        <f>SUMIFS(Consolidado!$I:$I,Consolidado!$A:$A,$B29,Consolidado!$E:$E,JC$4,Consolidado!$C:$C,"REG",Consolidado!$B:$B,"SERVICIO")</f>
        <v>0</v>
      </c>
      <c r="JD29" s="174">
        <f>SUMIFS(Consolidado!$I:$I,Consolidado!$A:$A,$B29,Consolidado!$E:$E,JD$4,Consolidado!$C:$C,"REG",Consolidado!$B:$B,"SERVICIO")</f>
        <v>0</v>
      </c>
      <c r="JE29" s="174">
        <f>SUMIFS(Consolidado!$I:$I,Consolidado!$A:$A,$B29,Consolidado!$E:$E,JE$4,Consolidado!$C:$C,"REG",Consolidado!$B:$B,"SERVICIO")</f>
        <v>0</v>
      </c>
      <c r="JF29" s="174">
        <f>SUMIFS(Consolidado!$I:$I,Consolidado!$A:$A,$B29,Consolidado!$E:$E,JF$4,Consolidado!$C:$C,"REG",Consolidado!$B:$B,"SERVICIO")</f>
        <v>0</v>
      </c>
      <c r="JG29" s="174">
        <f>SUMIFS(Consolidado!$I:$I,Consolidado!$A:$A,$B29,Consolidado!$E:$E,JG$4,Consolidado!$C:$C,"REG",Consolidado!$B:$B,"SERVICIO")</f>
        <v>0</v>
      </c>
      <c r="JH29" s="174">
        <f>SUMIFS(Consolidado!$I:$I,Consolidado!$A:$A,$B29,Consolidado!$E:$E,JH$4,Consolidado!$C:$C,"REG",Consolidado!$B:$B,"SERVICIO")</f>
        <v>0</v>
      </c>
      <c r="JI29" s="174">
        <f>SUMIFS(Consolidado!$I:$I,Consolidado!$A:$A,$B29,Consolidado!$E:$E,JI$4,Consolidado!$C:$C,"REG",Consolidado!$B:$B,"SERVICIO")</f>
        <v>0</v>
      </c>
      <c r="JJ29" s="174">
        <f>SUMIFS(Consolidado!$I:$I,Consolidado!$A:$A,$B29,Consolidado!$E:$E,JJ$4,Consolidado!$C:$C,"REG",Consolidado!$B:$B,"SERVICIO")</f>
        <v>0</v>
      </c>
      <c r="JK29" s="174">
        <f>SUMIFS(Consolidado!$I:$I,Consolidado!$A:$A,$B29,Consolidado!$E:$E,JK$4,Consolidado!$C:$C,"REG",Consolidado!$B:$B,"SERVICIO")</f>
        <v>0</v>
      </c>
      <c r="JL29" s="174">
        <f>SUMIFS(Consolidado!$I:$I,Consolidado!$A:$A,$B29,Consolidado!$E:$E,JL$4,Consolidado!$C:$C,"REG",Consolidado!$B:$B,"SERVICIO")</f>
        <v>0</v>
      </c>
      <c r="JM29" s="174">
        <f>SUMIFS(Consolidado!$I:$I,Consolidado!$A:$A,$B29,Consolidado!$E:$E,JM$4,Consolidado!$C:$C,"REG",Consolidado!$B:$B,"SERVICIO")</f>
        <v>0</v>
      </c>
      <c r="JN29" s="174">
        <f>SUMIFS(Consolidado!$I:$I,Consolidado!$A:$A,$B29,Consolidado!$E:$E,JN$4,Consolidado!$C:$C,"REG",Consolidado!$B:$B,"SERVICIO")</f>
        <v>0</v>
      </c>
      <c r="JO29" s="174">
        <f>SUMIFS(Consolidado!$I:$I,Consolidado!$A:$A,$B29,Consolidado!$E:$E,JO$4,Consolidado!$C:$C,"REG",Consolidado!$B:$B,"SERVICIO")</f>
        <v>0</v>
      </c>
      <c r="JP29" s="174">
        <f>SUMIFS(Consolidado!$I:$I,Consolidado!$A:$A,$B29,Consolidado!$E:$E,JP$4,Consolidado!$C:$C,"REG",Consolidado!$B:$B,"SERVICIO")</f>
        <v>0</v>
      </c>
      <c r="JQ29" s="174">
        <f>SUMIFS(Consolidado!$I:$I,Consolidado!$A:$A,$B29,Consolidado!$E:$E,JQ$4,Consolidado!$C:$C,"REG",Consolidado!$B:$B,"SERVICIO")</f>
        <v>0</v>
      </c>
      <c r="JR29" s="174">
        <f>SUMIFS(Consolidado!$I:$I,Consolidado!$A:$A,$B29,Consolidado!$E:$E,JR$4,Consolidado!$C:$C,"REG",Consolidado!$B:$B,"SERVICIO")</f>
        <v>0</v>
      </c>
      <c r="JS29" s="174">
        <f>SUMIFS(Consolidado!$I:$I,Consolidado!$A:$A,$B29,Consolidado!$E:$E,JS$4,Consolidado!$C:$C,"REG",Consolidado!$B:$B,"SERVICIO")</f>
        <v>0</v>
      </c>
      <c r="JT29" s="174">
        <f>SUMIFS(Consolidado!$I:$I,Consolidado!$A:$A,$B29,Consolidado!$E:$E,JT$4,Consolidado!$C:$C,"REG",Consolidado!$B:$B,"SERVICIO")</f>
        <v>0</v>
      </c>
      <c r="JU29" s="174">
        <f>SUMIFS(Consolidado!$I:$I,Consolidado!$A:$A,$B29,Consolidado!$E:$E,JU$4,Consolidado!$C:$C,"REG",Consolidado!$B:$B,"SERVICIO")</f>
        <v>0</v>
      </c>
      <c r="JV29" s="174">
        <f>SUMIFS(Consolidado!$I:$I,Consolidado!$A:$A,$B29,Consolidado!$E:$E,JV$4,Consolidado!$C:$C,"REG",Consolidado!$B:$B,"SERVICIO")</f>
        <v>0</v>
      </c>
      <c r="JW29" s="174">
        <f>SUMIFS(Consolidado!$I:$I,Consolidado!$A:$A,$B29,Consolidado!$E:$E,JW$4,Consolidado!$C:$C,"REG",Consolidado!$B:$B,"SERVICIO")</f>
        <v>0</v>
      </c>
      <c r="JX29" s="174">
        <f>SUMIFS(Consolidado!$I:$I,Consolidado!$A:$A,$B29,Consolidado!$E:$E,JX$4,Consolidado!$C:$C,"REG",Consolidado!$B:$B,"SERVICIO")</f>
        <v>0</v>
      </c>
      <c r="JY29" s="174">
        <f>SUMIFS(Consolidado!$I:$I,Consolidado!$A:$A,$B29,Consolidado!$E:$E,JY$4,Consolidado!$C:$C,"REG",Consolidado!$B:$B,"SERVICIO")</f>
        <v>0</v>
      </c>
      <c r="JZ29" s="174">
        <f>SUMIFS(Consolidado!$I:$I,Consolidado!$A:$A,$B29,Consolidado!$E:$E,JZ$4,Consolidado!$C:$C,"REG",Consolidado!$B:$B,"SERVICIO")</f>
        <v>0</v>
      </c>
      <c r="KA29" s="174">
        <f>SUMIFS(Consolidado!$I:$I,Consolidado!$A:$A,$B29,Consolidado!$E:$E,KA$4,Consolidado!$C:$C,"REG",Consolidado!$B:$B,"SERVICIO")</f>
        <v>0</v>
      </c>
      <c r="KB29" s="174">
        <f>SUMIFS(Consolidado!$I:$I,Consolidado!$A:$A,$B29,Consolidado!$E:$E,KB$4,Consolidado!$C:$C,"REG",Consolidado!$B:$B,"SERVICIO")</f>
        <v>0</v>
      </c>
      <c r="KC29" s="174">
        <f>SUMIFS(Consolidado!$I:$I,Consolidado!$A:$A,$B29,Consolidado!$E:$E,KC$4,Consolidado!$C:$C,"REG",Consolidado!$B:$B,"SERVICIO")</f>
        <v>0</v>
      </c>
      <c r="KD29" s="174">
        <f>SUMIFS(Consolidado!$I:$I,Consolidado!$A:$A,$B29,Consolidado!$E:$E,KD$4,Consolidado!$C:$C,"REG",Consolidado!$B:$B,"SERVICIO")</f>
        <v>0</v>
      </c>
      <c r="KE29" s="174">
        <f>SUMIFS(Consolidado!$I:$I,Consolidado!$A:$A,$B29,Consolidado!$E:$E,KE$4,Consolidado!$C:$C,"REG",Consolidado!$B:$B,"SERVICIO")</f>
        <v>0</v>
      </c>
      <c r="KF29" s="174">
        <f>SUMIFS(Consolidado!$I:$I,Consolidado!$A:$A,$B29,Consolidado!$E:$E,KF$4,Consolidado!$C:$C,"REG",Consolidado!$B:$B,"SERVICIO")</f>
        <v>0</v>
      </c>
      <c r="KG29" s="174">
        <f>SUMIFS(Consolidado!$I:$I,Consolidado!$A:$A,$B29,Consolidado!$E:$E,KG$4,Consolidado!$C:$C,"REG",Consolidado!$B:$B,"SERVICIO")</f>
        <v>0</v>
      </c>
      <c r="KH29" s="174">
        <f>SUMIFS(Consolidado!$I:$I,Consolidado!$A:$A,$B29,Consolidado!$E:$E,KH$4,Consolidado!$C:$C,"REG",Consolidado!$B:$B,"SERVICIO")</f>
        <v>0</v>
      </c>
      <c r="KI29" s="174">
        <f>SUMIFS(Consolidado!$I:$I,Consolidado!$A:$A,$B29,Consolidado!$E:$E,KI$4,Consolidado!$C:$C,"REG",Consolidado!$B:$B,"SERVICIO")</f>
        <v>0</v>
      </c>
      <c r="KJ29" s="174">
        <f>SUMIFS(Consolidado!$I:$I,Consolidado!$A:$A,$B29,Consolidado!$E:$E,KJ$4,Consolidado!$C:$C,"REG",Consolidado!$B:$B,"SERVICIO")</f>
        <v>0</v>
      </c>
      <c r="KK29" s="174">
        <f>SUMIFS(Consolidado!$I:$I,Consolidado!$A:$A,$B29,Consolidado!$E:$E,KK$4,Consolidado!$C:$C,"REG",Consolidado!$B:$B,"SERVICIO")</f>
        <v>0</v>
      </c>
      <c r="KL29" s="174">
        <f>SUMIFS(Consolidado!$I:$I,Consolidado!$A:$A,$B29,Consolidado!$E:$E,KL$4,Consolidado!$C:$C,"REG",Consolidado!$B:$B,"SERVICIO")</f>
        <v>88.98</v>
      </c>
      <c r="KM29" s="174">
        <f>SUMIFS(Consolidado!$I:$I,Consolidado!$A:$A,$B29,Consolidado!$E:$E,KM$4,Consolidado!$C:$C,"REG",Consolidado!$B:$B,"SERVICIO")</f>
        <v>88.98</v>
      </c>
      <c r="KN29" s="174">
        <f>SUMIFS(Consolidado!$I:$I,Consolidado!$A:$A,$B29,Consolidado!$E:$E,KN$4,Consolidado!$C:$C,"REG",Consolidado!$B:$B,"SERVICIO")</f>
        <v>88.98</v>
      </c>
      <c r="KO29" s="174">
        <f>SUMIFS(Consolidado!$I:$I,Consolidado!$A:$A,$B29,Consolidado!$E:$E,KO$4,Consolidado!$C:$C,"REG",Consolidado!$B:$B,"SERVICIO")</f>
        <v>88.98</v>
      </c>
      <c r="KP29" s="174">
        <f>SUMIFS(Consolidado!$I:$I,Consolidado!$A:$A,$B29,Consolidado!$E:$E,KP$4,Consolidado!$C:$C,"REG",Consolidado!$B:$B,"SERVICIO")</f>
        <v>88.98</v>
      </c>
      <c r="KQ29" s="174">
        <f>SUMIFS(Consolidado!$I:$I,Consolidado!$A:$A,$B29,Consolidado!$E:$E,KQ$4,Consolidado!$C:$C,"REG",Consolidado!$B:$B,"SERVICIO")</f>
        <v>88.98</v>
      </c>
      <c r="KR29" s="174">
        <f>SUMIFS(Consolidado!$I:$I,Consolidado!$A:$A,$B29,Consolidado!$E:$E,KR$4,Consolidado!$C:$C,"REG",Consolidado!$B:$B,"SERVICIO")</f>
        <v>88.98</v>
      </c>
      <c r="KS29" s="174">
        <f>SUMIFS(Consolidado!$I:$I,Consolidado!$A:$A,$B29,Consolidado!$E:$E,KS$4,Consolidado!$C:$C,"REG",Consolidado!$B:$B,"SERVICIO")</f>
        <v>88.98</v>
      </c>
      <c r="KT29" s="174">
        <f>SUMIFS(Consolidado!$I:$I,Consolidado!$A:$A,$B29,Consolidado!$E:$E,KT$4,Consolidado!$C:$C,"REG",Consolidado!$B:$B,"SERVICIO")</f>
        <v>88.98</v>
      </c>
      <c r="KU29" s="174">
        <f>SUMIFS(Consolidado!$I:$I,Consolidado!$A:$A,$B29,Consolidado!$E:$E,KU$4,Consolidado!$C:$C,"REG",Consolidado!$B:$B,"SERVICIO")</f>
        <v>88.98</v>
      </c>
      <c r="KV29" s="174">
        <f>SUMIFS(Consolidado!$I:$I,Consolidado!$A:$A,$B29,Consolidado!$E:$E,KV$4,Consolidado!$C:$C,"REG",Consolidado!$B:$B,"SERVICIO")</f>
        <v>88.98</v>
      </c>
      <c r="KW29" s="174">
        <f>SUMIFS(Consolidado!$I:$I,Consolidado!$A:$A,$B29,Consolidado!$E:$E,KW$4,Consolidado!$C:$C,"REG",Consolidado!$B:$B,"SERVICIO")</f>
        <v>88.98</v>
      </c>
      <c r="KX29" s="174">
        <f>SUMIFS(Consolidado!$I:$I,Consolidado!$A:$A,$B29,Consolidado!$E:$E,KX$4,Consolidado!$C:$C,"REG",Consolidado!$B:$B,"SERVICIO")</f>
        <v>88.98</v>
      </c>
      <c r="KY29" s="174">
        <f>SUMIFS(Consolidado!$I:$I,Consolidado!$A:$A,$B29,Consolidado!$E:$E,KY$4,Consolidado!$C:$C,"REG",Consolidado!$B:$B,"SERVICIO")</f>
        <v>88.98</v>
      </c>
      <c r="KZ29" s="174">
        <f>SUMIFS(Consolidado!$I:$I,Consolidado!$A:$A,$B29,Consolidado!$E:$E,KZ$4,Consolidado!$C:$C,"REG",Consolidado!$B:$B,"SERVICIO")</f>
        <v>88.98</v>
      </c>
      <c r="LA29" s="174">
        <f>SUMIFS(Consolidado!$I:$I,Consolidado!$A:$A,$B29,Consolidado!$E:$E,LA$4,Consolidado!$C:$C,"REG",Consolidado!$B:$B,"SERVICIO")</f>
        <v>88.98</v>
      </c>
      <c r="LB29" s="174">
        <f>SUMIFS(Consolidado!$I:$I,Consolidado!$A:$A,$B29,Consolidado!$E:$E,LB$4,Consolidado!$C:$C,"REG",Consolidado!$B:$B,"SERVICIO")</f>
        <v>88.98</v>
      </c>
      <c r="LC29" s="174">
        <f>SUMIFS(Consolidado!$I:$I,Consolidado!$A:$A,$B29,Consolidado!$E:$E,LC$4,Consolidado!$C:$C,"REG",Consolidado!$B:$B,"SERVICIO")</f>
        <v>88.98</v>
      </c>
      <c r="LD29" s="174">
        <f>SUMIFS(Consolidado!$I:$I,Consolidado!$A:$A,$B29,Consolidado!$E:$E,LD$4,Consolidado!$C:$C,"REG",Consolidado!$B:$B,"SERVICIO")</f>
        <v>88.98</v>
      </c>
      <c r="LE29" s="174">
        <f>SUMIFS(Consolidado!$I:$I,Consolidado!$A:$A,$B29,Consolidado!$E:$E,LE$4,Consolidado!$C:$C,"REG",Consolidado!$B:$B,"SERVICIO")</f>
        <v>88.98</v>
      </c>
      <c r="LF29" s="174">
        <f>SUMIFS(Consolidado!$I:$I,Consolidado!$A:$A,$B29,Consolidado!$E:$E,LF$4,Consolidado!$C:$C,"REG",Consolidado!$B:$B,"SERVICIO")</f>
        <v>88.98</v>
      </c>
      <c r="LG29" s="174">
        <f>SUMIFS(Consolidado!$I:$I,Consolidado!$A:$A,$B29,Consolidado!$E:$E,LG$4,Consolidado!$C:$C,"REG",Consolidado!$B:$B,"SERVICIO")</f>
        <v>88.98</v>
      </c>
      <c r="LH29" s="174">
        <f>SUMIFS(Consolidado!$I:$I,Consolidado!$A:$A,$B29,Consolidado!$E:$E,LH$4,Consolidado!$C:$C,"REG",Consolidado!$B:$B,"SERVICIO")</f>
        <v>88.98</v>
      </c>
      <c r="LI29" s="174">
        <f>SUMIFS(Consolidado!$I:$I,Consolidado!$A:$A,$B29,Consolidado!$E:$E,LI$4,Consolidado!$C:$C,"REG",Consolidado!$B:$B,"SERVICIO")</f>
        <v>88.98</v>
      </c>
      <c r="LJ29" s="174">
        <f>SUMIFS(Consolidado!$I:$I,Consolidado!$A:$A,$B29,Consolidado!$E:$E,LJ$4,Consolidado!$C:$C,"REG",Consolidado!$B:$B,"SERVICIO")</f>
        <v>88.98</v>
      </c>
      <c r="LK29" s="174">
        <f>SUMIFS(Consolidado!$I:$I,Consolidado!$A:$A,$B29,Consolidado!$E:$E,LK$4,Consolidado!$C:$C,"REG",Consolidado!$B:$B,"SERVICIO")</f>
        <v>88.98</v>
      </c>
      <c r="LL29" s="174">
        <f>SUMIFS(Consolidado!$I:$I,Consolidado!$A:$A,$B29,Consolidado!$E:$E,LL$4,Consolidado!$C:$C,"REG",Consolidado!$B:$B,"SERVICIO")</f>
        <v>88.98</v>
      </c>
      <c r="LM29" s="174">
        <f>SUMIFS(Consolidado!$I:$I,Consolidado!$A:$A,$B29,Consolidado!$E:$E,LM$4,Consolidado!$C:$C,"REG",Consolidado!$B:$B,"SERVICIO")</f>
        <v>88.98</v>
      </c>
      <c r="LN29" s="174">
        <f>SUMIFS(Consolidado!$I:$I,Consolidado!$A:$A,$B29,Consolidado!$E:$E,LN$4,Consolidado!$C:$C,"REG",Consolidado!$B:$B,"SERVICIO")</f>
        <v>88.98</v>
      </c>
      <c r="LO29" s="174">
        <f>SUMIFS(Consolidado!$I:$I,Consolidado!$A:$A,$B29,Consolidado!$E:$E,LO$4,Consolidado!$C:$C,"REG",Consolidado!$B:$B,"SERVICIO")</f>
        <v>88.98</v>
      </c>
      <c r="LP29" s="174">
        <f>SUMIFS(Consolidado!$I:$I,Consolidado!$A:$A,$B29,Consolidado!$E:$E,LP$4,Consolidado!$C:$C,"REG",Consolidado!$B:$B,"SERVICIO")</f>
        <v>88.98</v>
      </c>
      <c r="LQ29" s="174">
        <f>SUMIFS(Consolidado!$I:$I,Consolidado!$A:$A,$B29,Consolidado!$E:$E,LQ$4,Consolidado!$C:$C,"REG",Consolidado!$B:$B,"SERVICIO")</f>
        <v>88.98</v>
      </c>
      <c r="LR29" s="174">
        <f>SUMIFS(Consolidado!$I:$I,Consolidado!$A:$A,$B29,Consolidado!$E:$E,LR$4,Consolidado!$C:$C,"REG",Consolidado!$B:$B,"SERVICIO")</f>
        <v>88.98</v>
      </c>
      <c r="LS29" s="174">
        <f>SUMIFS(Consolidado!$I:$I,Consolidado!$A:$A,$B29,Consolidado!$E:$E,LS$4,Consolidado!$C:$C,"REG",Consolidado!$B:$B,"SERVICIO")</f>
        <v>88.98</v>
      </c>
      <c r="LT29" s="174">
        <f>SUMIFS(Consolidado!$I:$I,Consolidado!$A:$A,$B29,Consolidado!$E:$E,LT$4,Consolidado!$C:$C,"REG",Consolidado!$B:$B,"SERVICIO")</f>
        <v>88.98</v>
      </c>
      <c r="LU29" s="174">
        <f>SUMIFS(Consolidado!$I:$I,Consolidado!$A:$A,$B29,Consolidado!$E:$E,LU$4,Consolidado!$C:$C,"REG",Consolidado!$B:$B,"SERVICIO")</f>
        <v>88.98</v>
      </c>
      <c r="LV29" s="174">
        <f>SUMIFS(Consolidado!$I:$I,Consolidado!$A:$A,$B29,Consolidado!$E:$E,LV$4,Consolidado!$C:$C,"REG",Consolidado!$B:$B,"SERVICIO")</f>
        <v>88.98</v>
      </c>
      <c r="LW29" s="174">
        <f>SUMIFS(Consolidado!$I:$I,Consolidado!$A:$A,$B29,Consolidado!$E:$E,LW$4,Consolidado!$C:$C,"REG",Consolidado!$B:$B,"SERVICIO")</f>
        <v>0</v>
      </c>
      <c r="LX29" s="174">
        <f>SUMIFS(Consolidado!$I:$I,Consolidado!$A:$A,$B29,Consolidado!$E:$E,LX$4,Consolidado!$C:$C,"REG",Consolidado!$B:$B,"SERVICIO")</f>
        <v>0</v>
      </c>
      <c r="LY29" s="174">
        <f>SUMIFS(Consolidado!$I:$I,Consolidado!$A:$A,$B29,Consolidado!$E:$E,LY$4,Consolidado!$C:$C,"REG",Consolidado!$B:$B,"SERVICIO")</f>
        <v>0</v>
      </c>
      <c r="LZ29" s="174">
        <f>SUMIFS(Consolidado!$I:$I,Consolidado!$A:$A,$B29,Consolidado!$E:$E,LZ$4,Consolidado!$C:$C,"REG",Consolidado!$B:$B,"SERVICIO")</f>
        <v>0</v>
      </c>
      <c r="MA29" s="174">
        <f>SUMIFS(Consolidado!$I:$I,Consolidado!$A:$A,$B29,Consolidado!$E:$E,MA$4,Consolidado!$C:$C,"REG",Consolidado!$B:$B,"SERVICIO")</f>
        <v>0</v>
      </c>
      <c r="MB29" s="174">
        <f>SUMIFS(Consolidado!$I:$I,Consolidado!$A:$A,$B29,Consolidado!$E:$E,MB$4,Consolidado!$C:$C,"REG",Consolidado!$B:$B,"SERVICIO")</f>
        <v>0</v>
      </c>
      <c r="MC29" s="174">
        <f>SUMIFS(Consolidado!$I:$I,Consolidado!$A:$A,$B29,Consolidado!$E:$E,MC$4,Consolidado!$C:$C,"REG",Consolidado!$B:$B,"SERVICIO")</f>
        <v>0</v>
      </c>
      <c r="MD29" s="174">
        <f>SUMIFS(Consolidado!$I:$I,Consolidado!$A:$A,$B29,Consolidado!$E:$E,MD$4,Consolidado!$C:$C,"REG",Consolidado!$B:$B,"SERVICIO")</f>
        <v>0</v>
      </c>
      <c r="ME29" s="174">
        <f>SUMIFS(Consolidado!$I:$I,Consolidado!$A:$A,$B29,Consolidado!$E:$E,ME$4,Consolidado!$C:$C,"REG",Consolidado!$B:$B,"SERVICIO")</f>
        <v>0</v>
      </c>
      <c r="MF29" s="174">
        <f>SUMIFS(Consolidado!$I:$I,Consolidado!$A:$A,$B29,Consolidado!$E:$E,MF$4,Consolidado!$C:$C,"REG",Consolidado!$B:$B,"SERVICIO")</f>
        <v>0</v>
      </c>
      <c r="MG29" s="174">
        <f>SUMIFS(Consolidado!$I:$I,Consolidado!$A:$A,$B29,Consolidado!$E:$E,MG$4,Consolidado!$C:$C,"REG",Consolidado!$B:$B,"SERVICIO")</f>
        <v>0</v>
      </c>
      <c r="MH29" s="174">
        <f>SUMIFS(Consolidado!$I:$I,Consolidado!$A:$A,$B29,Consolidado!$E:$E,MH$4,Consolidado!$C:$C,"REG",Consolidado!$B:$B,"SERVICIO")</f>
        <v>0</v>
      </c>
      <c r="MI29" s="174">
        <f>SUMIFS(Consolidado!$I:$I,Consolidado!$A:$A,$B29,Consolidado!$E:$E,MI$4,Consolidado!$C:$C,"REG",Consolidado!$B:$B,"SERVICIO")</f>
        <v>0</v>
      </c>
      <c r="MJ29" s="174">
        <f>SUMIFS(Consolidado!$I:$I,Consolidado!$A:$A,$B29,Consolidado!$E:$E,MJ$4,Consolidado!$C:$C,"REG",Consolidado!$B:$B,"SERVICIO")</f>
        <v>0</v>
      </c>
      <c r="MK29" s="174">
        <f>SUMIFS(Consolidado!$I:$I,Consolidado!$A:$A,$B29,Consolidado!$E:$E,MK$4,Consolidado!$C:$C,"REG",Consolidado!$B:$B,"SERVICIO")</f>
        <v>0</v>
      </c>
      <c r="ML29" s="174">
        <f>SUMIFS(Consolidado!$I:$I,Consolidado!$A:$A,$B29,Consolidado!$E:$E,ML$4,Consolidado!$C:$C,"REG",Consolidado!$B:$B,"SERVICIO")</f>
        <v>0</v>
      </c>
      <c r="MM29" s="174">
        <f>SUMIFS(Consolidado!$I:$I,Consolidado!$A:$A,$B29,Consolidado!$E:$E,MM$4,Consolidado!$C:$C,"REG",Consolidado!$B:$B,"SERVICIO")</f>
        <v>0</v>
      </c>
      <c r="MN29" s="174">
        <f>SUMIFS(Consolidado!$I:$I,Consolidado!$A:$A,$B29,Consolidado!$E:$E,MN$4,Consolidado!$C:$C,"REG",Consolidado!$B:$B,"SERVICIO")</f>
        <v>0</v>
      </c>
      <c r="MO29" s="174">
        <f>SUMIFS(Consolidado!$I:$I,Consolidado!$A:$A,$B29,Consolidado!$E:$E,MO$4,Consolidado!$C:$C,"REG",Consolidado!$B:$B,"SERVICIO")</f>
        <v>0</v>
      </c>
      <c r="MP29" s="174">
        <f>SUMIFS(Consolidado!$I:$I,Consolidado!$A:$A,$B29,Consolidado!$E:$E,MP$4,Consolidado!$C:$C,"REG",Consolidado!$B:$B,"SERVICIO")</f>
        <v>0</v>
      </c>
      <c r="MQ29" s="174">
        <f>SUMIFS(Consolidado!$I:$I,Consolidado!$A:$A,$B29,Consolidado!$E:$E,MQ$4,Consolidado!$C:$C,"REG",Consolidado!$B:$B,"SERVICIO")</f>
        <v>0</v>
      </c>
      <c r="MR29" s="174">
        <f>SUMIFS(Consolidado!$I:$I,Consolidado!$A:$A,$B29,Consolidado!$E:$E,MR$4,Consolidado!$C:$C,"REG",Consolidado!$B:$B,"SERVICIO")</f>
        <v>0</v>
      </c>
      <c r="MS29" s="174">
        <f>SUMIFS(Consolidado!$I:$I,Consolidado!$A:$A,$B29,Consolidado!$E:$E,MS$4,Consolidado!$C:$C,"REG",Consolidado!$B:$B,"SERVICIO")</f>
        <v>0</v>
      </c>
      <c r="MT29" s="174">
        <f>SUMIFS(Consolidado!$I:$I,Consolidado!$A:$A,$B29,Consolidado!$E:$E,MT$4,Consolidado!$C:$C,"REG",Consolidado!$B:$B,"SERVICIO")</f>
        <v>0</v>
      </c>
      <c r="MU29" s="174">
        <f>SUMIFS(Consolidado!$I:$I,Consolidado!$A:$A,$B29,Consolidado!$E:$E,MU$4,Consolidado!$C:$C,"REG",Consolidado!$B:$B,"SERVICIO")</f>
        <v>0</v>
      </c>
      <c r="MV29" s="174">
        <f>SUMIFS(Consolidado!$I:$I,Consolidado!$A:$A,$B29,Consolidado!$E:$E,MV$4,Consolidado!$C:$C,"REG",Consolidado!$B:$B,"SERVICIO")</f>
        <v>0</v>
      </c>
      <c r="MW29" s="174">
        <f>SUMIFS(Consolidado!$I:$I,Consolidado!$A:$A,$B29,Consolidado!$E:$E,MW$4,Consolidado!$C:$C,"REG",Consolidado!$B:$B,"SERVICIO")</f>
        <v>0</v>
      </c>
      <c r="MX29" s="174">
        <f>SUMIFS(Consolidado!$I:$I,Consolidado!$A:$A,$B29,Consolidado!$E:$E,MX$4,Consolidado!$C:$C,"REG",Consolidado!$B:$B,"SERVICIO")</f>
        <v>0</v>
      </c>
      <c r="MY29" s="174">
        <f>SUMIFS(Consolidado!$I:$I,Consolidado!$A:$A,$B29,Consolidado!$E:$E,MY$4,Consolidado!$C:$C,"REG",Consolidado!$B:$B,"SERVICIO")</f>
        <v>0</v>
      </c>
      <c r="MZ29" s="174">
        <f>SUMIFS(Consolidado!$I:$I,Consolidado!$A:$A,$B29,Consolidado!$E:$E,MZ$4,Consolidado!$C:$C,"REG",Consolidado!$B:$B,"SERVICIO")</f>
        <v>0</v>
      </c>
      <c r="NA29" s="174">
        <f>SUMIFS(Consolidado!$I:$I,Consolidado!$A:$A,$B29,Consolidado!$E:$E,NA$4,Consolidado!$C:$C,"REG",Consolidado!$B:$B,"SERVICIO")</f>
        <v>0</v>
      </c>
      <c r="NB29" s="174">
        <f>SUMIFS(Consolidado!$I:$I,Consolidado!$A:$A,$B29,Consolidado!$E:$E,NB$4,Consolidado!$C:$C,"REG",Consolidado!$B:$B,"SERVICIO")</f>
        <v>0</v>
      </c>
      <c r="NC29" s="174">
        <f>SUMIFS(Consolidado!$I:$I,Consolidado!$A:$A,$B29,Consolidado!$E:$E,NC$4,Consolidado!$C:$C,"REG",Consolidado!$B:$B,"SERVICIO")</f>
        <v>0</v>
      </c>
      <c r="ND29" s="174">
        <f>SUMIFS(Consolidado!$I:$I,Consolidado!$A:$A,$B29,Consolidado!$E:$E,ND$4,Consolidado!$C:$C,"REG",Consolidado!$B:$B,"SERVICIO")</f>
        <v>0</v>
      </c>
      <c r="NE29" s="174">
        <f>SUMIFS(Consolidado!$I:$I,Consolidado!$A:$A,$B29,Consolidado!$E:$E,NE$4,Consolidado!$C:$C,"REG",Consolidado!$B:$B,"SERVICIO")</f>
        <v>0</v>
      </c>
      <c r="NF29" s="174">
        <f>SUMIFS(Consolidado!$I:$I,Consolidado!$A:$A,$B29,Consolidado!$E:$E,NF$4,Consolidado!$C:$C,"REG",Consolidado!$B:$B,"SERVICIO")</f>
        <v>0</v>
      </c>
      <c r="NG29" s="174">
        <f>SUMIFS(Consolidado!$I:$I,Consolidado!$A:$A,$B29,Consolidado!$E:$E,NG$4,Consolidado!$C:$C,"REG",Consolidado!$B:$B,"SERVICIO")</f>
        <v>0</v>
      </c>
      <c r="NH29" s="174">
        <f>SUMIFS(Consolidado!$I:$I,Consolidado!$A:$A,$B29,Consolidado!$E:$E,NH$4,Consolidado!$C:$C,"REG",Consolidado!$B:$B,"SERVICIO")</f>
        <v>0</v>
      </c>
      <c r="NI29" s="174">
        <f>SUMIFS(Consolidado!$I:$I,Consolidado!$A:$A,$B29,Consolidado!$E:$E,NI$4,Consolidado!$C:$C,"REG",Consolidado!$B:$B,"SERVICIO")</f>
        <v>0</v>
      </c>
      <c r="NJ29" s="174">
        <f>SUMIFS(Consolidado!$I:$I,Consolidado!$A:$A,$B29,Consolidado!$E:$E,NJ$4,Consolidado!$C:$C,"REG",Consolidado!$B:$B,"SERVICIO")</f>
        <v>0</v>
      </c>
      <c r="NK29" s="174">
        <f>SUMIFS(Consolidado!$I:$I,Consolidado!$A:$A,$B29,Consolidado!$E:$E,NK$4,Consolidado!$C:$C,"REG",Consolidado!$B:$B,"SERVICIO")</f>
        <v>0</v>
      </c>
      <c r="NL29" s="174">
        <f>SUMIFS(Consolidado!$I:$I,Consolidado!$A:$A,$B29,Consolidado!$E:$E,NL$4,Consolidado!$C:$C,"REG",Consolidado!$B:$B,"SERVICIO")</f>
        <v>0</v>
      </c>
      <c r="NM29" s="174">
        <f>SUMIFS(Consolidado!$I:$I,Consolidado!$A:$A,$B29,Consolidado!$E:$E,NM$4,Consolidado!$C:$C,"REG",Consolidado!$B:$B,"SERVICIO")</f>
        <v>0</v>
      </c>
      <c r="NN29" s="174">
        <f>SUMIFS(Consolidado!$I:$I,Consolidado!$A:$A,$B29,Consolidado!$E:$E,NN$4,Consolidado!$C:$C,"REG",Consolidado!$B:$B,"SERVICIO")</f>
        <v>0</v>
      </c>
      <c r="NO29" s="174">
        <f>SUMIFS(Consolidado!$I:$I,Consolidado!$A:$A,$B29,Consolidado!$E:$E,NO$4,Consolidado!$C:$C,"REG",Consolidado!$B:$B,"SERVICIO")</f>
        <v>0</v>
      </c>
      <c r="NP29" s="174">
        <f>SUMIFS(Consolidado!$I:$I,Consolidado!$A:$A,$B29,Consolidado!$E:$E,NP$4,Consolidado!$C:$C,"REG",Consolidado!$B:$B,"SERVICIO")</f>
        <v>0</v>
      </c>
      <c r="NQ29" s="174">
        <f>SUMIFS(Consolidado!$I:$I,Consolidado!$A:$A,$B29,Consolidado!$E:$E,NQ$4,Consolidado!$C:$C,"REG",Consolidado!$B:$B,"SERVICIO")</f>
        <v>0</v>
      </c>
      <c r="NR29" s="174">
        <f>SUMIFS(Consolidado!$I:$I,Consolidado!$A:$A,$B29,Consolidado!$E:$E,NR$4,Consolidado!$C:$C,"REG",Consolidado!$B:$B,"SERVICIO")</f>
        <v>0</v>
      </c>
      <c r="NS29" s="174">
        <f>SUMIFS(Consolidado!$I:$I,Consolidado!$A:$A,$B29,Consolidado!$E:$E,NS$4,Consolidado!$C:$C,"REG",Consolidado!$B:$B,"SERVICIO")</f>
        <v>0</v>
      </c>
      <c r="NT29" s="174">
        <f>SUMIFS(Consolidado!$I:$I,Consolidado!$A:$A,$B29,Consolidado!$E:$E,NT$4,Consolidado!$C:$C,"REG",Consolidado!$B:$B,"SERVICIO")</f>
        <v>0</v>
      </c>
      <c r="NU29" s="174">
        <f>SUMIFS(Consolidado!$I:$I,Consolidado!$A:$A,$B29,Consolidado!$E:$E,NU$4,Consolidado!$C:$C,"REG",Consolidado!$B:$B,"SERVICIO")</f>
        <v>0</v>
      </c>
      <c r="NV29" s="174">
        <f>SUMIFS(Consolidado!$I:$I,Consolidado!$A:$A,$B29,Consolidado!$E:$E,NV$4,Consolidado!$C:$C,"REG",Consolidado!$B:$B,"SERVICIO")</f>
        <v>0</v>
      </c>
      <c r="NW29" s="174">
        <f>SUMIFS(Consolidado!$I:$I,Consolidado!$A:$A,$B29,Consolidado!$E:$E,NW$4,Consolidado!$C:$C,"REG",Consolidado!$B:$B,"SERVICIO")</f>
        <v>0</v>
      </c>
      <c r="NX29" s="174">
        <f>SUMIFS(Consolidado!$I:$I,Consolidado!$A:$A,$B29,Consolidado!$E:$E,NX$4,Consolidado!$C:$C,"REG",Consolidado!$B:$B,"SERVICIO")</f>
        <v>0</v>
      </c>
      <c r="NY29" s="174">
        <f>SUMIFS(Consolidado!$I:$I,Consolidado!$A:$A,$B29,Consolidado!$E:$E,NY$4,Consolidado!$C:$C,"REG",Consolidado!$B:$B,"SERVICIO")</f>
        <v>0</v>
      </c>
      <c r="NZ29" s="215">
        <f>SUM(HB29:NY29)</f>
        <v>3292.26</v>
      </c>
      <c r="OA29" s="35">
        <f t="shared" si="1"/>
        <v>2046.5400000000002</v>
      </c>
      <c r="OB29" s="44">
        <f t="shared" si="2"/>
        <v>0.38332019047619048</v>
      </c>
      <c r="OC29" s="35">
        <f t="shared" si="8"/>
        <v>2046.5400000000002</v>
      </c>
      <c r="OD29" s="44">
        <f t="shared" si="3"/>
        <v>0.38332019047619048</v>
      </c>
      <c r="OE29" s="9" t="s">
        <v>839</v>
      </c>
      <c r="OF29" s="238" cm="1">
        <f t="array" ref="OF29">_xlfn.IFS(OB29&gt;=60%,U29*100%,OB29&gt;=60%,U29*60%,OB29&gt;=35%,U29*35%,OB29&lt;35%,0)</f>
        <v>1868.6440677966102</v>
      </c>
      <c r="OG29" s="238" cm="1">
        <f t="array" ref="OG29">_xlfn.IFS(OD29&gt;=60%,U29*100%,OD29&gt;=60%,U29*60%,OD29&gt;=35%,U29*35%,OD29&lt;35%,0)</f>
        <v>1868.6440677966102</v>
      </c>
      <c r="OH29" s="237">
        <f t="shared" si="9"/>
        <v>0</v>
      </c>
      <c r="OI29" s="236">
        <f t="shared" si="4"/>
        <v>1868.6440677966102</v>
      </c>
      <c r="OJ29" s="35">
        <f t="shared" si="5"/>
        <v>0</v>
      </c>
      <c r="OK29" s="35">
        <f>_xlfn.XLOOKUP(B29,Alianza!$A:$A,Alianza!$C:$C,"",0,1)</f>
        <v>5832</v>
      </c>
      <c r="OL29" s="242" cm="1">
        <f t="array" ref="OL29">_xlfn.IFS(OB29&gt;=60%,OK29*100%,OB29&gt;=60%,OK29*60%,OB29&gt;=35%,OK29*35%,OB29&lt;35%,0)</f>
        <v>2041.1999999999998</v>
      </c>
      <c r="OM29" s="242" cm="1">
        <f t="array" ref="OM29">_xlfn.IFS(OD29&gt;=60%,OK29*100%,OD29&gt;=60%,OK29*60%,OD29&gt;=35%,OK29*35%,OD29&lt;35%,0)</f>
        <v>2041.1999999999998</v>
      </c>
      <c r="ON29" s="243">
        <f t="shared" si="10"/>
        <v>0</v>
      </c>
      <c r="OO29" s="35">
        <f>_xlfn.XLOOKUP(B29,Comisiones!$A:$A,Comisiones!$B:$B,"",0,1)</f>
        <v>583.20000000000005</v>
      </c>
      <c r="OP29" s="35">
        <f>_xlfn.XLOOKUP(B29,Comisiones!$A:$A,Comisiones!$C:$C,"",0,1)</f>
        <v>262.44000000000005</v>
      </c>
      <c r="OQ29" s="236">
        <f t="shared" si="11"/>
        <v>320.76</v>
      </c>
      <c r="OR29" s="238" cm="1">
        <f t="array" ref="OR29">_xlfn.IFS(OB29&gt;=60%,OO29*100%,OB29&gt;=60%,OO29*60%,OB29&gt;=35%,OO29*35%,OB29&lt;35%,0)</f>
        <v>204.12</v>
      </c>
      <c r="OS29" s="238" cm="1">
        <f t="array" ref="OS29">_xlfn.IFS(OD29&gt;=60%,OO29*100%,OD29&gt;=60%,OO29*60%,OD29&gt;=35%,OO29*35%,OD29&lt;35%,0)</f>
        <v>204.12</v>
      </c>
      <c r="OT29" s="243">
        <f t="shared" si="12"/>
        <v>0</v>
      </c>
      <c r="OU29" s="35"/>
      <c r="OV29"/>
      <c r="OW29" s="35">
        <f t="shared" si="6"/>
        <v>0.18305084745770728</v>
      </c>
    </row>
  </sheetData>
  <phoneticPr fontId="33" type="noConversion"/>
  <dataValidations count="1">
    <dataValidation type="list" allowBlank="1" showInputMessage="1" showErrorMessage="1" sqref="C3" xr:uid="{023118B9-7DA3-4647-A01B-4E87513E1246}">
      <formula1>"CAN, REG"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7969-2B46-4060-9A62-D15CF33AAAA9}">
  <sheetPr>
    <tabColor rgb="FF00B050"/>
  </sheetPr>
  <dimension ref="B3:N34"/>
  <sheetViews>
    <sheetView showGridLines="0" workbookViewId="0">
      <selection activeCell="H10" sqref="H10"/>
    </sheetView>
  </sheetViews>
  <sheetFormatPr baseColWidth="10" defaultColWidth="10.85546875" defaultRowHeight="13.5" x14ac:dyDescent="0.3"/>
  <cols>
    <col min="1" max="2" width="10.85546875" style="248"/>
    <col min="3" max="3" width="48.5703125" style="246" customWidth="1"/>
    <col min="4" max="4" width="13.28515625" style="248" hidden="1" customWidth="1"/>
    <col min="5" max="5" width="13.42578125" style="248" hidden="1" customWidth="1"/>
    <col min="6" max="6" width="10.7109375" style="247" customWidth="1"/>
    <col min="7" max="7" width="10.85546875" style="247"/>
    <col min="8" max="9" width="10.85546875" style="248"/>
    <col min="10" max="10" width="35.85546875" style="248" bestFit="1" customWidth="1"/>
    <col min="11" max="16384" width="10.85546875" style="248"/>
  </cols>
  <sheetData>
    <row r="3" spans="2:14" x14ac:dyDescent="0.3">
      <c r="B3" s="246"/>
    </row>
    <row r="4" spans="2:14" x14ac:dyDescent="0.3">
      <c r="B4" s="246"/>
    </row>
    <row r="5" spans="2:14" x14ac:dyDescent="0.3">
      <c r="B5" s="249" t="s">
        <v>1170</v>
      </c>
      <c r="C5" s="250"/>
      <c r="D5" s="249"/>
      <c r="E5" s="249"/>
      <c r="F5" s="256"/>
    </row>
    <row r="6" spans="2:14" x14ac:dyDescent="0.3">
      <c r="B6" s="251" t="s">
        <v>1188</v>
      </c>
      <c r="C6" s="252"/>
      <c r="I6" s="251" t="s">
        <v>1188</v>
      </c>
      <c r="J6" s="252"/>
      <c r="M6" s="247"/>
      <c r="N6" s="247"/>
    </row>
    <row r="7" spans="2:14" x14ac:dyDescent="0.3">
      <c r="B7" s="253">
        <v>1211</v>
      </c>
      <c r="C7" s="252" t="s">
        <v>1172</v>
      </c>
      <c r="D7" s="254" t="e">
        <f>+Reporte!#REF!</f>
        <v>#REF!</v>
      </c>
      <c r="F7" s="247" t="s">
        <v>1195</v>
      </c>
      <c r="I7" s="253">
        <v>1212</v>
      </c>
      <c r="J7" s="252" t="s">
        <v>1247</v>
      </c>
      <c r="K7" s="247" t="s">
        <v>1195</v>
      </c>
      <c r="L7" s="247"/>
    </row>
    <row r="8" spans="2:14" x14ac:dyDescent="0.3">
      <c r="B8" s="253">
        <v>49</v>
      </c>
      <c r="C8" s="252" t="s">
        <v>1176</v>
      </c>
      <c r="D8" s="254"/>
      <c r="E8" s="254" t="e">
        <f>+D7</f>
        <v>#REF!</v>
      </c>
      <c r="G8" s="247" t="s">
        <v>1195</v>
      </c>
      <c r="I8" s="247">
        <v>40</v>
      </c>
      <c r="J8" s="248" t="s">
        <v>1249</v>
      </c>
      <c r="L8" s="247" t="s">
        <v>1195</v>
      </c>
    </row>
    <row r="9" spans="2:14" x14ac:dyDescent="0.3">
      <c r="B9" s="252" t="s">
        <v>1183</v>
      </c>
      <c r="C9" s="252"/>
      <c r="D9" s="254"/>
      <c r="E9" s="254"/>
      <c r="I9" s="253">
        <v>122</v>
      </c>
      <c r="J9" s="252" t="s">
        <v>1246</v>
      </c>
      <c r="K9" s="247"/>
      <c r="L9" s="247" t="s">
        <v>1195</v>
      </c>
      <c r="M9" s="247"/>
      <c r="N9" s="247"/>
    </row>
    <row r="10" spans="2:14" x14ac:dyDescent="0.3">
      <c r="B10" s="251" t="s">
        <v>1189</v>
      </c>
      <c r="C10" s="252"/>
      <c r="D10" s="249"/>
      <c r="E10" s="249"/>
      <c r="F10" s="256"/>
      <c r="I10" s="252" t="s">
        <v>1248</v>
      </c>
      <c r="J10" s="252"/>
      <c r="K10" s="254"/>
      <c r="L10" s="254"/>
    </row>
    <row r="11" spans="2:14" x14ac:dyDescent="0.3">
      <c r="B11" s="247">
        <v>122</v>
      </c>
      <c r="C11" s="246" t="s">
        <v>1171</v>
      </c>
      <c r="D11" s="255" t="e">
        <f>+Reporte!#REF!</f>
        <v>#REF!</v>
      </c>
      <c r="E11" s="255"/>
      <c r="F11" s="247" t="s">
        <v>1195</v>
      </c>
      <c r="I11" s="251" t="s">
        <v>1188</v>
      </c>
      <c r="J11" s="252"/>
    </row>
    <row r="12" spans="2:14" x14ac:dyDescent="0.3">
      <c r="B12" s="247">
        <v>121</v>
      </c>
      <c r="C12" s="246" t="s">
        <v>1172</v>
      </c>
      <c r="D12" s="255" t="e">
        <f>+Reporte!#REF!</f>
        <v>#REF!</v>
      </c>
      <c r="F12" s="247" t="s">
        <v>1195</v>
      </c>
      <c r="I12" s="253">
        <v>1212</v>
      </c>
      <c r="J12" s="252" t="s">
        <v>1247</v>
      </c>
      <c r="K12" s="247" t="s">
        <v>1195</v>
      </c>
      <c r="L12" s="247"/>
    </row>
    <row r="13" spans="2:14" x14ac:dyDescent="0.3">
      <c r="B13" s="247">
        <v>70</v>
      </c>
      <c r="C13" s="246" t="s">
        <v>1187</v>
      </c>
      <c r="D13" s="255"/>
      <c r="E13" s="255" t="e">
        <f>+Reporte!#REF!</f>
        <v>#REF!</v>
      </c>
      <c r="G13" s="247" t="s">
        <v>1195</v>
      </c>
      <c r="I13" s="247">
        <v>40</v>
      </c>
      <c r="J13" s="248" t="s">
        <v>1249</v>
      </c>
      <c r="L13" s="247" t="s">
        <v>1195</v>
      </c>
    </row>
    <row r="14" spans="2:14" x14ac:dyDescent="0.3">
      <c r="B14" s="246" t="s">
        <v>1180</v>
      </c>
      <c r="D14" s="255"/>
      <c r="E14" s="255"/>
      <c r="I14" s="253">
        <v>122</v>
      </c>
      <c r="J14" s="252" t="s">
        <v>1246</v>
      </c>
      <c r="K14" s="247"/>
      <c r="L14" s="247" t="s">
        <v>1195</v>
      </c>
    </row>
    <row r="15" spans="2:14" x14ac:dyDescent="0.3">
      <c r="B15" s="251" t="s">
        <v>1190</v>
      </c>
      <c r="C15" s="252"/>
      <c r="I15" s="252" t="s">
        <v>1248</v>
      </c>
      <c r="J15" s="252"/>
      <c r="K15" s="254"/>
      <c r="L15" s="254"/>
    </row>
    <row r="16" spans="2:14" x14ac:dyDescent="0.3">
      <c r="B16" s="253">
        <v>49</v>
      </c>
      <c r="C16" s="252" t="s">
        <v>1176</v>
      </c>
      <c r="D16" s="254" t="e">
        <f>+E13</f>
        <v>#REF!</v>
      </c>
      <c r="F16" s="247" t="s">
        <v>1195</v>
      </c>
    </row>
    <row r="17" spans="2:7" x14ac:dyDescent="0.3">
      <c r="B17" s="253">
        <v>1211</v>
      </c>
      <c r="C17" s="252" t="s">
        <v>1172</v>
      </c>
      <c r="D17" s="254"/>
      <c r="E17" s="254" t="e">
        <f>+D16</f>
        <v>#REF!</v>
      </c>
      <c r="G17" s="247" t="s">
        <v>1195</v>
      </c>
    </row>
    <row r="18" spans="2:7" x14ac:dyDescent="0.3">
      <c r="B18" s="251" t="s">
        <v>1184</v>
      </c>
      <c r="C18" s="252"/>
    </row>
    <row r="19" spans="2:7" x14ac:dyDescent="0.3">
      <c r="B19" s="251" t="s">
        <v>1191</v>
      </c>
      <c r="C19" s="252"/>
      <c r="D19" s="255"/>
      <c r="E19" s="255"/>
    </row>
    <row r="20" spans="2:7" x14ac:dyDescent="0.3">
      <c r="B20" s="247">
        <v>20</v>
      </c>
      <c r="C20" s="246" t="s">
        <v>1174</v>
      </c>
      <c r="D20" s="255" t="e">
        <f>+Reporte!#REF!</f>
        <v>#REF!</v>
      </c>
      <c r="E20" s="255"/>
      <c r="F20" s="247" t="s">
        <v>1195</v>
      </c>
    </row>
    <row r="21" spans="2:7" x14ac:dyDescent="0.3">
      <c r="B21" s="247">
        <v>4311</v>
      </c>
      <c r="C21" s="246" t="s">
        <v>1173</v>
      </c>
      <c r="D21" s="255"/>
      <c r="E21" s="255" t="e">
        <f>+D20</f>
        <v>#REF!</v>
      </c>
      <c r="G21" s="247" t="s">
        <v>1195</v>
      </c>
    </row>
    <row r="22" spans="2:7" x14ac:dyDescent="0.3">
      <c r="B22" s="248" t="s">
        <v>1181</v>
      </c>
    </row>
    <row r="23" spans="2:7" x14ac:dyDescent="0.3">
      <c r="B23" s="251" t="s">
        <v>1192</v>
      </c>
      <c r="C23" s="252"/>
    </row>
    <row r="24" spans="2:7" x14ac:dyDescent="0.3">
      <c r="B24" s="247">
        <v>69</v>
      </c>
      <c r="C24" s="246" t="s">
        <v>1175</v>
      </c>
      <c r="D24" s="255" t="e">
        <f>+Reporte!#REF!</f>
        <v>#REF!</v>
      </c>
      <c r="E24" s="255"/>
      <c r="F24" s="247" t="s">
        <v>1195</v>
      </c>
    </row>
    <row r="25" spans="2:7" x14ac:dyDescent="0.3">
      <c r="B25" s="247">
        <v>20</v>
      </c>
      <c r="C25" s="246" t="s">
        <v>1174</v>
      </c>
      <c r="D25" s="255"/>
      <c r="E25" s="255" t="e">
        <f>+D24</f>
        <v>#REF!</v>
      </c>
      <c r="G25" s="247" t="s">
        <v>1195</v>
      </c>
    </row>
    <row r="26" spans="2:7" x14ac:dyDescent="0.3">
      <c r="B26" s="246" t="s">
        <v>1182</v>
      </c>
      <c r="D26" s="255"/>
      <c r="E26" s="255"/>
    </row>
    <row r="27" spans="2:7" x14ac:dyDescent="0.3">
      <c r="B27" s="251" t="s">
        <v>1193</v>
      </c>
      <c r="C27" s="252"/>
    </row>
    <row r="28" spans="2:7" x14ac:dyDescent="0.3">
      <c r="B28" s="248">
        <v>18</v>
      </c>
      <c r="C28" s="246" t="s">
        <v>1177</v>
      </c>
      <c r="D28" s="254" t="e">
        <f>+Reporte!#REF!</f>
        <v>#REF!</v>
      </c>
      <c r="E28" s="254"/>
      <c r="F28" s="247" t="s">
        <v>1195</v>
      </c>
    </row>
    <row r="29" spans="2:7" x14ac:dyDescent="0.3">
      <c r="B29" s="248">
        <v>41</v>
      </c>
      <c r="C29" s="246" t="s">
        <v>1178</v>
      </c>
      <c r="D29" s="254"/>
      <c r="E29" s="254" t="e">
        <f>+D28</f>
        <v>#REF!</v>
      </c>
      <c r="G29" s="247" t="s">
        <v>1195</v>
      </c>
    </row>
    <row r="30" spans="2:7" x14ac:dyDescent="0.3">
      <c r="B30" s="248" t="s">
        <v>1185</v>
      </c>
      <c r="D30" s="254"/>
      <c r="E30" s="254"/>
    </row>
    <row r="31" spans="2:7" x14ac:dyDescent="0.3">
      <c r="B31" s="251" t="s">
        <v>1194</v>
      </c>
      <c r="C31" s="252"/>
    </row>
    <row r="32" spans="2:7" x14ac:dyDescent="0.3">
      <c r="B32" s="251">
        <v>95</v>
      </c>
      <c r="C32" s="252" t="s">
        <v>1179</v>
      </c>
      <c r="D32" s="254" t="e">
        <f>+Reporte!#REF!</f>
        <v>#REF!</v>
      </c>
      <c r="F32" s="247" t="s">
        <v>1195</v>
      </c>
    </row>
    <row r="33" spans="2:7" x14ac:dyDescent="0.3">
      <c r="B33" s="251">
        <v>18</v>
      </c>
      <c r="C33" s="246" t="s">
        <v>1177</v>
      </c>
      <c r="E33" s="254" t="e">
        <f>+D32</f>
        <v>#REF!</v>
      </c>
      <c r="G33" s="247" t="s">
        <v>1195</v>
      </c>
    </row>
    <row r="34" spans="2:7" x14ac:dyDescent="0.3">
      <c r="B34" s="246" t="s">
        <v>1186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1BC2-E8D7-46DF-97A6-59DE1F3D9445}">
  <sheetPr>
    <tabColor rgb="FF00B0F0"/>
  </sheetPr>
  <dimension ref="A1:E24"/>
  <sheetViews>
    <sheetView workbookViewId="0">
      <selection activeCell="D3" sqref="D3"/>
    </sheetView>
  </sheetViews>
  <sheetFormatPr baseColWidth="10" defaultRowHeight="15" x14ac:dyDescent="0.25"/>
  <cols>
    <col min="3" max="3" width="11.42578125" style="45"/>
  </cols>
  <sheetData>
    <row r="1" spans="1:5" ht="30" x14ac:dyDescent="0.25">
      <c r="A1" s="239" t="s">
        <v>3</v>
      </c>
      <c r="B1" s="146" t="s">
        <v>4</v>
      </c>
      <c r="C1" s="240" t="s">
        <v>1160</v>
      </c>
      <c r="D1" s="239"/>
      <c r="E1" s="239"/>
    </row>
    <row r="2" spans="1:5" x14ac:dyDescent="0.25">
      <c r="A2" s="131" t="s">
        <v>43</v>
      </c>
      <c r="B2" s="131"/>
      <c r="C2" s="241">
        <v>5000</v>
      </c>
      <c r="D2" s="131"/>
      <c r="E2" s="131"/>
    </row>
    <row r="3" spans="1:5" x14ac:dyDescent="0.25">
      <c r="A3" s="131" t="s">
        <v>439</v>
      </c>
      <c r="B3" s="131"/>
      <c r="C3" s="241">
        <v>6000</v>
      </c>
      <c r="D3" s="131"/>
      <c r="E3" s="131"/>
    </row>
    <row r="4" spans="1:5" x14ac:dyDescent="0.25">
      <c r="A4" s="131" t="s">
        <v>443</v>
      </c>
      <c r="B4" s="131"/>
      <c r="C4" s="241">
        <v>3000</v>
      </c>
      <c r="D4" s="131"/>
      <c r="E4" s="131"/>
    </row>
    <row r="5" spans="1:5" x14ac:dyDescent="0.25">
      <c r="A5" s="131" t="s">
        <v>446</v>
      </c>
      <c r="B5" s="131"/>
      <c r="C5" s="241">
        <v>2506</v>
      </c>
      <c r="D5" s="131"/>
      <c r="E5" s="131"/>
    </row>
    <row r="6" spans="1:5" x14ac:dyDescent="0.25">
      <c r="A6" s="131" t="s">
        <v>731</v>
      </c>
      <c r="B6" s="131"/>
      <c r="C6" s="241">
        <v>4682</v>
      </c>
      <c r="D6" s="131"/>
      <c r="E6" s="131"/>
    </row>
    <row r="7" spans="1:5" x14ac:dyDescent="0.25">
      <c r="A7" s="131" t="s">
        <v>1036</v>
      </c>
      <c r="B7" s="131"/>
      <c r="C7" s="241">
        <v>5832</v>
      </c>
      <c r="D7" s="131"/>
      <c r="E7" s="131"/>
    </row>
    <row r="8" spans="1:5" x14ac:dyDescent="0.25">
      <c r="A8" s="131"/>
      <c r="B8" s="131"/>
      <c r="C8" s="241"/>
      <c r="D8" s="131"/>
      <c r="E8" s="131"/>
    </row>
    <row r="9" spans="1:5" x14ac:dyDescent="0.25">
      <c r="A9" s="131"/>
      <c r="B9" s="131"/>
      <c r="C9" s="241"/>
      <c r="D9" s="131"/>
      <c r="E9" s="131"/>
    </row>
    <row r="10" spans="1:5" x14ac:dyDescent="0.25">
      <c r="A10" s="131"/>
      <c r="B10" s="131"/>
      <c r="C10" s="241"/>
      <c r="D10" s="131"/>
      <c r="E10" s="131"/>
    </row>
    <row r="11" spans="1:5" x14ac:dyDescent="0.25">
      <c r="A11" s="131"/>
      <c r="B11" s="131"/>
      <c r="C11" s="241"/>
      <c r="D11" s="131"/>
      <c r="E11" s="131"/>
    </row>
    <row r="12" spans="1:5" x14ac:dyDescent="0.25">
      <c r="A12" s="131"/>
      <c r="B12" s="131"/>
      <c r="C12" s="241"/>
      <c r="D12" s="131"/>
      <c r="E12" s="131"/>
    </row>
    <row r="13" spans="1:5" x14ac:dyDescent="0.25">
      <c r="A13" s="131"/>
      <c r="B13" s="131"/>
      <c r="C13" s="241"/>
      <c r="D13" s="131"/>
      <c r="E13" s="131"/>
    </row>
    <row r="14" spans="1:5" x14ac:dyDescent="0.25">
      <c r="A14" s="131"/>
      <c r="B14" s="131"/>
      <c r="C14" s="241"/>
      <c r="D14" s="131"/>
      <c r="E14" s="131"/>
    </row>
    <row r="15" spans="1:5" x14ac:dyDescent="0.25">
      <c r="A15" s="131"/>
      <c r="B15" s="131"/>
      <c r="C15" s="241"/>
      <c r="D15" s="131"/>
      <c r="E15" s="131"/>
    </row>
    <row r="16" spans="1:5" x14ac:dyDescent="0.25">
      <c r="A16" s="131"/>
      <c r="B16" s="131"/>
      <c r="C16" s="241"/>
      <c r="D16" s="131"/>
      <c r="E16" s="131"/>
    </row>
    <row r="17" spans="1:5" x14ac:dyDescent="0.25">
      <c r="A17" s="131"/>
      <c r="B17" s="131"/>
      <c r="C17" s="241"/>
      <c r="D17" s="131"/>
      <c r="E17" s="131"/>
    </row>
    <row r="18" spans="1:5" x14ac:dyDescent="0.25">
      <c r="A18" s="131"/>
      <c r="B18" s="131"/>
      <c r="C18" s="241"/>
      <c r="D18" s="131"/>
      <c r="E18" s="131"/>
    </row>
    <row r="19" spans="1:5" x14ac:dyDescent="0.25">
      <c r="A19" s="131"/>
      <c r="B19" s="131"/>
      <c r="C19" s="241"/>
      <c r="D19" s="131"/>
      <c r="E19" s="131"/>
    </row>
    <row r="20" spans="1:5" x14ac:dyDescent="0.25">
      <c r="A20" s="131"/>
      <c r="B20" s="131"/>
      <c r="C20" s="241"/>
      <c r="D20" s="131"/>
      <c r="E20" s="131"/>
    </row>
    <row r="21" spans="1:5" x14ac:dyDescent="0.25">
      <c r="A21" s="131"/>
      <c r="B21" s="131"/>
      <c r="C21" s="241"/>
      <c r="D21" s="131"/>
      <c r="E21" s="131"/>
    </row>
    <row r="22" spans="1:5" x14ac:dyDescent="0.25">
      <c r="A22" s="131"/>
      <c r="B22" s="131"/>
      <c r="C22" s="241"/>
      <c r="D22" s="131"/>
      <c r="E22" s="131"/>
    </row>
    <row r="23" spans="1:5" x14ac:dyDescent="0.25">
      <c r="A23" s="131"/>
      <c r="B23" s="131"/>
      <c r="C23" s="241"/>
      <c r="D23" s="131"/>
      <c r="E23" s="131"/>
    </row>
    <row r="24" spans="1:5" x14ac:dyDescent="0.25">
      <c r="A24" s="131"/>
      <c r="B24" s="131"/>
      <c r="C24" s="241"/>
      <c r="D24" s="131"/>
      <c r="E24" s="1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A05F-8BA8-4D55-8E69-D6C71CED25BD}">
  <sheetPr>
    <tabColor rgb="FF00B0F0"/>
  </sheetPr>
  <dimension ref="A1:C26"/>
  <sheetViews>
    <sheetView workbookViewId="0">
      <selection activeCell="E2" sqref="E2"/>
    </sheetView>
  </sheetViews>
  <sheetFormatPr baseColWidth="10" defaultRowHeight="15" x14ac:dyDescent="0.25"/>
  <cols>
    <col min="2" max="2" width="11.42578125" style="45"/>
    <col min="3" max="3" width="19.140625" customWidth="1"/>
  </cols>
  <sheetData>
    <row r="1" spans="1:3" ht="45" x14ac:dyDescent="0.25">
      <c r="A1" s="239" t="s">
        <v>3</v>
      </c>
      <c r="B1" s="240" t="s">
        <v>1161</v>
      </c>
      <c r="C1" s="240" t="s">
        <v>1162</v>
      </c>
    </row>
    <row r="2" spans="1:3" x14ac:dyDescent="0.25">
      <c r="A2" s="131" t="s">
        <v>43</v>
      </c>
      <c r="B2" s="241">
        <v>500</v>
      </c>
      <c r="C2" s="241">
        <f>B2*45%</f>
        <v>225</v>
      </c>
    </row>
    <row r="3" spans="1:3" x14ac:dyDescent="0.25">
      <c r="A3" s="131" t="s">
        <v>439</v>
      </c>
      <c r="B3" s="241">
        <v>600</v>
      </c>
      <c r="C3" s="241">
        <f t="shared" ref="C3:C7" si="0">B3*45%</f>
        <v>270</v>
      </c>
    </row>
    <row r="4" spans="1:3" x14ac:dyDescent="0.25">
      <c r="A4" s="131" t="s">
        <v>443</v>
      </c>
      <c r="B4" s="241">
        <v>300</v>
      </c>
      <c r="C4" s="241">
        <f t="shared" si="0"/>
        <v>135</v>
      </c>
    </row>
    <row r="5" spans="1:3" x14ac:dyDescent="0.25">
      <c r="A5" s="131" t="s">
        <v>446</v>
      </c>
      <c r="B5" s="241">
        <v>250.60000000000002</v>
      </c>
      <c r="C5" s="241">
        <f t="shared" si="0"/>
        <v>112.77000000000001</v>
      </c>
    </row>
    <row r="6" spans="1:3" x14ac:dyDescent="0.25">
      <c r="A6" s="131" t="s">
        <v>731</v>
      </c>
      <c r="B6" s="241">
        <v>468.20000000000005</v>
      </c>
      <c r="C6" s="241">
        <f t="shared" si="0"/>
        <v>210.69000000000003</v>
      </c>
    </row>
    <row r="7" spans="1:3" x14ac:dyDescent="0.25">
      <c r="A7" s="131" t="s">
        <v>1036</v>
      </c>
      <c r="B7" s="241">
        <v>583.20000000000005</v>
      </c>
      <c r="C7" s="241">
        <f t="shared" si="0"/>
        <v>262.44000000000005</v>
      </c>
    </row>
    <row r="8" spans="1:3" x14ac:dyDescent="0.25">
      <c r="A8" s="131"/>
      <c r="B8" s="241"/>
      <c r="C8" s="241"/>
    </row>
    <row r="9" spans="1:3" x14ac:dyDescent="0.25">
      <c r="A9" s="131"/>
      <c r="B9" s="241"/>
      <c r="C9" s="241"/>
    </row>
    <row r="10" spans="1:3" x14ac:dyDescent="0.25">
      <c r="A10" s="131"/>
      <c r="B10" s="241"/>
      <c r="C10" s="241"/>
    </row>
    <row r="11" spans="1:3" x14ac:dyDescent="0.25">
      <c r="A11" s="131"/>
      <c r="B11" s="241"/>
      <c r="C11" s="241"/>
    </row>
    <row r="12" spans="1:3" x14ac:dyDescent="0.25">
      <c r="A12" s="131"/>
      <c r="B12" s="241"/>
      <c r="C12" s="241"/>
    </row>
    <row r="13" spans="1:3" x14ac:dyDescent="0.25">
      <c r="A13" s="131"/>
      <c r="B13" s="241"/>
      <c r="C13" s="241"/>
    </row>
    <row r="14" spans="1:3" x14ac:dyDescent="0.25">
      <c r="A14" s="131"/>
      <c r="B14" s="241"/>
      <c r="C14" s="241"/>
    </row>
    <row r="15" spans="1:3" x14ac:dyDescent="0.25">
      <c r="A15" s="131"/>
      <c r="B15" s="241"/>
      <c r="C15" s="241"/>
    </row>
    <row r="16" spans="1:3" x14ac:dyDescent="0.25">
      <c r="A16" s="131"/>
      <c r="B16" s="241"/>
      <c r="C16" s="241"/>
    </row>
    <row r="17" spans="1:3" x14ac:dyDescent="0.25">
      <c r="A17" s="131"/>
      <c r="B17" s="241"/>
      <c r="C17" s="241"/>
    </row>
    <row r="18" spans="1:3" x14ac:dyDescent="0.25">
      <c r="A18" s="131"/>
      <c r="B18" s="241"/>
      <c r="C18" s="241"/>
    </row>
    <row r="19" spans="1:3" x14ac:dyDescent="0.25">
      <c r="A19" s="131"/>
      <c r="B19" s="241"/>
      <c r="C19" s="241"/>
    </row>
    <row r="20" spans="1:3" x14ac:dyDescent="0.25">
      <c r="A20" s="131"/>
      <c r="B20" s="241"/>
      <c r="C20" s="241"/>
    </row>
    <row r="21" spans="1:3" x14ac:dyDescent="0.25">
      <c r="A21" s="131"/>
      <c r="B21" s="241"/>
      <c r="C21" s="241"/>
    </row>
    <row r="22" spans="1:3" x14ac:dyDescent="0.25">
      <c r="A22" s="131"/>
      <c r="B22" s="241"/>
      <c r="C22" s="241"/>
    </row>
    <row r="23" spans="1:3" x14ac:dyDescent="0.25">
      <c r="A23" s="131"/>
      <c r="B23" s="241"/>
      <c r="C23" s="241"/>
    </row>
    <row r="24" spans="1:3" x14ac:dyDescent="0.25">
      <c r="A24" s="131"/>
      <c r="B24" s="241"/>
      <c r="C24" s="241"/>
    </row>
    <row r="25" spans="1:3" x14ac:dyDescent="0.25">
      <c r="C25" s="45"/>
    </row>
    <row r="26" spans="1:3" x14ac:dyDescent="0.25">
      <c r="C26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75B1-D6D5-43C0-B13D-B01976716A37}">
  <sheetPr>
    <tabColor rgb="FF00B0F0"/>
  </sheetPr>
  <dimension ref="A1:P31"/>
  <sheetViews>
    <sheetView workbookViewId="0">
      <selection sqref="A1:C7"/>
    </sheetView>
  </sheetViews>
  <sheetFormatPr baseColWidth="10" defaultRowHeight="15" x14ac:dyDescent="0.25"/>
  <cols>
    <col min="1" max="1" width="12.42578125" bestFit="1" customWidth="1"/>
    <col min="2" max="2" width="21.140625" customWidth="1"/>
    <col min="3" max="3" width="21.7109375" customWidth="1"/>
    <col min="7" max="7" width="16.85546875" customWidth="1"/>
    <col min="8" max="8" width="24.7109375" customWidth="1"/>
    <col min="9" max="10" width="10.140625" customWidth="1"/>
    <col min="15" max="15" width="19.140625" bestFit="1" customWidth="1"/>
    <col min="16" max="16" width="18.140625" bestFit="1" customWidth="1"/>
  </cols>
  <sheetData>
    <row r="1" spans="1:16" x14ac:dyDescent="0.25">
      <c r="A1" s="131" t="s">
        <v>1127</v>
      </c>
      <c r="B1" s="131" t="s">
        <v>946</v>
      </c>
      <c r="C1" s="131" t="s">
        <v>945</v>
      </c>
      <c r="G1" s="232" t="s">
        <v>1156</v>
      </c>
      <c r="H1" s="233" t="s">
        <v>15</v>
      </c>
      <c r="I1" s="232" t="s">
        <v>1157</v>
      </c>
      <c r="J1" s="232" t="s">
        <v>1157</v>
      </c>
      <c r="N1" s="131" t="s">
        <v>1127</v>
      </c>
      <c r="O1" s="131" t="s">
        <v>946</v>
      </c>
      <c r="P1" s="131" t="s">
        <v>945</v>
      </c>
    </row>
    <row r="2" spans="1:16" x14ac:dyDescent="0.25">
      <c r="A2" s="131" t="s">
        <v>1128</v>
      </c>
      <c r="B2" s="265">
        <v>1</v>
      </c>
      <c r="C2" s="131" t="s">
        <v>1129</v>
      </c>
      <c r="G2" s="229" t="s">
        <v>1128</v>
      </c>
      <c r="H2" s="9" t="s">
        <v>835</v>
      </c>
      <c r="I2" s="231">
        <v>0</v>
      </c>
      <c r="J2" s="231">
        <v>1</v>
      </c>
      <c r="N2" s="131" t="s">
        <v>1128</v>
      </c>
      <c r="O2" s="224" t="s">
        <v>1150</v>
      </c>
      <c r="P2" s="225" t="s">
        <v>1129</v>
      </c>
    </row>
    <row r="3" spans="1:16" x14ac:dyDescent="0.25">
      <c r="A3" s="131" t="s">
        <v>1130</v>
      </c>
      <c r="B3" s="131" t="s">
        <v>1131</v>
      </c>
      <c r="C3" s="131" t="s">
        <v>1131</v>
      </c>
      <c r="G3" s="229" t="s">
        <v>1130</v>
      </c>
      <c r="H3" s="9" t="s">
        <v>835</v>
      </c>
      <c r="I3" s="231">
        <v>0.35</v>
      </c>
      <c r="J3" s="231">
        <v>0.35</v>
      </c>
      <c r="N3" s="131" t="s">
        <v>1130</v>
      </c>
      <c r="O3" s="226" t="s">
        <v>1131</v>
      </c>
      <c r="P3" s="226" t="s">
        <v>1131</v>
      </c>
    </row>
    <row r="4" spans="1:16" x14ac:dyDescent="0.25">
      <c r="A4" s="131" t="s">
        <v>1132</v>
      </c>
      <c r="B4" s="131" t="s">
        <v>1131</v>
      </c>
      <c r="C4" s="131" t="s">
        <v>1131</v>
      </c>
      <c r="G4" s="229" t="s">
        <v>1132</v>
      </c>
      <c r="H4" s="9" t="s">
        <v>835</v>
      </c>
      <c r="I4" s="231">
        <v>0.35</v>
      </c>
      <c r="J4" s="231">
        <v>0.35</v>
      </c>
      <c r="N4" s="131" t="s">
        <v>1132</v>
      </c>
      <c r="O4" s="226" t="s">
        <v>1131</v>
      </c>
      <c r="P4" s="226" t="s">
        <v>1131</v>
      </c>
    </row>
    <row r="5" spans="1:16" x14ac:dyDescent="0.25">
      <c r="A5" s="131" t="s">
        <v>1133</v>
      </c>
      <c r="B5" s="131" t="s">
        <v>1131</v>
      </c>
      <c r="C5" s="131" t="s">
        <v>1131</v>
      </c>
      <c r="G5" s="229" t="s">
        <v>1133</v>
      </c>
      <c r="H5" s="9" t="s">
        <v>835</v>
      </c>
      <c r="I5" s="231">
        <v>0.35</v>
      </c>
      <c r="J5" s="231">
        <v>0.35</v>
      </c>
      <c r="N5" s="131" t="s">
        <v>1133</v>
      </c>
      <c r="O5" s="226" t="s">
        <v>1131</v>
      </c>
      <c r="P5" s="226" t="s">
        <v>1131</v>
      </c>
    </row>
    <row r="6" spans="1:16" x14ac:dyDescent="0.25">
      <c r="A6" s="131" t="s">
        <v>1134</v>
      </c>
      <c r="B6" s="131" t="s">
        <v>1131</v>
      </c>
      <c r="C6" s="131" t="s">
        <v>1131</v>
      </c>
      <c r="G6" s="229" t="s">
        <v>1134</v>
      </c>
      <c r="H6" s="9" t="s">
        <v>835</v>
      </c>
      <c r="I6" s="231">
        <v>0.35</v>
      </c>
      <c r="J6" s="231">
        <v>0.35</v>
      </c>
      <c r="N6" s="131" t="s">
        <v>1134</v>
      </c>
      <c r="O6" s="226" t="s">
        <v>1131</v>
      </c>
      <c r="P6" s="226" t="s">
        <v>1131</v>
      </c>
    </row>
    <row r="7" spans="1:16" x14ac:dyDescent="0.25">
      <c r="A7" s="131" t="s">
        <v>1135</v>
      </c>
      <c r="B7" s="131" t="s">
        <v>1136</v>
      </c>
      <c r="C7" s="131" t="s">
        <v>1136</v>
      </c>
      <c r="G7" s="229" t="s">
        <v>1149</v>
      </c>
      <c r="H7" s="9" t="s">
        <v>835</v>
      </c>
      <c r="I7" s="231">
        <v>0.5</v>
      </c>
      <c r="J7" s="231">
        <v>0.5</v>
      </c>
      <c r="N7" s="131" t="s">
        <v>1149</v>
      </c>
      <c r="O7" s="227" t="s">
        <v>1136</v>
      </c>
      <c r="P7" s="227" t="s">
        <v>1136</v>
      </c>
    </row>
    <row r="8" spans="1:16" x14ac:dyDescent="0.25">
      <c r="G8" s="230"/>
      <c r="H8" s="220"/>
      <c r="I8" s="220"/>
      <c r="J8" s="220"/>
    </row>
    <row r="9" spans="1:16" x14ac:dyDescent="0.25">
      <c r="G9" s="229" t="s">
        <v>1128</v>
      </c>
      <c r="H9" s="9" t="s">
        <v>835</v>
      </c>
      <c r="I9" s="231">
        <v>0.6</v>
      </c>
      <c r="J9" s="231">
        <v>1</v>
      </c>
    </row>
    <row r="10" spans="1:16" x14ac:dyDescent="0.25">
      <c r="G10" s="229" t="s">
        <v>1130</v>
      </c>
      <c r="H10" s="9" t="s">
        <v>835</v>
      </c>
      <c r="I10" s="231">
        <v>0.6</v>
      </c>
      <c r="J10" s="231">
        <v>1</v>
      </c>
    </row>
    <row r="11" spans="1:16" x14ac:dyDescent="0.25">
      <c r="G11" s="229" t="s">
        <v>1132</v>
      </c>
      <c r="H11" s="9" t="s">
        <v>835</v>
      </c>
      <c r="I11" s="231">
        <v>0.6</v>
      </c>
      <c r="J11" s="231">
        <v>1</v>
      </c>
    </row>
    <row r="12" spans="1:16" x14ac:dyDescent="0.25">
      <c r="G12" s="229" t="s">
        <v>1133</v>
      </c>
      <c r="H12" s="9" t="s">
        <v>835</v>
      </c>
      <c r="I12" s="231">
        <v>0.6</v>
      </c>
      <c r="J12" s="231">
        <v>1</v>
      </c>
    </row>
    <row r="13" spans="1:16" x14ac:dyDescent="0.25">
      <c r="G13" s="229" t="s">
        <v>1134</v>
      </c>
      <c r="H13" s="9" t="s">
        <v>835</v>
      </c>
      <c r="I13" s="231">
        <v>0.6</v>
      </c>
      <c r="J13" s="231">
        <v>1</v>
      </c>
      <c r="N13" t="s">
        <v>1158</v>
      </c>
    </row>
    <row r="14" spans="1:16" x14ac:dyDescent="0.25">
      <c r="G14" s="229" t="s">
        <v>1149</v>
      </c>
      <c r="H14" s="9" t="s">
        <v>835</v>
      </c>
      <c r="I14" s="231">
        <v>0.6</v>
      </c>
      <c r="J14" s="231">
        <v>1</v>
      </c>
      <c r="N14" t="s">
        <v>1159</v>
      </c>
    </row>
    <row r="18" spans="7:10" x14ac:dyDescent="0.25">
      <c r="G18" s="229" t="s">
        <v>1128</v>
      </c>
      <c r="H18" s="9" t="s">
        <v>840</v>
      </c>
      <c r="I18" s="231">
        <v>0.5</v>
      </c>
      <c r="J18" s="231">
        <v>1</v>
      </c>
    </row>
    <row r="19" spans="7:10" x14ac:dyDescent="0.25">
      <c r="G19" s="229" t="s">
        <v>1130</v>
      </c>
      <c r="H19" s="9" t="s">
        <v>840</v>
      </c>
      <c r="I19" s="231">
        <v>0.35</v>
      </c>
      <c r="J19" s="231">
        <v>0.35</v>
      </c>
    </row>
    <row r="20" spans="7:10" x14ac:dyDescent="0.25">
      <c r="G20" s="229" t="s">
        <v>1132</v>
      </c>
      <c r="H20" s="9" t="s">
        <v>840</v>
      </c>
      <c r="I20" s="231">
        <v>0.35</v>
      </c>
      <c r="J20" s="231">
        <v>0.35</v>
      </c>
    </row>
    <row r="21" spans="7:10" x14ac:dyDescent="0.25">
      <c r="G21" s="229" t="s">
        <v>1133</v>
      </c>
      <c r="H21" s="9" t="s">
        <v>840</v>
      </c>
      <c r="I21" s="231">
        <v>0.35</v>
      </c>
      <c r="J21" s="231">
        <v>0.35</v>
      </c>
    </row>
    <row r="22" spans="7:10" x14ac:dyDescent="0.25">
      <c r="G22" s="229" t="s">
        <v>1134</v>
      </c>
      <c r="H22" s="9" t="s">
        <v>840</v>
      </c>
      <c r="I22" s="231">
        <v>0.35</v>
      </c>
      <c r="J22" s="231">
        <v>0.35</v>
      </c>
    </row>
    <row r="23" spans="7:10" x14ac:dyDescent="0.25">
      <c r="G23" s="229" t="s">
        <v>1149</v>
      </c>
      <c r="H23" s="9" t="s">
        <v>840</v>
      </c>
      <c r="I23" s="231">
        <v>0.5</v>
      </c>
      <c r="J23" s="231">
        <v>0.5</v>
      </c>
    </row>
    <row r="24" spans="7:10" x14ac:dyDescent="0.25">
      <c r="G24" s="230"/>
      <c r="H24" s="220"/>
      <c r="I24" s="220"/>
      <c r="J24" s="220"/>
    </row>
    <row r="25" spans="7:10" x14ac:dyDescent="0.25">
      <c r="G25" s="229" t="s">
        <v>1128</v>
      </c>
      <c r="H25" s="9" t="s">
        <v>840</v>
      </c>
      <c r="I25" s="231">
        <v>0.6</v>
      </c>
      <c r="J25" s="231">
        <v>1</v>
      </c>
    </row>
    <row r="26" spans="7:10" x14ac:dyDescent="0.25">
      <c r="G26" s="229" t="s">
        <v>1130</v>
      </c>
      <c r="H26" s="9" t="s">
        <v>840</v>
      </c>
      <c r="I26" s="231">
        <v>0.6</v>
      </c>
      <c r="J26" s="231">
        <v>1</v>
      </c>
    </row>
    <row r="27" spans="7:10" x14ac:dyDescent="0.25">
      <c r="G27" s="229" t="s">
        <v>1132</v>
      </c>
      <c r="H27" s="9" t="s">
        <v>840</v>
      </c>
      <c r="I27" s="231">
        <v>0.6</v>
      </c>
      <c r="J27" s="231">
        <v>1</v>
      </c>
    </row>
    <row r="28" spans="7:10" x14ac:dyDescent="0.25">
      <c r="G28" s="229" t="s">
        <v>1133</v>
      </c>
      <c r="H28" s="9" t="s">
        <v>840</v>
      </c>
      <c r="I28" s="231">
        <v>0.6</v>
      </c>
      <c r="J28" s="231">
        <v>1</v>
      </c>
    </row>
    <row r="29" spans="7:10" x14ac:dyDescent="0.25">
      <c r="G29" s="229" t="s">
        <v>1134</v>
      </c>
      <c r="H29" s="9" t="s">
        <v>840</v>
      </c>
      <c r="I29" s="231">
        <v>0.6</v>
      </c>
      <c r="J29" s="231">
        <v>1</v>
      </c>
    </row>
    <row r="30" spans="7:10" x14ac:dyDescent="0.25">
      <c r="G30" s="229" t="s">
        <v>1149</v>
      </c>
      <c r="H30" s="9" t="s">
        <v>840</v>
      </c>
      <c r="I30" s="231">
        <v>0.6</v>
      </c>
      <c r="J30" s="231">
        <v>1</v>
      </c>
    </row>
    <row r="31" spans="7:10" x14ac:dyDescent="0.25">
      <c r="H31" s="2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F96E-13FA-42EB-81DA-8355066E13F4}">
  <sheetPr>
    <tabColor rgb="FF002060"/>
  </sheetPr>
  <dimension ref="A2:P25"/>
  <sheetViews>
    <sheetView showGridLines="0" workbookViewId="0">
      <selection activeCell="U4" sqref="U4"/>
    </sheetView>
  </sheetViews>
  <sheetFormatPr baseColWidth="10" defaultRowHeight="15" x14ac:dyDescent="0.25"/>
  <cols>
    <col min="2" max="2" width="3.42578125" bestFit="1" customWidth="1"/>
    <col min="3" max="3" width="12.7109375" customWidth="1"/>
    <col min="4" max="4" width="6.140625" customWidth="1"/>
    <col min="5" max="5" width="10.7109375" bestFit="1" customWidth="1"/>
    <col min="6" max="6" width="27" bestFit="1" customWidth="1"/>
    <col min="7" max="7" width="5.42578125" bestFit="1" customWidth="1"/>
    <col min="8" max="8" width="3" bestFit="1" customWidth="1"/>
    <col min="9" max="9" width="17.42578125" bestFit="1" customWidth="1"/>
    <col min="10" max="10" width="3" bestFit="1" customWidth="1"/>
    <col min="11" max="11" width="12.7109375" bestFit="1" customWidth="1"/>
    <col min="13" max="13" width="16.140625" customWidth="1"/>
    <col min="14" max="14" width="23.5703125" customWidth="1"/>
  </cols>
  <sheetData>
    <row r="2" spans="1:16" ht="15.75" thickBot="1" x14ac:dyDescent="0.3"/>
    <row r="3" spans="1:16" ht="30" x14ac:dyDescent="0.25">
      <c r="A3" s="117"/>
      <c r="B3" s="118"/>
      <c r="C3" s="118" t="s">
        <v>850</v>
      </c>
      <c r="D3" s="118"/>
      <c r="E3" s="118" t="s">
        <v>851</v>
      </c>
      <c r="F3" s="118"/>
      <c r="G3" s="118"/>
      <c r="H3" s="119"/>
      <c r="I3" s="119" t="s">
        <v>852</v>
      </c>
      <c r="J3" s="120"/>
      <c r="K3" s="120" t="s">
        <v>853</v>
      </c>
      <c r="L3" s="121"/>
      <c r="M3" s="121"/>
      <c r="N3" s="122" t="s">
        <v>854</v>
      </c>
      <c r="O3" s="123"/>
    </row>
    <row r="4" spans="1:16" x14ac:dyDescent="0.25">
      <c r="A4" s="124"/>
      <c r="B4" s="125" t="s">
        <v>855</v>
      </c>
      <c r="C4" s="126" t="s">
        <v>856</v>
      </c>
      <c r="D4" s="125" t="s">
        <v>855</v>
      </c>
      <c r="E4" s="126" t="s">
        <v>856</v>
      </c>
      <c r="F4" s="127" t="s">
        <v>857</v>
      </c>
      <c r="G4" s="126" t="s">
        <v>858</v>
      </c>
      <c r="H4" s="128" t="s">
        <v>855</v>
      </c>
      <c r="I4" s="129" t="s">
        <v>859</v>
      </c>
      <c r="J4" s="128" t="s">
        <v>855</v>
      </c>
      <c r="K4" s="130" t="s">
        <v>860</v>
      </c>
      <c r="N4" s="131" t="s">
        <v>937</v>
      </c>
      <c r="O4" s="132"/>
    </row>
    <row r="5" spans="1:16" x14ac:dyDescent="0.25">
      <c r="A5" s="124"/>
      <c r="B5" s="125" t="s">
        <v>855</v>
      </c>
      <c r="C5" s="126" t="s">
        <v>856</v>
      </c>
      <c r="D5" s="125" t="s">
        <v>861</v>
      </c>
      <c r="E5" s="126" t="s">
        <v>862</v>
      </c>
      <c r="F5" s="133" t="s">
        <v>863</v>
      </c>
      <c r="G5" s="126" t="s">
        <v>864</v>
      </c>
      <c r="H5" s="128" t="s">
        <v>861</v>
      </c>
      <c r="I5" s="129" t="s">
        <v>865</v>
      </c>
      <c r="J5" s="128" t="s">
        <v>861</v>
      </c>
      <c r="K5" s="130" t="s">
        <v>866</v>
      </c>
      <c r="N5" s="134" t="s">
        <v>447</v>
      </c>
      <c r="O5" s="132"/>
    </row>
    <row r="6" spans="1:16" x14ac:dyDescent="0.25">
      <c r="A6" s="124"/>
      <c r="B6" s="125" t="s">
        <v>861</v>
      </c>
      <c r="C6" s="126" t="s">
        <v>867</v>
      </c>
      <c r="D6" s="125" t="s">
        <v>868</v>
      </c>
      <c r="E6" s="126" t="s">
        <v>869</v>
      </c>
      <c r="F6" s="133" t="s">
        <v>870</v>
      </c>
      <c r="G6" s="126" t="s">
        <v>871</v>
      </c>
      <c r="H6" s="128" t="s">
        <v>868</v>
      </c>
      <c r="I6" s="129" t="s">
        <v>872</v>
      </c>
      <c r="J6" s="128" t="s">
        <v>868</v>
      </c>
      <c r="K6" s="130" t="s">
        <v>873</v>
      </c>
      <c r="N6" s="134" t="s">
        <v>441</v>
      </c>
      <c r="O6" s="132"/>
    </row>
    <row r="7" spans="1:16" ht="18.75" x14ac:dyDescent="0.3">
      <c r="A7" s="124"/>
      <c r="B7" s="125" t="s">
        <v>861</v>
      </c>
      <c r="C7" s="126" t="s">
        <v>867</v>
      </c>
      <c r="D7" s="125" t="s">
        <v>874</v>
      </c>
      <c r="E7" s="126" t="s">
        <v>875</v>
      </c>
      <c r="F7" s="133" t="s">
        <v>876</v>
      </c>
      <c r="G7" s="126" t="s">
        <v>877</v>
      </c>
      <c r="H7" s="128" t="s">
        <v>874</v>
      </c>
      <c r="I7" s="129" t="s">
        <v>878</v>
      </c>
      <c r="J7" s="128" t="s">
        <v>874</v>
      </c>
      <c r="K7" s="130" t="s">
        <v>879</v>
      </c>
      <c r="M7" s="162" t="s">
        <v>942</v>
      </c>
      <c r="N7" s="134" t="s">
        <v>442</v>
      </c>
      <c r="O7" s="132"/>
      <c r="P7" s="195" t="s">
        <v>1037</v>
      </c>
    </row>
    <row r="8" spans="1:16" x14ac:dyDescent="0.25">
      <c r="A8" s="124"/>
      <c r="B8" s="125" t="s">
        <v>868</v>
      </c>
      <c r="C8" s="126" t="s">
        <v>880</v>
      </c>
      <c r="D8" s="125" t="s">
        <v>881</v>
      </c>
      <c r="E8" s="126" t="s">
        <v>882</v>
      </c>
      <c r="F8" s="135" t="s">
        <v>883</v>
      </c>
      <c r="G8" s="126" t="s">
        <v>884</v>
      </c>
      <c r="H8" s="136" t="s">
        <v>881</v>
      </c>
      <c r="I8" s="137" t="s">
        <v>885</v>
      </c>
      <c r="J8" s="128" t="s">
        <v>881</v>
      </c>
      <c r="K8" s="130" t="s">
        <v>886</v>
      </c>
      <c r="N8" s="134" t="s">
        <v>887</v>
      </c>
      <c r="O8" s="132"/>
    </row>
    <row r="9" spans="1:16" x14ac:dyDescent="0.25">
      <c r="A9" s="124"/>
      <c r="B9" s="125" t="s">
        <v>868</v>
      </c>
      <c r="C9" s="126" t="s">
        <v>880</v>
      </c>
      <c r="D9" s="125" t="s">
        <v>888</v>
      </c>
      <c r="E9" s="126" t="s">
        <v>889</v>
      </c>
      <c r="F9" s="135" t="s">
        <v>890</v>
      </c>
      <c r="G9" s="126" t="s">
        <v>891</v>
      </c>
      <c r="H9" s="136" t="s">
        <v>888</v>
      </c>
      <c r="I9" s="137" t="s">
        <v>892</v>
      </c>
      <c r="J9" s="128" t="s">
        <v>888</v>
      </c>
      <c r="K9" s="130" t="s">
        <v>893</v>
      </c>
      <c r="N9" s="134" t="s">
        <v>894</v>
      </c>
      <c r="O9" s="132"/>
    </row>
    <row r="10" spans="1:16" x14ac:dyDescent="0.25">
      <c r="A10" s="124"/>
      <c r="B10" s="125" t="s">
        <v>874</v>
      </c>
      <c r="C10" s="126" t="s">
        <v>895</v>
      </c>
      <c r="D10" s="125" t="s">
        <v>896</v>
      </c>
      <c r="E10" s="126" t="s">
        <v>897</v>
      </c>
      <c r="F10" s="133" t="s">
        <v>898</v>
      </c>
      <c r="G10" s="126" t="s">
        <v>899</v>
      </c>
      <c r="H10" s="128" t="s">
        <v>896</v>
      </c>
      <c r="I10" s="129" t="s">
        <v>900</v>
      </c>
      <c r="J10" s="128" t="s">
        <v>896</v>
      </c>
      <c r="K10" s="130" t="s">
        <v>901</v>
      </c>
      <c r="N10" s="131" t="s">
        <v>444</v>
      </c>
      <c r="O10" s="132"/>
    </row>
    <row r="11" spans="1:16" x14ac:dyDescent="0.25">
      <c r="A11" s="124"/>
      <c r="B11" s="125" t="s">
        <v>874</v>
      </c>
      <c r="C11" s="126" t="s">
        <v>895</v>
      </c>
      <c r="D11" s="125" t="s">
        <v>902</v>
      </c>
      <c r="E11" s="126" t="s">
        <v>895</v>
      </c>
      <c r="F11" s="133" t="s">
        <v>903</v>
      </c>
      <c r="G11" s="126" t="s">
        <v>904</v>
      </c>
      <c r="H11" s="136" t="s">
        <v>902</v>
      </c>
      <c r="I11" s="137" t="s">
        <v>905</v>
      </c>
      <c r="J11" s="128" t="s">
        <v>902</v>
      </c>
      <c r="K11" s="130" t="s">
        <v>906</v>
      </c>
      <c r="N11" s="131" t="s">
        <v>907</v>
      </c>
      <c r="O11" s="132"/>
    </row>
    <row r="12" spans="1:16" x14ac:dyDescent="0.25">
      <c r="A12" s="124"/>
      <c r="B12" s="125" t="s">
        <v>881</v>
      </c>
      <c r="C12" s="126" t="s">
        <v>908</v>
      </c>
      <c r="D12" s="125" t="s">
        <v>909</v>
      </c>
      <c r="E12" s="126" t="s">
        <v>910</v>
      </c>
      <c r="F12" s="133" t="s">
        <v>911</v>
      </c>
      <c r="G12" s="126" t="s">
        <v>912</v>
      </c>
      <c r="H12" s="128" t="s">
        <v>909</v>
      </c>
      <c r="I12" s="129" t="s">
        <v>913</v>
      </c>
      <c r="J12" s="128" t="s">
        <v>909</v>
      </c>
      <c r="K12" s="130" t="s">
        <v>914</v>
      </c>
      <c r="N12" s="131" t="s">
        <v>915</v>
      </c>
      <c r="O12" s="132"/>
    </row>
    <row r="13" spans="1:16" x14ac:dyDescent="0.25">
      <c r="A13" s="124"/>
      <c r="B13" s="125" t="s">
        <v>888</v>
      </c>
      <c r="C13" s="126" t="s">
        <v>916</v>
      </c>
      <c r="D13" s="125">
        <v>10</v>
      </c>
      <c r="E13" s="126" t="s">
        <v>917</v>
      </c>
      <c r="F13" s="133" t="s">
        <v>918</v>
      </c>
      <c r="G13" s="126" t="s">
        <v>919</v>
      </c>
      <c r="H13" s="128" t="s">
        <v>920</v>
      </c>
      <c r="I13" s="129" t="s">
        <v>921</v>
      </c>
      <c r="J13" s="128" t="s">
        <v>922</v>
      </c>
      <c r="K13" s="130" t="s">
        <v>923</v>
      </c>
      <c r="N13" s="131" t="s">
        <v>924</v>
      </c>
      <c r="O13" s="132"/>
    </row>
    <row r="14" spans="1:16" x14ac:dyDescent="0.25">
      <c r="A14" s="124"/>
      <c r="B14" s="125" t="s">
        <v>896</v>
      </c>
      <c r="C14" s="126" t="s">
        <v>925</v>
      </c>
      <c r="D14" s="125">
        <v>11</v>
      </c>
      <c r="E14" s="126" t="s">
        <v>925</v>
      </c>
      <c r="F14" s="133" t="s">
        <v>926</v>
      </c>
      <c r="G14" s="126" t="s">
        <v>927</v>
      </c>
      <c r="H14" s="128" t="s">
        <v>928</v>
      </c>
      <c r="I14" s="129" t="s">
        <v>929</v>
      </c>
      <c r="J14" s="130"/>
      <c r="K14" s="130"/>
      <c r="N14" s="131" t="s">
        <v>937</v>
      </c>
      <c r="O14" s="132"/>
    </row>
    <row r="15" spans="1:16" x14ac:dyDescent="0.25">
      <c r="A15" s="124"/>
      <c r="B15" s="125"/>
      <c r="C15" s="126"/>
      <c r="D15" s="125"/>
      <c r="E15" s="126"/>
      <c r="F15" s="133"/>
      <c r="G15" s="126"/>
      <c r="H15" s="128"/>
      <c r="I15" s="129"/>
      <c r="J15" s="130"/>
      <c r="K15" s="130"/>
      <c r="N15" s="131"/>
      <c r="O15" s="132"/>
    </row>
    <row r="16" spans="1:16" x14ac:dyDescent="0.25">
      <c r="A16" s="124"/>
      <c r="B16" s="125"/>
      <c r="C16" s="126"/>
      <c r="D16" s="125"/>
      <c r="E16" s="126"/>
      <c r="F16" s="133"/>
      <c r="G16" s="126"/>
      <c r="H16" s="128"/>
      <c r="I16" s="129"/>
      <c r="J16" s="130"/>
      <c r="K16" s="130"/>
      <c r="N16" s="131"/>
      <c r="O16" s="132"/>
    </row>
    <row r="17" spans="1:15" x14ac:dyDescent="0.25">
      <c r="A17" s="124"/>
      <c r="B17" s="125"/>
      <c r="C17" s="126"/>
      <c r="D17" s="125"/>
      <c r="E17" s="126"/>
      <c r="F17" s="133"/>
      <c r="G17" s="126"/>
      <c r="H17" s="128"/>
      <c r="I17" s="129"/>
      <c r="J17" s="130"/>
      <c r="K17" s="130"/>
      <c r="N17" s="131"/>
      <c r="O17" s="132"/>
    </row>
    <row r="18" spans="1:15" ht="15.75" thickBot="1" x14ac:dyDescent="0.3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</row>
    <row r="20" spans="1:15" x14ac:dyDescent="0.25">
      <c r="B20" t="s">
        <v>930</v>
      </c>
      <c r="C20" s="141" t="s">
        <v>931</v>
      </c>
      <c r="D20" t="s">
        <v>932</v>
      </c>
    </row>
    <row r="21" spans="1:15" x14ac:dyDescent="0.25">
      <c r="B21" t="s">
        <v>930</v>
      </c>
      <c r="C21" s="141" t="s">
        <v>933</v>
      </c>
    </row>
    <row r="22" spans="1:15" x14ac:dyDescent="0.25">
      <c r="C22" s="141" t="s">
        <v>934</v>
      </c>
    </row>
    <row r="24" spans="1:15" x14ac:dyDescent="0.25">
      <c r="C24" s="141" t="s">
        <v>935</v>
      </c>
      <c r="M24" s="164" t="s">
        <v>946</v>
      </c>
      <c r="N24" t="s">
        <v>943</v>
      </c>
    </row>
    <row r="25" spans="1:15" x14ac:dyDescent="0.25">
      <c r="C25" s="141" t="s">
        <v>936</v>
      </c>
      <c r="M25" s="164" t="s">
        <v>945</v>
      </c>
      <c r="N25" t="s">
        <v>944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A86E-C224-44CD-911E-0A20B1CDDEE7}">
  <sheetPr filterMode="1">
    <tabColor rgb="FF00B0F0"/>
  </sheetPr>
  <dimension ref="A1:AS1270"/>
  <sheetViews>
    <sheetView showGridLines="0" workbookViewId="0">
      <pane xSplit="1" ySplit="12" topLeftCell="B1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baseColWidth="10" defaultColWidth="11.42578125" defaultRowHeight="11.25" x14ac:dyDescent="0.2"/>
  <cols>
    <col min="1" max="1" width="9.5703125" style="18" bestFit="1" customWidth="1"/>
    <col min="2" max="2" width="11.42578125" style="18" customWidth="1"/>
    <col min="3" max="3" width="9.5703125" style="18" customWidth="1"/>
    <col min="4" max="4" width="11.28515625" style="18" customWidth="1"/>
    <col min="5" max="5" width="9.5703125" style="13" customWidth="1"/>
    <col min="6" max="6" width="12.7109375" style="13" customWidth="1"/>
    <col min="7" max="10" width="12.7109375" style="24" customWidth="1"/>
    <col min="11" max="11" width="3.42578125" style="13" customWidth="1"/>
    <col min="12" max="12" width="3.42578125" style="29" customWidth="1"/>
    <col min="13" max="13" width="3.42578125" style="13" customWidth="1"/>
    <col min="14" max="14" width="1.5703125" style="13" customWidth="1"/>
    <col min="15" max="15" width="1.85546875" style="13" customWidth="1"/>
    <col min="16" max="16" width="4" style="13" customWidth="1"/>
    <col min="17" max="17" width="1.28515625" style="13" customWidth="1"/>
    <col min="18" max="18" width="1.7109375" style="13" customWidth="1"/>
    <col min="19" max="19" width="12.85546875" style="13" customWidth="1"/>
    <col min="20" max="20" width="10.85546875" style="24" customWidth="1"/>
    <col min="21" max="21" width="6.5703125" style="24" customWidth="1"/>
    <col min="22" max="22" width="2.28515625" style="24" customWidth="1"/>
    <col min="23" max="23" width="1.85546875" style="24" customWidth="1"/>
    <col min="24" max="24" width="1.28515625" style="24" customWidth="1"/>
    <col min="25" max="25" width="2.42578125" style="24" customWidth="1"/>
    <col min="26" max="26" width="8.85546875" style="24" customWidth="1"/>
    <col min="27" max="27" width="2.28515625" style="24" customWidth="1"/>
    <col min="28" max="28" width="8" style="24" customWidth="1"/>
    <col min="29" max="29" width="6" style="13" customWidth="1"/>
    <col min="30" max="30" width="1.28515625" style="13" customWidth="1"/>
    <col min="31" max="31" width="3.42578125" style="13" customWidth="1"/>
    <col min="32" max="32" width="8.85546875" style="13" customWidth="1"/>
    <col min="33" max="33" width="13.42578125" style="13" customWidth="1"/>
    <col min="34" max="34" width="9.85546875" style="13" customWidth="1"/>
    <col min="35" max="35" width="3.42578125" style="13" customWidth="1"/>
    <col min="36" max="36" width="1.28515625" style="13" customWidth="1"/>
    <col min="37" max="37" width="5.7109375" style="13" customWidth="1"/>
    <col min="38" max="38" width="7.5703125" style="24" customWidth="1"/>
    <col min="39" max="39" width="2.7109375" style="24" customWidth="1"/>
    <col min="40" max="40" width="7.140625" style="24" customWidth="1"/>
    <col min="41" max="41" width="3.42578125" style="13" customWidth="1"/>
    <col min="42" max="42" width="3.42578125" style="29" customWidth="1"/>
    <col min="43" max="43" width="7.42578125" style="13" customWidth="1"/>
    <col min="44" max="44" width="9.140625" style="13" customWidth="1"/>
    <col min="45" max="16384" width="11.42578125" style="13"/>
  </cols>
  <sheetData>
    <row r="1" spans="1:44" ht="11.25" customHeight="1" x14ac:dyDescent="0.2">
      <c r="P1" s="303" t="s">
        <v>47</v>
      </c>
      <c r="Q1" s="303"/>
      <c r="R1" s="303"/>
      <c r="S1" s="303"/>
      <c r="T1" s="303"/>
      <c r="U1" s="303"/>
      <c r="V1" s="303"/>
    </row>
    <row r="2" spans="1:44" ht="6" customHeight="1" x14ac:dyDescent="0.2"/>
    <row r="3" spans="1:44" ht="11.25" customHeight="1" x14ac:dyDescent="0.2">
      <c r="P3" s="304" t="s">
        <v>48</v>
      </c>
      <c r="Q3" s="304"/>
      <c r="R3" s="304"/>
      <c r="S3" s="304"/>
      <c r="T3" s="304"/>
      <c r="U3" s="304"/>
      <c r="V3" s="304"/>
      <c r="W3" s="304"/>
      <c r="Y3" s="298">
        <v>4400</v>
      </c>
      <c r="Z3" s="298"/>
      <c r="AA3" s="298"/>
      <c r="AF3" s="304" t="s">
        <v>49</v>
      </c>
      <c r="AG3" s="304"/>
      <c r="AH3" s="304"/>
      <c r="AI3" s="304"/>
      <c r="AK3" s="299">
        <v>919.98</v>
      </c>
      <c r="AL3" s="299"/>
    </row>
    <row r="4" spans="1:44" ht="11.25" customHeight="1" x14ac:dyDescent="0.2">
      <c r="P4" s="304" t="s">
        <v>50</v>
      </c>
      <c r="Q4" s="304"/>
      <c r="R4" s="304"/>
      <c r="S4" s="304"/>
      <c r="T4" s="304"/>
      <c r="U4" s="304"/>
      <c r="V4" s="304"/>
      <c r="W4" s="304"/>
      <c r="Y4" s="298">
        <v>0</v>
      </c>
      <c r="Z4" s="298"/>
      <c r="AA4" s="298"/>
      <c r="AF4" s="304" t="s">
        <v>51</v>
      </c>
      <c r="AG4" s="304"/>
      <c r="AH4" s="304"/>
      <c r="AI4" s="304"/>
      <c r="AK4" s="300">
        <v>5319.98</v>
      </c>
      <c r="AL4" s="300"/>
    </row>
    <row r="5" spans="1:44" ht="11.25" customHeight="1" x14ac:dyDescent="0.2">
      <c r="P5" s="304" t="s">
        <v>52</v>
      </c>
      <c r="Q5" s="304"/>
      <c r="R5" s="304"/>
      <c r="S5" s="304"/>
      <c r="T5" s="304"/>
      <c r="U5" s="304"/>
      <c r="V5" s="304"/>
      <c r="W5" s="304"/>
      <c r="Y5" s="298">
        <v>1.9800000000000002E-2</v>
      </c>
      <c r="Z5" s="298"/>
      <c r="AA5" s="298"/>
    </row>
    <row r="6" spans="1:44" ht="6" customHeight="1" x14ac:dyDescent="0.2"/>
    <row r="7" spans="1:44" ht="11.25" customHeight="1" x14ac:dyDescent="0.2">
      <c r="P7" s="303" t="s">
        <v>53</v>
      </c>
      <c r="Q7" s="303"/>
      <c r="R7" s="303"/>
      <c r="S7" s="303"/>
      <c r="T7" s="303"/>
      <c r="U7" s="303"/>
      <c r="V7" s="303"/>
    </row>
    <row r="8" spans="1:44" ht="6" customHeight="1" x14ac:dyDescent="0.2"/>
    <row r="9" spans="1:44" ht="11.25" customHeight="1" x14ac:dyDescent="0.2">
      <c r="P9" s="305" t="s">
        <v>54</v>
      </c>
      <c r="Q9" s="305"/>
      <c r="R9" s="305"/>
      <c r="S9" s="305"/>
      <c r="T9" s="305"/>
      <c r="U9" s="305"/>
      <c r="V9" s="305"/>
      <c r="W9" s="305"/>
      <c r="Y9" s="298">
        <v>0</v>
      </c>
      <c r="Z9" s="298"/>
      <c r="AA9" s="298"/>
      <c r="AF9" s="304" t="s">
        <v>55</v>
      </c>
      <c r="AG9" s="304"/>
      <c r="AH9" s="304"/>
      <c r="AI9" s="304"/>
    </row>
    <row r="10" spans="1:44" ht="6" customHeight="1" x14ac:dyDescent="0.2"/>
    <row r="11" spans="1:44" ht="11.25" customHeight="1" x14ac:dyDescent="0.2">
      <c r="P11" s="303" t="s">
        <v>56</v>
      </c>
      <c r="Q11" s="303"/>
      <c r="R11" s="303"/>
      <c r="S11" s="303"/>
      <c r="T11" s="303"/>
      <c r="U11" s="303"/>
      <c r="V11" s="303"/>
    </row>
    <row r="12" spans="1:44" ht="22.5" x14ac:dyDescent="0.2">
      <c r="A12" s="26" t="s">
        <v>193</v>
      </c>
      <c r="B12" s="26" t="s">
        <v>64</v>
      </c>
      <c r="C12" s="26" t="s">
        <v>64</v>
      </c>
      <c r="D12" s="26" t="s">
        <v>291</v>
      </c>
      <c r="E12" s="32" t="s">
        <v>67</v>
      </c>
      <c r="F12" s="22" t="s">
        <v>68</v>
      </c>
      <c r="G12" s="53" t="s">
        <v>59</v>
      </c>
      <c r="H12" s="53" t="s">
        <v>60</v>
      </c>
      <c r="I12" s="53" t="s">
        <v>841</v>
      </c>
      <c r="J12" s="38" t="s">
        <v>69</v>
      </c>
      <c r="K12" s="30" t="s">
        <v>194</v>
      </c>
      <c r="L12" s="31" t="s">
        <v>194</v>
      </c>
      <c r="M12" s="30" t="s">
        <v>194</v>
      </c>
      <c r="N12" s="288" t="s">
        <v>57</v>
      </c>
      <c r="O12" s="288"/>
      <c r="P12" s="288"/>
      <c r="Q12" s="288" t="s">
        <v>58</v>
      </c>
      <c r="R12" s="288"/>
      <c r="S12" s="288"/>
      <c r="T12" s="46" t="s">
        <v>59</v>
      </c>
      <c r="U12" s="46" t="s">
        <v>60</v>
      </c>
      <c r="V12" s="302" t="s">
        <v>61</v>
      </c>
      <c r="W12" s="302"/>
      <c r="X12" s="302"/>
      <c r="Y12" s="302"/>
      <c r="Z12" s="46" t="s">
        <v>62</v>
      </c>
      <c r="AA12" s="302" t="s">
        <v>63</v>
      </c>
      <c r="AB12" s="302"/>
      <c r="AC12" s="19" t="s">
        <v>64</v>
      </c>
      <c r="AD12" s="20"/>
      <c r="AE12" s="288" t="s">
        <v>65</v>
      </c>
      <c r="AF12" s="288"/>
      <c r="AG12" s="19" t="s">
        <v>66</v>
      </c>
      <c r="AH12" s="19" t="s">
        <v>67</v>
      </c>
      <c r="AI12" s="288" t="s">
        <v>68</v>
      </c>
      <c r="AJ12" s="288"/>
      <c r="AK12" s="288"/>
      <c r="AL12" s="302" t="s">
        <v>69</v>
      </c>
      <c r="AM12" s="302"/>
      <c r="AN12" s="46" t="s">
        <v>63</v>
      </c>
      <c r="AO12" s="30" t="s">
        <v>194</v>
      </c>
      <c r="AP12" s="31" t="s">
        <v>194</v>
      </c>
      <c r="AQ12" s="30" t="s">
        <v>194</v>
      </c>
      <c r="AR12" s="20"/>
    </row>
    <row r="13" spans="1:44" hidden="1" x14ac:dyDescent="0.2">
      <c r="B13" s="197" t="str">
        <f t="shared" ref="B13:B76" si="0">IF(RIGHT(N12,2)=RIGHT(N13,2)=FALSE,Q12,B12)</f>
        <v>Fecha Vencimiento</v>
      </c>
      <c r="G13" s="13"/>
      <c r="H13" s="13"/>
      <c r="I13" s="13"/>
      <c r="J13" s="13"/>
      <c r="Q13" s="309" t="s">
        <v>70</v>
      </c>
      <c r="R13" s="309"/>
      <c r="S13" s="309"/>
    </row>
    <row r="14" spans="1:44" x14ac:dyDescent="0.2">
      <c r="A14" s="91" t="s">
        <v>43</v>
      </c>
      <c r="B14" s="199" t="str">
        <f t="shared" si="0"/>
        <v>SERVICIO</v>
      </c>
      <c r="C14" s="199" t="str">
        <f t="shared" ref="C14:C43" si="1">IF(LEFT(N14,2)=LEFT(N15,2)=FALSE,AC14,"REVISAR")</f>
        <v>CAN</v>
      </c>
      <c r="D14" s="199" t="b">
        <f t="shared" ref="D14:D43" si="2">DATE(YEAR(AH14),MONTH(AH14),DAY(AH14))=DATE(YEAR(AI14),MONTH(AI14),DAY(AI14))</f>
        <v>1</v>
      </c>
      <c r="E14" s="199" t="str">
        <f t="shared" ref="E14:E43" si="3">IF(ISBLANK(AH14)=FALSE,TEXT(AH14,"YYYY-MM"),TEXT(Q14,"YYYY-MM"))</f>
        <v>2019-10</v>
      </c>
      <c r="F14" s="199" t="str">
        <f t="shared" ref="F14:F43" si="4">IF(ISBLANK(AI14)=FALSE,TEXT(AI14,"YYYY-MM"),"")</f>
        <v>2019-10</v>
      </c>
      <c r="G14" s="200">
        <f>ROUND(IF(ISBLANK(AL14)=FALSE,T14,T14),2)</f>
        <v>153.33000000000001</v>
      </c>
      <c r="H14" s="200">
        <f>ROUND(+U14,2)</f>
        <v>0</v>
      </c>
      <c r="I14" s="200">
        <f>ROUND(IF(ISBLANK(AL14)=FALSE,V14,V14),2)</f>
        <v>0</v>
      </c>
      <c r="J14" s="200">
        <f t="shared" ref="J14" si="5">+G14+H14+I14</f>
        <v>153.33000000000001</v>
      </c>
      <c r="N14" s="307" t="s">
        <v>71</v>
      </c>
      <c r="O14" s="307"/>
      <c r="P14" s="307"/>
      <c r="Q14" s="293">
        <v>43740</v>
      </c>
      <c r="R14" s="293"/>
      <c r="S14" s="293"/>
      <c r="T14" s="47">
        <v>153.33330000000001</v>
      </c>
      <c r="U14" s="47">
        <v>0</v>
      </c>
      <c r="V14" s="294">
        <v>0</v>
      </c>
      <c r="W14" s="294"/>
      <c r="X14" s="294"/>
      <c r="Y14" s="294"/>
      <c r="Z14" s="47">
        <v>153.33330000000001</v>
      </c>
      <c r="AA14" s="294">
        <v>0</v>
      </c>
      <c r="AB14" s="294"/>
      <c r="AC14" s="14" t="s">
        <v>72</v>
      </c>
      <c r="AE14" s="308" t="s">
        <v>73</v>
      </c>
      <c r="AF14" s="308"/>
      <c r="AG14" s="14" t="s">
        <v>74</v>
      </c>
      <c r="AH14" s="16">
        <v>43747</v>
      </c>
      <c r="AI14" s="296">
        <v>43747</v>
      </c>
      <c r="AJ14" s="296"/>
      <c r="AK14" s="296"/>
      <c r="AL14" s="306">
        <v>153.33000000000001</v>
      </c>
      <c r="AM14" s="306"/>
      <c r="AN14" s="47">
        <v>0</v>
      </c>
    </row>
    <row r="15" spans="1:44" x14ac:dyDescent="0.2">
      <c r="A15" s="91" t="s">
        <v>43</v>
      </c>
      <c r="B15" s="199" t="str">
        <f t="shared" si="0"/>
        <v>SERVICIO</v>
      </c>
      <c r="C15" s="199" t="str">
        <f t="shared" si="1"/>
        <v>CAN</v>
      </c>
      <c r="D15" s="199" t="b">
        <f t="shared" si="2"/>
        <v>1</v>
      </c>
      <c r="E15" s="199" t="str">
        <f t="shared" si="3"/>
        <v>2019-11</v>
      </c>
      <c r="F15" s="199" t="str">
        <f t="shared" si="4"/>
        <v>2019-11</v>
      </c>
      <c r="G15" s="200">
        <f t="shared" ref="G15:G43" si="6">ROUND(IF(ISBLANK(AL15)=FALSE,T15,T15),2)</f>
        <v>153.33000000000001</v>
      </c>
      <c r="H15" s="200">
        <f t="shared" ref="H15:H43" si="7">ROUND(+U15,2)</f>
        <v>0</v>
      </c>
      <c r="I15" s="200">
        <f t="shared" ref="I15:I43" si="8">ROUND(IF(ISBLANK(AL15)=FALSE,V15,V15),2)</f>
        <v>0</v>
      </c>
      <c r="J15" s="200">
        <f t="shared" ref="J15:J43" si="9">+G15+H15+I15</f>
        <v>153.33000000000001</v>
      </c>
      <c r="N15" s="307" t="s">
        <v>75</v>
      </c>
      <c r="O15" s="307"/>
      <c r="P15" s="307"/>
      <c r="Q15" s="293">
        <v>43771</v>
      </c>
      <c r="R15" s="293"/>
      <c r="S15" s="293"/>
      <c r="T15" s="47">
        <v>153.33330000000001</v>
      </c>
      <c r="U15" s="47">
        <v>0</v>
      </c>
      <c r="V15" s="294">
        <v>0</v>
      </c>
      <c r="W15" s="294"/>
      <c r="X15" s="294"/>
      <c r="Y15" s="294"/>
      <c r="Z15" s="47">
        <v>153.33330000000001</v>
      </c>
      <c r="AA15" s="294">
        <v>0</v>
      </c>
      <c r="AB15" s="294"/>
      <c r="AC15" s="14" t="s">
        <v>72</v>
      </c>
      <c r="AE15" s="308" t="s">
        <v>73</v>
      </c>
      <c r="AF15" s="308"/>
      <c r="AG15" s="14" t="s">
        <v>76</v>
      </c>
      <c r="AH15" s="16">
        <v>43796</v>
      </c>
      <c r="AI15" s="296">
        <v>43796</v>
      </c>
      <c r="AJ15" s="296"/>
      <c r="AK15" s="296"/>
      <c r="AL15" s="306">
        <v>153.33000000000001</v>
      </c>
      <c r="AM15" s="306"/>
      <c r="AN15" s="47">
        <v>0</v>
      </c>
    </row>
    <row r="16" spans="1:44" x14ac:dyDescent="0.2">
      <c r="A16" s="91" t="s">
        <v>43</v>
      </c>
      <c r="B16" s="199" t="str">
        <f t="shared" si="0"/>
        <v>SERVICIO</v>
      </c>
      <c r="C16" s="199" t="str">
        <f t="shared" si="1"/>
        <v>CAN</v>
      </c>
      <c r="D16" s="199" t="b">
        <f t="shared" si="2"/>
        <v>1</v>
      </c>
      <c r="E16" s="199" t="str">
        <f t="shared" si="3"/>
        <v>2020-01</v>
      </c>
      <c r="F16" s="199" t="str">
        <f t="shared" si="4"/>
        <v>2020-01</v>
      </c>
      <c r="G16" s="200">
        <f t="shared" si="6"/>
        <v>153.33000000000001</v>
      </c>
      <c r="H16" s="200">
        <f t="shared" si="7"/>
        <v>0</v>
      </c>
      <c r="I16" s="200">
        <f t="shared" si="8"/>
        <v>0</v>
      </c>
      <c r="J16" s="200">
        <f t="shared" si="9"/>
        <v>153.33000000000001</v>
      </c>
      <c r="N16" s="307" t="s">
        <v>77</v>
      </c>
      <c r="O16" s="307"/>
      <c r="P16" s="307"/>
      <c r="Q16" s="293">
        <v>43801</v>
      </c>
      <c r="R16" s="293"/>
      <c r="S16" s="293"/>
      <c r="T16" s="47">
        <v>153.33330000000001</v>
      </c>
      <c r="U16" s="47">
        <v>0</v>
      </c>
      <c r="V16" s="294">
        <v>0</v>
      </c>
      <c r="W16" s="294"/>
      <c r="X16" s="294"/>
      <c r="Y16" s="294"/>
      <c r="Z16" s="47">
        <v>153.33330000000001</v>
      </c>
      <c r="AA16" s="294">
        <v>0</v>
      </c>
      <c r="AB16" s="294"/>
      <c r="AC16" s="14" t="s">
        <v>72</v>
      </c>
      <c r="AE16" s="308" t="s">
        <v>73</v>
      </c>
      <c r="AF16" s="308"/>
      <c r="AG16" s="14" t="s">
        <v>78</v>
      </c>
      <c r="AH16" s="16">
        <v>43833</v>
      </c>
      <c r="AI16" s="296">
        <v>43833</v>
      </c>
      <c r="AJ16" s="296"/>
      <c r="AK16" s="296"/>
      <c r="AL16" s="306">
        <v>153.33000000000001</v>
      </c>
      <c r="AM16" s="306"/>
      <c r="AN16" s="47">
        <v>0</v>
      </c>
    </row>
    <row r="17" spans="1:40" x14ac:dyDescent="0.2">
      <c r="A17" s="91" t="s">
        <v>43</v>
      </c>
      <c r="B17" s="199" t="str">
        <f t="shared" si="0"/>
        <v>SERVICIO</v>
      </c>
      <c r="C17" s="199" t="str">
        <f t="shared" si="1"/>
        <v>CAN</v>
      </c>
      <c r="D17" s="199" t="b">
        <f t="shared" si="2"/>
        <v>1</v>
      </c>
      <c r="E17" s="199" t="str">
        <f t="shared" si="3"/>
        <v>2020-02</v>
      </c>
      <c r="F17" s="199" t="str">
        <f t="shared" si="4"/>
        <v>2020-02</v>
      </c>
      <c r="G17" s="200">
        <f t="shared" si="6"/>
        <v>153.33000000000001</v>
      </c>
      <c r="H17" s="200">
        <f t="shared" si="7"/>
        <v>0</v>
      </c>
      <c r="I17" s="200">
        <f t="shared" si="8"/>
        <v>0</v>
      </c>
      <c r="J17" s="200">
        <f t="shared" si="9"/>
        <v>153.33000000000001</v>
      </c>
      <c r="N17" s="307" t="s">
        <v>79</v>
      </c>
      <c r="O17" s="307"/>
      <c r="P17" s="307"/>
      <c r="Q17" s="293">
        <v>43832</v>
      </c>
      <c r="R17" s="293"/>
      <c r="S17" s="293"/>
      <c r="T17" s="47">
        <v>153.33330000000001</v>
      </c>
      <c r="U17" s="47">
        <v>0</v>
      </c>
      <c r="V17" s="294">
        <v>0</v>
      </c>
      <c r="W17" s="294"/>
      <c r="X17" s="294"/>
      <c r="Y17" s="294"/>
      <c r="Z17" s="47">
        <v>153.33330000000001</v>
      </c>
      <c r="AA17" s="294">
        <v>0</v>
      </c>
      <c r="AB17" s="294"/>
      <c r="AC17" s="14" t="s">
        <v>72</v>
      </c>
      <c r="AE17" s="308" t="s">
        <v>73</v>
      </c>
      <c r="AF17" s="308"/>
      <c r="AG17" s="14" t="s">
        <v>80</v>
      </c>
      <c r="AH17" s="16">
        <v>43885</v>
      </c>
      <c r="AI17" s="296">
        <v>43885</v>
      </c>
      <c r="AJ17" s="296"/>
      <c r="AK17" s="296"/>
      <c r="AL17" s="306">
        <v>153.33000000000001</v>
      </c>
      <c r="AM17" s="306"/>
      <c r="AN17" s="47">
        <v>0</v>
      </c>
    </row>
    <row r="18" spans="1:40" x14ac:dyDescent="0.2">
      <c r="A18" s="91" t="s">
        <v>43</v>
      </c>
      <c r="B18" s="199" t="str">
        <f t="shared" si="0"/>
        <v>SERVICIO</v>
      </c>
      <c r="C18" s="199" t="str">
        <f t="shared" si="1"/>
        <v>CAN</v>
      </c>
      <c r="D18" s="199" t="b">
        <f t="shared" si="2"/>
        <v>1</v>
      </c>
      <c r="E18" s="199" t="str">
        <f t="shared" si="3"/>
        <v>2020-02</v>
      </c>
      <c r="F18" s="199" t="str">
        <f t="shared" si="4"/>
        <v>2020-02</v>
      </c>
      <c r="G18" s="200">
        <f t="shared" si="6"/>
        <v>153.33000000000001</v>
      </c>
      <c r="H18" s="200">
        <f t="shared" si="7"/>
        <v>0</v>
      </c>
      <c r="I18" s="200">
        <f t="shared" si="8"/>
        <v>0</v>
      </c>
      <c r="J18" s="200">
        <f t="shared" si="9"/>
        <v>153.33000000000001</v>
      </c>
      <c r="N18" s="307" t="s">
        <v>81</v>
      </c>
      <c r="O18" s="307"/>
      <c r="P18" s="307"/>
      <c r="Q18" s="293">
        <v>43863</v>
      </c>
      <c r="R18" s="293"/>
      <c r="S18" s="293"/>
      <c r="T18" s="47">
        <v>153.33330000000001</v>
      </c>
      <c r="U18" s="47">
        <v>0</v>
      </c>
      <c r="V18" s="294">
        <v>0</v>
      </c>
      <c r="W18" s="294"/>
      <c r="X18" s="294"/>
      <c r="Y18" s="294"/>
      <c r="Z18" s="47">
        <v>153.33330000000001</v>
      </c>
      <c r="AA18" s="294">
        <v>0</v>
      </c>
      <c r="AB18" s="294"/>
      <c r="AC18" s="14" t="s">
        <v>72</v>
      </c>
      <c r="AE18" s="308" t="s">
        <v>73</v>
      </c>
      <c r="AF18" s="308"/>
      <c r="AG18" s="14" t="s">
        <v>80</v>
      </c>
      <c r="AH18" s="16">
        <v>43885</v>
      </c>
      <c r="AI18" s="296">
        <v>43885</v>
      </c>
      <c r="AJ18" s="296"/>
      <c r="AK18" s="296"/>
      <c r="AL18" s="306">
        <v>153.33000000000001</v>
      </c>
      <c r="AM18" s="306"/>
      <c r="AN18" s="47">
        <v>0</v>
      </c>
    </row>
    <row r="19" spans="1:40" x14ac:dyDescent="0.2">
      <c r="A19" s="91" t="s">
        <v>43</v>
      </c>
      <c r="B19" s="199" t="str">
        <f t="shared" si="0"/>
        <v>SERVICIO</v>
      </c>
      <c r="C19" s="199" t="str">
        <f t="shared" si="1"/>
        <v>CAN</v>
      </c>
      <c r="D19" s="199" t="b">
        <f t="shared" si="2"/>
        <v>1</v>
      </c>
      <c r="E19" s="199" t="str">
        <f t="shared" si="3"/>
        <v>2020-05</v>
      </c>
      <c r="F19" s="199" t="str">
        <f t="shared" si="4"/>
        <v>2020-05</v>
      </c>
      <c r="G19" s="200">
        <f t="shared" si="6"/>
        <v>153.33000000000001</v>
      </c>
      <c r="H19" s="200">
        <f t="shared" si="7"/>
        <v>0</v>
      </c>
      <c r="I19" s="200">
        <f t="shared" si="8"/>
        <v>0</v>
      </c>
      <c r="J19" s="200">
        <f t="shared" si="9"/>
        <v>153.33000000000001</v>
      </c>
      <c r="N19" s="307" t="s">
        <v>82</v>
      </c>
      <c r="O19" s="307"/>
      <c r="P19" s="307"/>
      <c r="Q19" s="293">
        <v>43892</v>
      </c>
      <c r="R19" s="293"/>
      <c r="S19" s="293"/>
      <c r="T19" s="47">
        <v>153.33330000000001</v>
      </c>
      <c r="U19" s="47">
        <v>0</v>
      </c>
      <c r="V19" s="294">
        <v>0</v>
      </c>
      <c r="W19" s="294"/>
      <c r="X19" s="294"/>
      <c r="Y19" s="294"/>
      <c r="Z19" s="47">
        <v>153.33330000000001</v>
      </c>
      <c r="AA19" s="294">
        <v>0</v>
      </c>
      <c r="AB19" s="294"/>
      <c r="AC19" s="14" t="s">
        <v>72</v>
      </c>
      <c r="AE19" s="308" t="s">
        <v>73</v>
      </c>
      <c r="AF19" s="308"/>
      <c r="AG19" s="14" t="s">
        <v>83</v>
      </c>
      <c r="AH19" s="16">
        <v>43957</v>
      </c>
      <c r="AI19" s="296">
        <v>43957</v>
      </c>
      <c r="AJ19" s="296"/>
      <c r="AK19" s="296"/>
      <c r="AL19" s="306">
        <v>153.33000000000001</v>
      </c>
      <c r="AM19" s="306"/>
      <c r="AN19" s="47">
        <v>0</v>
      </c>
    </row>
    <row r="20" spans="1:40" x14ac:dyDescent="0.2">
      <c r="A20" s="91" t="s">
        <v>43</v>
      </c>
      <c r="B20" s="199" t="str">
        <f t="shared" si="0"/>
        <v>SERVICIO</v>
      </c>
      <c r="C20" s="199" t="str">
        <f t="shared" si="1"/>
        <v>REF</v>
      </c>
      <c r="D20" s="199" t="b">
        <f t="shared" si="2"/>
        <v>1</v>
      </c>
      <c r="E20" s="199" t="str">
        <f t="shared" si="3"/>
        <v>2020-04</v>
      </c>
      <c r="F20" s="199" t="str">
        <f t="shared" si="4"/>
        <v/>
      </c>
      <c r="G20" s="200">
        <f t="shared" si="6"/>
        <v>153.33000000000001</v>
      </c>
      <c r="H20" s="200">
        <f t="shared" si="7"/>
        <v>0</v>
      </c>
      <c r="I20" s="200">
        <f t="shared" si="8"/>
        <v>0</v>
      </c>
      <c r="J20" s="200">
        <f t="shared" si="9"/>
        <v>153.33000000000001</v>
      </c>
      <c r="N20" s="307" t="s">
        <v>84</v>
      </c>
      <c r="O20" s="307"/>
      <c r="P20" s="307"/>
      <c r="Q20" s="293">
        <v>43923</v>
      </c>
      <c r="R20" s="293"/>
      <c r="S20" s="293"/>
      <c r="T20" s="47">
        <v>153.33330000000001</v>
      </c>
      <c r="U20" s="47">
        <v>0</v>
      </c>
      <c r="V20" s="294">
        <v>0</v>
      </c>
      <c r="W20" s="294"/>
      <c r="X20" s="294"/>
      <c r="Y20" s="294"/>
      <c r="Z20" s="47">
        <v>153.33330000000001</v>
      </c>
      <c r="AA20" s="294">
        <v>0</v>
      </c>
      <c r="AB20" s="294"/>
      <c r="AC20" s="14" t="s">
        <v>85</v>
      </c>
      <c r="AE20" s="308"/>
      <c r="AF20" s="308"/>
      <c r="AG20" s="14"/>
      <c r="AH20" s="16"/>
      <c r="AI20" s="296"/>
      <c r="AJ20" s="296"/>
      <c r="AK20" s="296"/>
      <c r="AL20" s="294"/>
      <c r="AM20" s="294"/>
      <c r="AN20" s="47"/>
    </row>
    <row r="21" spans="1:40" x14ac:dyDescent="0.2">
      <c r="A21" s="91" t="s">
        <v>43</v>
      </c>
      <c r="B21" s="199" t="str">
        <f t="shared" si="0"/>
        <v>SERVICIO</v>
      </c>
      <c r="C21" s="199" t="str">
        <f t="shared" si="1"/>
        <v>REF</v>
      </c>
      <c r="D21" s="199" t="b">
        <f t="shared" si="2"/>
        <v>1</v>
      </c>
      <c r="E21" s="199" t="str">
        <f t="shared" si="3"/>
        <v>2020-05</v>
      </c>
      <c r="F21" s="199" t="str">
        <f t="shared" si="4"/>
        <v/>
      </c>
      <c r="G21" s="200">
        <f t="shared" si="6"/>
        <v>153.33000000000001</v>
      </c>
      <c r="H21" s="200">
        <f t="shared" si="7"/>
        <v>0</v>
      </c>
      <c r="I21" s="200">
        <f t="shared" si="8"/>
        <v>0</v>
      </c>
      <c r="J21" s="200">
        <f t="shared" si="9"/>
        <v>153.33000000000001</v>
      </c>
      <c r="N21" s="307" t="s">
        <v>86</v>
      </c>
      <c r="O21" s="307"/>
      <c r="P21" s="307"/>
      <c r="Q21" s="293">
        <v>43953</v>
      </c>
      <c r="R21" s="293"/>
      <c r="S21" s="293"/>
      <c r="T21" s="47">
        <v>153.33330000000001</v>
      </c>
      <c r="U21" s="47">
        <v>0</v>
      </c>
      <c r="V21" s="294">
        <v>0</v>
      </c>
      <c r="W21" s="294"/>
      <c r="X21" s="294"/>
      <c r="Y21" s="294"/>
      <c r="Z21" s="47">
        <v>153.33330000000001</v>
      </c>
      <c r="AA21" s="294">
        <v>0</v>
      </c>
      <c r="AB21" s="294"/>
      <c r="AC21" s="14" t="s">
        <v>85</v>
      </c>
      <c r="AE21" s="308"/>
      <c r="AF21" s="308"/>
      <c r="AG21" s="14"/>
      <c r="AH21" s="16"/>
      <c r="AI21" s="296"/>
      <c r="AJ21" s="296"/>
      <c r="AK21" s="296"/>
      <c r="AL21" s="294"/>
      <c r="AM21" s="294"/>
      <c r="AN21" s="47"/>
    </row>
    <row r="22" spans="1:40" x14ac:dyDescent="0.2">
      <c r="A22" s="91" t="s">
        <v>43</v>
      </c>
      <c r="B22" s="199" t="str">
        <f t="shared" si="0"/>
        <v>SERVICIO</v>
      </c>
      <c r="C22" s="199" t="str">
        <f t="shared" si="1"/>
        <v>REF</v>
      </c>
      <c r="D22" s="199" t="b">
        <f t="shared" si="2"/>
        <v>1</v>
      </c>
      <c r="E22" s="199" t="str">
        <f t="shared" si="3"/>
        <v>2020-06</v>
      </c>
      <c r="F22" s="199" t="str">
        <f t="shared" si="4"/>
        <v/>
      </c>
      <c r="G22" s="200">
        <f t="shared" si="6"/>
        <v>153.33000000000001</v>
      </c>
      <c r="H22" s="200">
        <f t="shared" si="7"/>
        <v>0</v>
      </c>
      <c r="I22" s="200">
        <f t="shared" si="8"/>
        <v>0</v>
      </c>
      <c r="J22" s="200">
        <f t="shared" si="9"/>
        <v>153.33000000000001</v>
      </c>
      <c r="N22" s="307" t="s">
        <v>87</v>
      </c>
      <c r="O22" s="307"/>
      <c r="P22" s="307"/>
      <c r="Q22" s="293">
        <v>43984</v>
      </c>
      <c r="R22" s="293"/>
      <c r="S22" s="293"/>
      <c r="T22" s="47">
        <v>153.33330000000001</v>
      </c>
      <c r="U22" s="47">
        <v>0</v>
      </c>
      <c r="V22" s="294">
        <v>0</v>
      </c>
      <c r="W22" s="294"/>
      <c r="X22" s="294"/>
      <c r="Y22" s="294"/>
      <c r="Z22" s="47">
        <v>153.33330000000001</v>
      </c>
      <c r="AA22" s="294">
        <v>0</v>
      </c>
      <c r="AB22" s="294"/>
      <c r="AC22" s="14" t="s">
        <v>85</v>
      </c>
      <c r="AE22" s="308"/>
      <c r="AF22" s="308"/>
      <c r="AG22" s="14"/>
      <c r="AH22" s="16"/>
      <c r="AI22" s="296"/>
      <c r="AJ22" s="296"/>
      <c r="AK22" s="296"/>
      <c r="AL22" s="294"/>
      <c r="AM22" s="294"/>
      <c r="AN22" s="47"/>
    </row>
    <row r="23" spans="1:40" x14ac:dyDescent="0.2">
      <c r="A23" s="91" t="s">
        <v>43</v>
      </c>
      <c r="B23" s="199" t="str">
        <f t="shared" si="0"/>
        <v>SERVICIO</v>
      </c>
      <c r="C23" s="199" t="str">
        <f t="shared" si="1"/>
        <v>REF</v>
      </c>
      <c r="D23" s="199" t="b">
        <f t="shared" si="2"/>
        <v>1</v>
      </c>
      <c r="E23" s="199" t="str">
        <f t="shared" si="3"/>
        <v>2020-07</v>
      </c>
      <c r="F23" s="199" t="str">
        <f t="shared" si="4"/>
        <v/>
      </c>
      <c r="G23" s="200">
        <f t="shared" si="6"/>
        <v>153.33000000000001</v>
      </c>
      <c r="H23" s="200">
        <f t="shared" si="7"/>
        <v>0</v>
      </c>
      <c r="I23" s="200">
        <f t="shared" si="8"/>
        <v>0</v>
      </c>
      <c r="J23" s="200">
        <f t="shared" si="9"/>
        <v>153.33000000000001</v>
      </c>
      <c r="N23" s="307" t="s">
        <v>88</v>
      </c>
      <c r="O23" s="307"/>
      <c r="P23" s="307"/>
      <c r="Q23" s="293">
        <v>44014</v>
      </c>
      <c r="R23" s="293"/>
      <c r="S23" s="293"/>
      <c r="T23" s="47">
        <v>153.33330000000001</v>
      </c>
      <c r="U23" s="47">
        <v>0</v>
      </c>
      <c r="V23" s="294">
        <v>0</v>
      </c>
      <c r="W23" s="294"/>
      <c r="X23" s="294"/>
      <c r="Y23" s="294"/>
      <c r="Z23" s="47">
        <v>153.33330000000001</v>
      </c>
      <c r="AA23" s="294">
        <v>0</v>
      </c>
      <c r="AB23" s="294"/>
      <c r="AC23" s="14" t="s">
        <v>85</v>
      </c>
      <c r="AE23" s="308"/>
      <c r="AF23" s="308"/>
      <c r="AG23" s="14"/>
      <c r="AH23" s="16"/>
      <c r="AI23" s="296"/>
      <c r="AJ23" s="296"/>
      <c r="AK23" s="296"/>
      <c r="AL23" s="294"/>
      <c r="AM23" s="294"/>
      <c r="AN23" s="47"/>
    </row>
    <row r="24" spans="1:40" x14ac:dyDescent="0.2">
      <c r="A24" s="91" t="s">
        <v>43</v>
      </c>
      <c r="B24" s="199" t="str">
        <f t="shared" si="0"/>
        <v>SERVICIO</v>
      </c>
      <c r="C24" s="199" t="str">
        <f t="shared" si="1"/>
        <v>REF</v>
      </c>
      <c r="D24" s="199" t="b">
        <f t="shared" si="2"/>
        <v>1</v>
      </c>
      <c r="E24" s="199" t="str">
        <f t="shared" si="3"/>
        <v>2020-08</v>
      </c>
      <c r="F24" s="199" t="str">
        <f t="shared" si="4"/>
        <v/>
      </c>
      <c r="G24" s="200">
        <f t="shared" si="6"/>
        <v>153.33000000000001</v>
      </c>
      <c r="H24" s="200">
        <f t="shared" si="7"/>
        <v>0</v>
      </c>
      <c r="I24" s="200">
        <f t="shared" si="8"/>
        <v>0</v>
      </c>
      <c r="J24" s="200">
        <f t="shared" si="9"/>
        <v>153.33000000000001</v>
      </c>
      <c r="N24" s="307" t="s">
        <v>89</v>
      </c>
      <c r="O24" s="307"/>
      <c r="P24" s="307"/>
      <c r="Q24" s="293">
        <v>44045</v>
      </c>
      <c r="R24" s="293"/>
      <c r="S24" s="293"/>
      <c r="T24" s="47">
        <v>153.33330000000001</v>
      </c>
      <c r="U24" s="47">
        <v>0</v>
      </c>
      <c r="V24" s="294">
        <v>0</v>
      </c>
      <c r="W24" s="294"/>
      <c r="X24" s="294"/>
      <c r="Y24" s="294"/>
      <c r="Z24" s="47">
        <v>153.33330000000001</v>
      </c>
      <c r="AA24" s="294">
        <v>0</v>
      </c>
      <c r="AB24" s="294"/>
      <c r="AC24" s="14" t="s">
        <v>85</v>
      </c>
      <c r="AE24" s="308"/>
      <c r="AF24" s="308"/>
      <c r="AG24" s="14"/>
      <c r="AH24" s="16"/>
      <c r="AI24" s="296"/>
      <c r="AJ24" s="296"/>
      <c r="AK24" s="296"/>
      <c r="AL24" s="294"/>
      <c r="AM24" s="294"/>
      <c r="AN24" s="47"/>
    </row>
    <row r="25" spans="1:40" x14ac:dyDescent="0.2">
      <c r="A25" s="91" t="s">
        <v>43</v>
      </c>
      <c r="B25" s="199" t="str">
        <f t="shared" si="0"/>
        <v>SERVICIO</v>
      </c>
      <c r="C25" s="199" t="str">
        <f t="shared" si="1"/>
        <v>REF</v>
      </c>
      <c r="D25" s="199" t="b">
        <f t="shared" si="2"/>
        <v>1</v>
      </c>
      <c r="E25" s="199" t="str">
        <f t="shared" si="3"/>
        <v>2020-09</v>
      </c>
      <c r="F25" s="199" t="str">
        <f t="shared" si="4"/>
        <v/>
      </c>
      <c r="G25" s="200">
        <f t="shared" si="6"/>
        <v>153.33000000000001</v>
      </c>
      <c r="H25" s="200">
        <f t="shared" si="7"/>
        <v>0</v>
      </c>
      <c r="I25" s="200">
        <f t="shared" si="8"/>
        <v>0</v>
      </c>
      <c r="J25" s="200">
        <f t="shared" si="9"/>
        <v>153.33000000000001</v>
      </c>
      <c r="N25" s="307" t="s">
        <v>90</v>
      </c>
      <c r="O25" s="307"/>
      <c r="P25" s="307"/>
      <c r="Q25" s="293">
        <v>44076</v>
      </c>
      <c r="R25" s="293"/>
      <c r="S25" s="293"/>
      <c r="T25" s="47">
        <v>153.33330000000001</v>
      </c>
      <c r="U25" s="47">
        <v>0</v>
      </c>
      <c r="V25" s="294">
        <v>0</v>
      </c>
      <c r="W25" s="294"/>
      <c r="X25" s="294"/>
      <c r="Y25" s="294"/>
      <c r="Z25" s="47">
        <v>153.33330000000001</v>
      </c>
      <c r="AA25" s="294">
        <v>0</v>
      </c>
      <c r="AB25" s="294"/>
      <c r="AC25" s="14" t="s">
        <v>85</v>
      </c>
      <c r="AE25" s="308"/>
      <c r="AF25" s="308"/>
      <c r="AG25" s="14"/>
      <c r="AH25" s="16"/>
      <c r="AI25" s="296"/>
      <c r="AJ25" s="296"/>
      <c r="AK25" s="296"/>
      <c r="AL25" s="294"/>
      <c r="AM25" s="294"/>
      <c r="AN25" s="47"/>
    </row>
    <row r="26" spans="1:40" x14ac:dyDescent="0.2">
      <c r="A26" s="91" t="s">
        <v>43</v>
      </c>
      <c r="B26" s="199" t="str">
        <f t="shared" si="0"/>
        <v>SERVICIO</v>
      </c>
      <c r="C26" s="199" t="str">
        <f t="shared" si="1"/>
        <v>REF</v>
      </c>
      <c r="D26" s="199" t="b">
        <f t="shared" si="2"/>
        <v>1</v>
      </c>
      <c r="E26" s="199" t="str">
        <f t="shared" si="3"/>
        <v>2020-10</v>
      </c>
      <c r="F26" s="199" t="str">
        <f t="shared" si="4"/>
        <v/>
      </c>
      <c r="G26" s="200">
        <f t="shared" si="6"/>
        <v>153.33000000000001</v>
      </c>
      <c r="H26" s="200">
        <f t="shared" si="7"/>
        <v>0</v>
      </c>
      <c r="I26" s="200">
        <f t="shared" si="8"/>
        <v>0</v>
      </c>
      <c r="J26" s="200">
        <f t="shared" si="9"/>
        <v>153.33000000000001</v>
      </c>
      <c r="N26" s="307" t="s">
        <v>91</v>
      </c>
      <c r="O26" s="307"/>
      <c r="P26" s="307"/>
      <c r="Q26" s="293">
        <v>44106</v>
      </c>
      <c r="R26" s="293"/>
      <c r="S26" s="293"/>
      <c r="T26" s="47">
        <v>153.33330000000001</v>
      </c>
      <c r="U26" s="47">
        <v>0</v>
      </c>
      <c r="V26" s="294">
        <v>0</v>
      </c>
      <c r="W26" s="294"/>
      <c r="X26" s="294"/>
      <c r="Y26" s="294"/>
      <c r="Z26" s="47">
        <v>153.33330000000001</v>
      </c>
      <c r="AA26" s="294">
        <v>0</v>
      </c>
      <c r="AB26" s="294"/>
      <c r="AC26" s="14" t="s">
        <v>85</v>
      </c>
      <c r="AE26" s="308"/>
      <c r="AF26" s="308"/>
      <c r="AG26" s="14"/>
      <c r="AH26" s="16"/>
      <c r="AI26" s="296"/>
      <c r="AJ26" s="296"/>
      <c r="AK26" s="296"/>
      <c r="AL26" s="294"/>
      <c r="AM26" s="294"/>
      <c r="AN26" s="47"/>
    </row>
    <row r="27" spans="1:40" x14ac:dyDescent="0.2">
      <c r="A27" s="91" t="s">
        <v>43</v>
      </c>
      <c r="B27" s="199" t="str">
        <f t="shared" si="0"/>
        <v>SERVICIO</v>
      </c>
      <c r="C27" s="199" t="str">
        <f t="shared" si="1"/>
        <v>REF</v>
      </c>
      <c r="D27" s="199" t="b">
        <f t="shared" si="2"/>
        <v>1</v>
      </c>
      <c r="E27" s="199" t="str">
        <f t="shared" si="3"/>
        <v>2020-11</v>
      </c>
      <c r="F27" s="199" t="str">
        <f t="shared" si="4"/>
        <v/>
      </c>
      <c r="G27" s="200">
        <f t="shared" si="6"/>
        <v>153.33000000000001</v>
      </c>
      <c r="H27" s="200">
        <f t="shared" si="7"/>
        <v>0</v>
      </c>
      <c r="I27" s="200">
        <f t="shared" si="8"/>
        <v>0</v>
      </c>
      <c r="J27" s="200">
        <f t="shared" si="9"/>
        <v>153.33000000000001</v>
      </c>
      <c r="N27" s="307" t="s">
        <v>92</v>
      </c>
      <c r="O27" s="307"/>
      <c r="P27" s="307"/>
      <c r="Q27" s="293">
        <v>44137</v>
      </c>
      <c r="R27" s="293"/>
      <c r="S27" s="293"/>
      <c r="T27" s="47">
        <v>153.33330000000001</v>
      </c>
      <c r="U27" s="47">
        <v>0</v>
      </c>
      <c r="V27" s="294">
        <v>0</v>
      </c>
      <c r="W27" s="294"/>
      <c r="X27" s="294"/>
      <c r="Y27" s="294"/>
      <c r="Z27" s="47">
        <v>153.33330000000001</v>
      </c>
      <c r="AA27" s="294">
        <v>0</v>
      </c>
      <c r="AB27" s="294"/>
      <c r="AC27" s="14" t="s">
        <v>85</v>
      </c>
      <c r="AE27" s="308"/>
      <c r="AF27" s="308"/>
      <c r="AG27" s="14"/>
      <c r="AH27" s="16"/>
      <c r="AI27" s="296"/>
      <c r="AJ27" s="296"/>
      <c r="AK27" s="296"/>
      <c r="AL27" s="294"/>
      <c r="AM27" s="294"/>
      <c r="AN27" s="47"/>
    </row>
    <row r="28" spans="1:40" x14ac:dyDescent="0.2">
      <c r="A28" s="91" t="s">
        <v>43</v>
      </c>
      <c r="B28" s="199" t="str">
        <f t="shared" si="0"/>
        <v>SERVICIO</v>
      </c>
      <c r="C28" s="199" t="str">
        <f t="shared" si="1"/>
        <v>REF</v>
      </c>
      <c r="D28" s="199" t="b">
        <f t="shared" si="2"/>
        <v>1</v>
      </c>
      <c r="E28" s="199" t="str">
        <f t="shared" si="3"/>
        <v>2020-12</v>
      </c>
      <c r="F28" s="199" t="str">
        <f t="shared" si="4"/>
        <v/>
      </c>
      <c r="G28" s="200">
        <f t="shared" si="6"/>
        <v>153.33000000000001</v>
      </c>
      <c r="H28" s="200">
        <f t="shared" si="7"/>
        <v>0</v>
      </c>
      <c r="I28" s="200">
        <f t="shared" si="8"/>
        <v>0</v>
      </c>
      <c r="J28" s="200">
        <f t="shared" si="9"/>
        <v>153.33000000000001</v>
      </c>
      <c r="N28" s="307" t="s">
        <v>93</v>
      </c>
      <c r="O28" s="307"/>
      <c r="P28" s="307"/>
      <c r="Q28" s="293">
        <v>44167</v>
      </c>
      <c r="R28" s="293"/>
      <c r="S28" s="293"/>
      <c r="T28" s="47">
        <v>153.33330000000001</v>
      </c>
      <c r="U28" s="47">
        <v>0</v>
      </c>
      <c r="V28" s="294">
        <v>0</v>
      </c>
      <c r="W28" s="294"/>
      <c r="X28" s="294"/>
      <c r="Y28" s="294"/>
      <c r="Z28" s="47">
        <v>153.33330000000001</v>
      </c>
      <c r="AA28" s="294">
        <v>0</v>
      </c>
      <c r="AB28" s="294"/>
      <c r="AC28" s="14" t="s">
        <v>85</v>
      </c>
      <c r="AE28" s="308"/>
      <c r="AF28" s="308"/>
      <c r="AG28" s="14"/>
      <c r="AH28" s="16"/>
      <c r="AI28" s="296"/>
      <c r="AJ28" s="296"/>
      <c r="AK28" s="296"/>
      <c r="AL28" s="294"/>
      <c r="AM28" s="294"/>
      <c r="AN28" s="47"/>
    </row>
    <row r="29" spans="1:40" x14ac:dyDescent="0.2">
      <c r="A29" s="91" t="s">
        <v>43</v>
      </c>
      <c r="B29" s="199" t="str">
        <f t="shared" si="0"/>
        <v>SERVICIO</v>
      </c>
      <c r="C29" s="199" t="str">
        <f t="shared" si="1"/>
        <v>REF</v>
      </c>
      <c r="D29" s="199" t="b">
        <f t="shared" si="2"/>
        <v>1</v>
      </c>
      <c r="E29" s="199" t="str">
        <f t="shared" si="3"/>
        <v>2021-01</v>
      </c>
      <c r="F29" s="199" t="str">
        <f t="shared" si="4"/>
        <v/>
      </c>
      <c r="G29" s="200">
        <f t="shared" si="6"/>
        <v>153.33000000000001</v>
      </c>
      <c r="H29" s="200">
        <f t="shared" si="7"/>
        <v>0</v>
      </c>
      <c r="I29" s="200">
        <f t="shared" si="8"/>
        <v>0</v>
      </c>
      <c r="J29" s="200">
        <f t="shared" si="9"/>
        <v>153.33000000000001</v>
      </c>
      <c r="N29" s="307" t="s">
        <v>94</v>
      </c>
      <c r="O29" s="307"/>
      <c r="P29" s="307"/>
      <c r="Q29" s="293">
        <v>44198</v>
      </c>
      <c r="R29" s="293"/>
      <c r="S29" s="293"/>
      <c r="T29" s="47">
        <v>153.33330000000001</v>
      </c>
      <c r="U29" s="47">
        <v>0</v>
      </c>
      <c r="V29" s="294">
        <v>0</v>
      </c>
      <c r="W29" s="294"/>
      <c r="X29" s="294"/>
      <c r="Y29" s="294"/>
      <c r="Z29" s="47">
        <v>153.33330000000001</v>
      </c>
      <c r="AA29" s="294">
        <v>0</v>
      </c>
      <c r="AB29" s="294"/>
      <c r="AC29" s="14" t="s">
        <v>85</v>
      </c>
      <c r="AE29" s="308"/>
      <c r="AF29" s="308"/>
      <c r="AG29" s="14"/>
      <c r="AH29" s="16"/>
      <c r="AI29" s="296"/>
      <c r="AJ29" s="296"/>
      <c r="AK29" s="296"/>
      <c r="AL29" s="294"/>
      <c r="AM29" s="294"/>
      <c r="AN29" s="47"/>
    </row>
    <row r="30" spans="1:40" x14ac:dyDescent="0.2">
      <c r="A30" s="91" t="s">
        <v>43</v>
      </c>
      <c r="B30" s="199" t="str">
        <f t="shared" si="0"/>
        <v>SERVICIO</v>
      </c>
      <c r="C30" s="199" t="str">
        <f t="shared" si="1"/>
        <v>REF</v>
      </c>
      <c r="D30" s="199" t="b">
        <f t="shared" si="2"/>
        <v>1</v>
      </c>
      <c r="E30" s="199" t="str">
        <f t="shared" si="3"/>
        <v>2021-02</v>
      </c>
      <c r="F30" s="199" t="str">
        <f t="shared" si="4"/>
        <v/>
      </c>
      <c r="G30" s="200">
        <f t="shared" si="6"/>
        <v>153.33000000000001</v>
      </c>
      <c r="H30" s="200">
        <f t="shared" si="7"/>
        <v>0</v>
      </c>
      <c r="I30" s="200">
        <f t="shared" si="8"/>
        <v>0</v>
      </c>
      <c r="J30" s="200">
        <f t="shared" si="9"/>
        <v>153.33000000000001</v>
      </c>
      <c r="N30" s="307" t="s">
        <v>95</v>
      </c>
      <c r="O30" s="307"/>
      <c r="P30" s="307"/>
      <c r="Q30" s="293">
        <v>44229</v>
      </c>
      <c r="R30" s="293"/>
      <c r="S30" s="293"/>
      <c r="T30" s="47">
        <v>153.33330000000001</v>
      </c>
      <c r="U30" s="47">
        <v>0</v>
      </c>
      <c r="V30" s="294">
        <v>0</v>
      </c>
      <c r="W30" s="294"/>
      <c r="X30" s="294"/>
      <c r="Y30" s="294"/>
      <c r="Z30" s="47">
        <v>153.33330000000001</v>
      </c>
      <c r="AA30" s="294">
        <v>0</v>
      </c>
      <c r="AB30" s="294"/>
      <c r="AC30" s="14" t="s">
        <v>85</v>
      </c>
      <c r="AE30" s="308"/>
      <c r="AF30" s="308"/>
      <c r="AG30" s="14"/>
      <c r="AH30" s="16"/>
      <c r="AI30" s="296"/>
      <c r="AJ30" s="296"/>
      <c r="AK30" s="296"/>
      <c r="AL30" s="294"/>
      <c r="AM30" s="294"/>
      <c r="AN30" s="47"/>
    </row>
    <row r="31" spans="1:40" x14ac:dyDescent="0.2">
      <c r="A31" s="91" t="s">
        <v>43</v>
      </c>
      <c r="B31" s="199" t="str">
        <f t="shared" si="0"/>
        <v>SERVICIO</v>
      </c>
      <c r="C31" s="199" t="str">
        <f t="shared" si="1"/>
        <v>REF</v>
      </c>
      <c r="D31" s="199" t="b">
        <f t="shared" si="2"/>
        <v>1</v>
      </c>
      <c r="E31" s="199" t="str">
        <f t="shared" si="3"/>
        <v>2021-03</v>
      </c>
      <c r="F31" s="199" t="str">
        <f t="shared" si="4"/>
        <v/>
      </c>
      <c r="G31" s="200">
        <f t="shared" si="6"/>
        <v>153.33000000000001</v>
      </c>
      <c r="H31" s="200">
        <f t="shared" si="7"/>
        <v>0</v>
      </c>
      <c r="I31" s="200">
        <f t="shared" si="8"/>
        <v>0</v>
      </c>
      <c r="J31" s="200">
        <f t="shared" si="9"/>
        <v>153.33000000000001</v>
      </c>
      <c r="N31" s="307" t="s">
        <v>96</v>
      </c>
      <c r="O31" s="307"/>
      <c r="P31" s="307"/>
      <c r="Q31" s="293">
        <v>44257</v>
      </c>
      <c r="R31" s="293"/>
      <c r="S31" s="293"/>
      <c r="T31" s="47">
        <v>153.33330000000001</v>
      </c>
      <c r="U31" s="47">
        <v>0</v>
      </c>
      <c r="V31" s="294">
        <v>0</v>
      </c>
      <c r="W31" s="294"/>
      <c r="X31" s="294"/>
      <c r="Y31" s="294"/>
      <c r="Z31" s="47">
        <v>153.33330000000001</v>
      </c>
      <c r="AA31" s="294">
        <v>0</v>
      </c>
      <c r="AB31" s="294"/>
      <c r="AC31" s="14" t="s">
        <v>85</v>
      </c>
      <c r="AE31" s="308"/>
      <c r="AF31" s="308"/>
      <c r="AG31" s="14"/>
      <c r="AH31" s="16"/>
      <c r="AI31" s="296"/>
      <c r="AJ31" s="296"/>
      <c r="AK31" s="296"/>
      <c r="AL31" s="294"/>
      <c r="AM31" s="294"/>
      <c r="AN31" s="47"/>
    </row>
    <row r="32" spans="1:40" x14ac:dyDescent="0.2">
      <c r="A32" s="91" t="s">
        <v>43</v>
      </c>
      <c r="B32" s="199" t="str">
        <f t="shared" si="0"/>
        <v>SERVICIO</v>
      </c>
      <c r="C32" s="199" t="str">
        <f t="shared" si="1"/>
        <v>REF</v>
      </c>
      <c r="D32" s="199" t="b">
        <f t="shared" si="2"/>
        <v>1</v>
      </c>
      <c r="E32" s="199" t="str">
        <f t="shared" si="3"/>
        <v>2021-04</v>
      </c>
      <c r="F32" s="199" t="str">
        <f t="shared" si="4"/>
        <v/>
      </c>
      <c r="G32" s="200">
        <f t="shared" si="6"/>
        <v>153.33000000000001</v>
      </c>
      <c r="H32" s="200">
        <f t="shared" si="7"/>
        <v>0</v>
      </c>
      <c r="I32" s="200">
        <f t="shared" si="8"/>
        <v>0</v>
      </c>
      <c r="J32" s="200">
        <f t="shared" si="9"/>
        <v>153.33000000000001</v>
      </c>
      <c r="N32" s="307" t="s">
        <v>97</v>
      </c>
      <c r="O32" s="307"/>
      <c r="P32" s="307"/>
      <c r="Q32" s="293">
        <v>44288</v>
      </c>
      <c r="R32" s="293"/>
      <c r="S32" s="293"/>
      <c r="T32" s="47">
        <v>153.33330000000001</v>
      </c>
      <c r="U32" s="47">
        <v>0</v>
      </c>
      <c r="V32" s="294">
        <v>0</v>
      </c>
      <c r="W32" s="294"/>
      <c r="X32" s="294"/>
      <c r="Y32" s="294"/>
      <c r="Z32" s="47">
        <v>153.33330000000001</v>
      </c>
      <c r="AA32" s="294">
        <v>0</v>
      </c>
      <c r="AB32" s="294"/>
      <c r="AC32" s="14" t="s">
        <v>85</v>
      </c>
      <c r="AE32" s="308"/>
      <c r="AF32" s="308"/>
      <c r="AG32" s="14"/>
      <c r="AH32" s="16"/>
      <c r="AI32" s="296"/>
      <c r="AJ32" s="296"/>
      <c r="AK32" s="296"/>
      <c r="AL32" s="294"/>
      <c r="AM32" s="294"/>
      <c r="AN32" s="47"/>
    </row>
    <row r="33" spans="1:40" x14ac:dyDescent="0.2">
      <c r="A33" s="91" t="s">
        <v>43</v>
      </c>
      <c r="B33" s="199" t="str">
        <f t="shared" si="0"/>
        <v>SERVICIO</v>
      </c>
      <c r="C33" s="199" t="str">
        <f t="shared" si="1"/>
        <v>REF</v>
      </c>
      <c r="D33" s="199" t="b">
        <f t="shared" si="2"/>
        <v>1</v>
      </c>
      <c r="E33" s="199" t="str">
        <f t="shared" si="3"/>
        <v>2021-05</v>
      </c>
      <c r="F33" s="199" t="str">
        <f t="shared" si="4"/>
        <v/>
      </c>
      <c r="G33" s="200">
        <f t="shared" si="6"/>
        <v>153.33000000000001</v>
      </c>
      <c r="H33" s="200">
        <f t="shared" si="7"/>
        <v>0</v>
      </c>
      <c r="I33" s="200">
        <f t="shared" si="8"/>
        <v>0</v>
      </c>
      <c r="J33" s="200">
        <f t="shared" si="9"/>
        <v>153.33000000000001</v>
      </c>
      <c r="N33" s="307" t="s">
        <v>98</v>
      </c>
      <c r="O33" s="307"/>
      <c r="P33" s="307"/>
      <c r="Q33" s="293">
        <v>44318</v>
      </c>
      <c r="R33" s="293"/>
      <c r="S33" s="293"/>
      <c r="T33" s="47">
        <v>153.33330000000001</v>
      </c>
      <c r="U33" s="47">
        <v>0</v>
      </c>
      <c r="V33" s="294">
        <v>0</v>
      </c>
      <c r="W33" s="294"/>
      <c r="X33" s="294"/>
      <c r="Y33" s="294"/>
      <c r="Z33" s="47">
        <v>153.33330000000001</v>
      </c>
      <c r="AA33" s="294">
        <v>0</v>
      </c>
      <c r="AB33" s="294"/>
      <c r="AC33" s="14" t="s">
        <v>85</v>
      </c>
      <c r="AE33" s="308"/>
      <c r="AF33" s="308"/>
      <c r="AG33" s="14"/>
      <c r="AH33" s="16"/>
      <c r="AI33" s="296"/>
      <c r="AJ33" s="296"/>
      <c r="AK33" s="296"/>
      <c r="AL33" s="294"/>
      <c r="AM33" s="294"/>
      <c r="AN33" s="47"/>
    </row>
    <row r="34" spans="1:40" x14ac:dyDescent="0.2">
      <c r="A34" s="91" t="s">
        <v>43</v>
      </c>
      <c r="B34" s="199" t="str">
        <f t="shared" si="0"/>
        <v>SERVICIO</v>
      </c>
      <c r="C34" s="199" t="str">
        <f t="shared" si="1"/>
        <v>REF</v>
      </c>
      <c r="D34" s="199" t="b">
        <f t="shared" si="2"/>
        <v>1</v>
      </c>
      <c r="E34" s="199" t="str">
        <f t="shared" si="3"/>
        <v>2021-06</v>
      </c>
      <c r="F34" s="199" t="str">
        <f t="shared" si="4"/>
        <v/>
      </c>
      <c r="G34" s="200">
        <f t="shared" si="6"/>
        <v>153.33000000000001</v>
      </c>
      <c r="H34" s="200">
        <f t="shared" si="7"/>
        <v>0</v>
      </c>
      <c r="I34" s="200">
        <f t="shared" si="8"/>
        <v>0</v>
      </c>
      <c r="J34" s="200">
        <f t="shared" si="9"/>
        <v>153.33000000000001</v>
      </c>
      <c r="N34" s="307" t="s">
        <v>99</v>
      </c>
      <c r="O34" s="307"/>
      <c r="P34" s="307"/>
      <c r="Q34" s="293">
        <v>44349</v>
      </c>
      <c r="R34" s="293"/>
      <c r="S34" s="293"/>
      <c r="T34" s="47">
        <v>153.33330000000001</v>
      </c>
      <c r="U34" s="47">
        <v>0</v>
      </c>
      <c r="V34" s="294">
        <v>0</v>
      </c>
      <c r="W34" s="294"/>
      <c r="X34" s="294"/>
      <c r="Y34" s="294"/>
      <c r="Z34" s="47">
        <v>153.33330000000001</v>
      </c>
      <c r="AA34" s="294">
        <v>0</v>
      </c>
      <c r="AB34" s="294"/>
      <c r="AC34" s="14" t="s">
        <v>85</v>
      </c>
      <c r="AE34" s="308"/>
      <c r="AF34" s="308"/>
      <c r="AG34" s="14"/>
      <c r="AH34" s="16"/>
      <c r="AI34" s="296"/>
      <c r="AJ34" s="296"/>
      <c r="AK34" s="296"/>
      <c r="AL34" s="294"/>
      <c r="AM34" s="294"/>
      <c r="AN34" s="47"/>
    </row>
    <row r="35" spans="1:40" x14ac:dyDescent="0.2">
      <c r="A35" s="91" t="s">
        <v>43</v>
      </c>
      <c r="B35" s="199" t="str">
        <f t="shared" si="0"/>
        <v>SERVICIO</v>
      </c>
      <c r="C35" s="199" t="str">
        <f t="shared" si="1"/>
        <v>REF</v>
      </c>
      <c r="D35" s="199" t="b">
        <f t="shared" si="2"/>
        <v>1</v>
      </c>
      <c r="E35" s="199" t="str">
        <f t="shared" si="3"/>
        <v>2021-07</v>
      </c>
      <c r="F35" s="199" t="str">
        <f t="shared" si="4"/>
        <v/>
      </c>
      <c r="G35" s="200">
        <f t="shared" si="6"/>
        <v>153.33000000000001</v>
      </c>
      <c r="H35" s="200">
        <f t="shared" si="7"/>
        <v>0</v>
      </c>
      <c r="I35" s="200">
        <f t="shared" si="8"/>
        <v>0</v>
      </c>
      <c r="J35" s="200">
        <f t="shared" si="9"/>
        <v>153.33000000000001</v>
      </c>
      <c r="N35" s="307" t="s">
        <v>100</v>
      </c>
      <c r="O35" s="307"/>
      <c r="P35" s="307"/>
      <c r="Q35" s="293">
        <v>44379</v>
      </c>
      <c r="R35" s="293"/>
      <c r="S35" s="293"/>
      <c r="T35" s="47">
        <v>153.33330000000001</v>
      </c>
      <c r="U35" s="47">
        <v>0</v>
      </c>
      <c r="V35" s="294">
        <v>0</v>
      </c>
      <c r="W35" s="294"/>
      <c r="X35" s="294"/>
      <c r="Y35" s="294"/>
      <c r="Z35" s="47">
        <v>153.33330000000001</v>
      </c>
      <c r="AA35" s="294">
        <v>0</v>
      </c>
      <c r="AB35" s="294"/>
      <c r="AC35" s="14" t="s">
        <v>85</v>
      </c>
      <c r="AE35" s="308"/>
      <c r="AF35" s="308"/>
      <c r="AG35" s="14"/>
      <c r="AH35" s="16"/>
      <c r="AI35" s="296"/>
      <c r="AJ35" s="296"/>
      <c r="AK35" s="296"/>
      <c r="AL35" s="294"/>
      <c r="AM35" s="294"/>
      <c r="AN35" s="47"/>
    </row>
    <row r="36" spans="1:40" x14ac:dyDescent="0.2">
      <c r="A36" s="91" t="s">
        <v>43</v>
      </c>
      <c r="B36" s="199" t="str">
        <f t="shared" si="0"/>
        <v>SERVICIO</v>
      </c>
      <c r="C36" s="199" t="str">
        <f t="shared" si="1"/>
        <v>REF</v>
      </c>
      <c r="D36" s="199" t="b">
        <f t="shared" si="2"/>
        <v>1</v>
      </c>
      <c r="E36" s="199" t="str">
        <f t="shared" si="3"/>
        <v>2021-08</v>
      </c>
      <c r="F36" s="199" t="str">
        <f t="shared" si="4"/>
        <v/>
      </c>
      <c r="G36" s="200">
        <f t="shared" si="6"/>
        <v>153.33000000000001</v>
      </c>
      <c r="H36" s="200">
        <f t="shared" si="7"/>
        <v>0</v>
      </c>
      <c r="I36" s="200">
        <f t="shared" si="8"/>
        <v>0</v>
      </c>
      <c r="J36" s="200">
        <f t="shared" si="9"/>
        <v>153.33000000000001</v>
      </c>
      <c r="N36" s="307" t="s">
        <v>101</v>
      </c>
      <c r="O36" s="307"/>
      <c r="P36" s="307"/>
      <c r="Q36" s="293">
        <v>44410</v>
      </c>
      <c r="R36" s="293"/>
      <c r="S36" s="293"/>
      <c r="T36" s="47">
        <v>153.33330000000001</v>
      </c>
      <c r="U36" s="47">
        <v>0</v>
      </c>
      <c r="V36" s="294">
        <v>0</v>
      </c>
      <c r="W36" s="294"/>
      <c r="X36" s="294"/>
      <c r="Y36" s="294"/>
      <c r="Z36" s="47">
        <v>153.33330000000001</v>
      </c>
      <c r="AA36" s="294">
        <v>0</v>
      </c>
      <c r="AB36" s="294"/>
      <c r="AC36" s="14" t="s">
        <v>85</v>
      </c>
      <c r="AE36" s="308"/>
      <c r="AF36" s="308"/>
      <c r="AG36" s="14"/>
      <c r="AH36" s="16"/>
      <c r="AI36" s="296"/>
      <c r="AJ36" s="296"/>
      <c r="AK36" s="296"/>
      <c r="AL36" s="294"/>
      <c r="AM36" s="294"/>
      <c r="AN36" s="47"/>
    </row>
    <row r="37" spans="1:40" x14ac:dyDescent="0.2">
      <c r="A37" s="91" t="s">
        <v>43</v>
      </c>
      <c r="B37" s="199" t="str">
        <f t="shared" si="0"/>
        <v>SERVICIO</v>
      </c>
      <c r="C37" s="199" t="str">
        <f t="shared" si="1"/>
        <v>REF</v>
      </c>
      <c r="D37" s="199" t="b">
        <f t="shared" si="2"/>
        <v>1</v>
      </c>
      <c r="E37" s="199" t="str">
        <f t="shared" si="3"/>
        <v>2021-09</v>
      </c>
      <c r="F37" s="199" t="str">
        <f t="shared" si="4"/>
        <v/>
      </c>
      <c r="G37" s="200">
        <f t="shared" si="6"/>
        <v>153.33000000000001</v>
      </c>
      <c r="H37" s="200">
        <f t="shared" si="7"/>
        <v>0</v>
      </c>
      <c r="I37" s="200">
        <f t="shared" si="8"/>
        <v>0</v>
      </c>
      <c r="J37" s="200">
        <f t="shared" si="9"/>
        <v>153.33000000000001</v>
      </c>
      <c r="N37" s="307" t="s">
        <v>102</v>
      </c>
      <c r="O37" s="307"/>
      <c r="P37" s="307"/>
      <c r="Q37" s="293">
        <v>44441</v>
      </c>
      <c r="R37" s="293"/>
      <c r="S37" s="293"/>
      <c r="T37" s="47">
        <v>153.33330000000001</v>
      </c>
      <c r="U37" s="47">
        <v>0</v>
      </c>
      <c r="V37" s="294">
        <v>0</v>
      </c>
      <c r="W37" s="294"/>
      <c r="X37" s="294"/>
      <c r="Y37" s="294"/>
      <c r="Z37" s="47">
        <v>153.33330000000001</v>
      </c>
      <c r="AA37" s="294">
        <v>0</v>
      </c>
      <c r="AB37" s="294"/>
      <c r="AC37" s="14" t="s">
        <v>85</v>
      </c>
      <c r="AE37" s="308"/>
      <c r="AF37" s="308"/>
      <c r="AG37" s="14"/>
      <c r="AH37" s="16"/>
      <c r="AI37" s="296"/>
      <c r="AJ37" s="296"/>
      <c r="AK37" s="296"/>
      <c r="AL37" s="294"/>
      <c r="AM37" s="294"/>
      <c r="AN37" s="47"/>
    </row>
    <row r="38" spans="1:40" x14ac:dyDescent="0.2">
      <c r="A38" s="91" t="s">
        <v>43</v>
      </c>
      <c r="B38" s="199" t="str">
        <f t="shared" si="0"/>
        <v>SERVICIO</v>
      </c>
      <c r="C38" s="199" t="str">
        <f t="shared" si="1"/>
        <v>REF</v>
      </c>
      <c r="D38" s="199" t="b">
        <f t="shared" si="2"/>
        <v>1</v>
      </c>
      <c r="E38" s="199" t="str">
        <f t="shared" si="3"/>
        <v>2021-10</v>
      </c>
      <c r="F38" s="199" t="str">
        <f t="shared" si="4"/>
        <v/>
      </c>
      <c r="G38" s="200">
        <f t="shared" si="6"/>
        <v>153.33000000000001</v>
      </c>
      <c r="H38" s="200">
        <f t="shared" si="7"/>
        <v>0</v>
      </c>
      <c r="I38" s="200">
        <f t="shared" si="8"/>
        <v>0</v>
      </c>
      <c r="J38" s="200">
        <f t="shared" si="9"/>
        <v>153.33000000000001</v>
      </c>
      <c r="N38" s="307" t="s">
        <v>103</v>
      </c>
      <c r="O38" s="307"/>
      <c r="P38" s="307"/>
      <c r="Q38" s="293">
        <v>44471</v>
      </c>
      <c r="R38" s="293"/>
      <c r="S38" s="293"/>
      <c r="T38" s="47">
        <v>153.33330000000001</v>
      </c>
      <c r="U38" s="47">
        <v>0</v>
      </c>
      <c r="V38" s="294">
        <v>0</v>
      </c>
      <c r="W38" s="294"/>
      <c r="X38" s="294"/>
      <c r="Y38" s="294"/>
      <c r="Z38" s="47">
        <v>153.33330000000001</v>
      </c>
      <c r="AA38" s="294">
        <v>0</v>
      </c>
      <c r="AB38" s="294"/>
      <c r="AC38" s="14" t="s">
        <v>85</v>
      </c>
      <c r="AE38" s="308"/>
      <c r="AF38" s="308"/>
      <c r="AG38" s="14"/>
      <c r="AH38" s="16"/>
      <c r="AI38" s="296"/>
      <c r="AJ38" s="296"/>
      <c r="AK38" s="296"/>
      <c r="AL38" s="294"/>
      <c r="AM38" s="294"/>
      <c r="AN38" s="47"/>
    </row>
    <row r="39" spans="1:40" x14ac:dyDescent="0.2">
      <c r="A39" s="91" t="s">
        <v>43</v>
      </c>
      <c r="B39" s="199" t="str">
        <f t="shared" si="0"/>
        <v>SERVICIO</v>
      </c>
      <c r="C39" s="199" t="str">
        <f t="shared" si="1"/>
        <v>REF</v>
      </c>
      <c r="D39" s="199" t="b">
        <f t="shared" si="2"/>
        <v>1</v>
      </c>
      <c r="E39" s="199" t="str">
        <f t="shared" si="3"/>
        <v>2021-11</v>
      </c>
      <c r="F39" s="199" t="str">
        <f t="shared" si="4"/>
        <v/>
      </c>
      <c r="G39" s="200">
        <f t="shared" si="6"/>
        <v>153.33000000000001</v>
      </c>
      <c r="H39" s="200">
        <f t="shared" si="7"/>
        <v>0</v>
      </c>
      <c r="I39" s="200">
        <f t="shared" si="8"/>
        <v>0</v>
      </c>
      <c r="J39" s="200">
        <f t="shared" si="9"/>
        <v>153.33000000000001</v>
      </c>
      <c r="N39" s="307" t="s">
        <v>104</v>
      </c>
      <c r="O39" s="307"/>
      <c r="P39" s="307"/>
      <c r="Q39" s="293">
        <v>44502</v>
      </c>
      <c r="R39" s="293"/>
      <c r="S39" s="293"/>
      <c r="T39" s="47">
        <v>153.33330000000001</v>
      </c>
      <c r="U39" s="47">
        <v>0</v>
      </c>
      <c r="V39" s="294">
        <v>0</v>
      </c>
      <c r="W39" s="294"/>
      <c r="X39" s="294"/>
      <c r="Y39" s="294"/>
      <c r="Z39" s="47">
        <v>153.33330000000001</v>
      </c>
      <c r="AA39" s="294">
        <v>0</v>
      </c>
      <c r="AB39" s="294"/>
      <c r="AC39" s="14" t="s">
        <v>85</v>
      </c>
      <c r="AE39" s="308"/>
      <c r="AF39" s="308"/>
      <c r="AG39" s="14"/>
      <c r="AH39" s="16"/>
      <c r="AI39" s="296"/>
      <c r="AJ39" s="296"/>
      <c r="AK39" s="296"/>
      <c r="AL39" s="294"/>
      <c r="AM39" s="294"/>
      <c r="AN39" s="47"/>
    </row>
    <row r="40" spans="1:40" x14ac:dyDescent="0.2">
      <c r="A40" s="91" t="s">
        <v>43</v>
      </c>
      <c r="B40" s="199" t="str">
        <f t="shared" si="0"/>
        <v>SERVICIO</v>
      </c>
      <c r="C40" s="199" t="str">
        <f t="shared" si="1"/>
        <v>REF</v>
      </c>
      <c r="D40" s="199" t="b">
        <f t="shared" si="2"/>
        <v>1</v>
      </c>
      <c r="E40" s="199" t="str">
        <f t="shared" si="3"/>
        <v>2021-12</v>
      </c>
      <c r="F40" s="199" t="str">
        <f t="shared" si="4"/>
        <v/>
      </c>
      <c r="G40" s="200">
        <f t="shared" si="6"/>
        <v>153.33000000000001</v>
      </c>
      <c r="H40" s="200">
        <f t="shared" si="7"/>
        <v>0</v>
      </c>
      <c r="I40" s="200">
        <f t="shared" si="8"/>
        <v>0</v>
      </c>
      <c r="J40" s="200">
        <f t="shared" si="9"/>
        <v>153.33000000000001</v>
      </c>
      <c r="N40" s="307" t="s">
        <v>105</v>
      </c>
      <c r="O40" s="307"/>
      <c r="P40" s="307"/>
      <c r="Q40" s="293">
        <v>44532</v>
      </c>
      <c r="R40" s="293"/>
      <c r="S40" s="293"/>
      <c r="T40" s="47">
        <v>153.33330000000001</v>
      </c>
      <c r="U40" s="47">
        <v>0</v>
      </c>
      <c r="V40" s="294">
        <v>0</v>
      </c>
      <c r="W40" s="294"/>
      <c r="X40" s="294"/>
      <c r="Y40" s="294"/>
      <c r="Z40" s="47">
        <v>153.33330000000001</v>
      </c>
      <c r="AA40" s="294">
        <v>0</v>
      </c>
      <c r="AB40" s="294"/>
      <c r="AC40" s="14" t="s">
        <v>85</v>
      </c>
      <c r="AE40" s="308"/>
      <c r="AF40" s="308"/>
      <c r="AG40" s="14"/>
      <c r="AH40" s="16"/>
      <c r="AI40" s="296"/>
      <c r="AJ40" s="296"/>
      <c r="AK40" s="296"/>
      <c r="AL40" s="294"/>
      <c r="AM40" s="294"/>
      <c r="AN40" s="47"/>
    </row>
    <row r="41" spans="1:40" x14ac:dyDescent="0.2">
      <c r="A41" s="91" t="s">
        <v>43</v>
      </c>
      <c r="B41" s="199" t="str">
        <f t="shared" si="0"/>
        <v>SERVICIO</v>
      </c>
      <c r="C41" s="199" t="str">
        <f t="shared" si="1"/>
        <v>REF</v>
      </c>
      <c r="D41" s="199" t="b">
        <f t="shared" si="2"/>
        <v>1</v>
      </c>
      <c r="E41" s="199" t="str">
        <f t="shared" si="3"/>
        <v>2022-01</v>
      </c>
      <c r="F41" s="199" t="str">
        <f t="shared" si="4"/>
        <v/>
      </c>
      <c r="G41" s="200">
        <f t="shared" si="6"/>
        <v>153.33000000000001</v>
      </c>
      <c r="H41" s="200">
        <f t="shared" si="7"/>
        <v>0</v>
      </c>
      <c r="I41" s="200">
        <f t="shared" si="8"/>
        <v>0</v>
      </c>
      <c r="J41" s="200">
        <f t="shared" si="9"/>
        <v>153.33000000000001</v>
      </c>
      <c r="N41" s="307" t="s">
        <v>106</v>
      </c>
      <c r="O41" s="307"/>
      <c r="P41" s="307"/>
      <c r="Q41" s="293">
        <v>44563</v>
      </c>
      <c r="R41" s="293"/>
      <c r="S41" s="293"/>
      <c r="T41" s="47">
        <v>153.33330000000001</v>
      </c>
      <c r="U41" s="47">
        <v>0</v>
      </c>
      <c r="V41" s="294">
        <v>0</v>
      </c>
      <c r="W41" s="294"/>
      <c r="X41" s="294"/>
      <c r="Y41" s="294"/>
      <c r="Z41" s="47">
        <v>153.33330000000001</v>
      </c>
      <c r="AA41" s="294">
        <v>0</v>
      </c>
      <c r="AB41" s="294"/>
      <c r="AC41" s="14" t="s">
        <v>85</v>
      </c>
      <c r="AE41" s="308"/>
      <c r="AF41" s="308"/>
      <c r="AG41" s="14"/>
      <c r="AH41" s="16"/>
      <c r="AI41" s="296"/>
      <c r="AJ41" s="296"/>
      <c r="AK41" s="296"/>
      <c r="AL41" s="294"/>
      <c r="AM41" s="294"/>
      <c r="AN41" s="47"/>
    </row>
    <row r="42" spans="1:40" x14ac:dyDescent="0.2">
      <c r="A42" s="91" t="s">
        <v>43</v>
      </c>
      <c r="B42" s="199" t="str">
        <f t="shared" si="0"/>
        <v>SERVICIO</v>
      </c>
      <c r="C42" s="199" t="str">
        <f t="shared" si="1"/>
        <v>REF</v>
      </c>
      <c r="D42" s="199" t="b">
        <f t="shared" si="2"/>
        <v>1</v>
      </c>
      <c r="E42" s="199" t="str">
        <f t="shared" si="3"/>
        <v>2022-02</v>
      </c>
      <c r="F42" s="199" t="str">
        <f t="shared" si="4"/>
        <v/>
      </c>
      <c r="G42" s="200">
        <f t="shared" si="6"/>
        <v>153.33000000000001</v>
      </c>
      <c r="H42" s="200">
        <f t="shared" si="7"/>
        <v>0</v>
      </c>
      <c r="I42" s="200">
        <f t="shared" si="8"/>
        <v>0</v>
      </c>
      <c r="J42" s="200">
        <f t="shared" si="9"/>
        <v>153.33000000000001</v>
      </c>
      <c r="N42" s="307" t="s">
        <v>107</v>
      </c>
      <c r="O42" s="307"/>
      <c r="P42" s="307"/>
      <c r="Q42" s="293">
        <v>44594</v>
      </c>
      <c r="R42" s="293"/>
      <c r="S42" s="293"/>
      <c r="T42" s="47">
        <v>153.33330000000001</v>
      </c>
      <c r="U42" s="47">
        <v>0</v>
      </c>
      <c r="V42" s="294">
        <v>0</v>
      </c>
      <c r="W42" s="294"/>
      <c r="X42" s="294"/>
      <c r="Y42" s="294"/>
      <c r="Z42" s="47">
        <v>153.33330000000001</v>
      </c>
      <c r="AA42" s="294">
        <v>0</v>
      </c>
      <c r="AB42" s="294"/>
      <c r="AC42" s="14" t="s">
        <v>85</v>
      </c>
      <c r="AE42" s="308"/>
      <c r="AF42" s="308"/>
      <c r="AG42" s="14"/>
      <c r="AH42" s="16"/>
      <c r="AI42" s="296"/>
      <c r="AJ42" s="296"/>
      <c r="AK42" s="296"/>
      <c r="AL42" s="294"/>
      <c r="AM42" s="294"/>
      <c r="AN42" s="47"/>
    </row>
    <row r="43" spans="1:40" x14ac:dyDescent="0.2">
      <c r="A43" s="91" t="s">
        <v>43</v>
      </c>
      <c r="B43" s="199" t="str">
        <f t="shared" si="0"/>
        <v>SERVICIO</v>
      </c>
      <c r="C43" s="199" t="str">
        <f t="shared" si="1"/>
        <v>REF</v>
      </c>
      <c r="D43" s="199" t="b">
        <f t="shared" si="2"/>
        <v>1</v>
      </c>
      <c r="E43" s="199" t="str">
        <f t="shared" si="3"/>
        <v>2022-03</v>
      </c>
      <c r="F43" s="199" t="str">
        <f t="shared" si="4"/>
        <v/>
      </c>
      <c r="G43" s="200">
        <f t="shared" si="6"/>
        <v>153.33000000000001</v>
      </c>
      <c r="H43" s="200">
        <f t="shared" si="7"/>
        <v>0</v>
      </c>
      <c r="I43" s="200">
        <f t="shared" si="8"/>
        <v>0</v>
      </c>
      <c r="J43" s="200">
        <f t="shared" si="9"/>
        <v>153.33000000000001</v>
      </c>
      <c r="N43" s="307" t="s">
        <v>108</v>
      </c>
      <c r="O43" s="307"/>
      <c r="P43" s="307"/>
      <c r="Q43" s="293">
        <v>44622</v>
      </c>
      <c r="R43" s="293"/>
      <c r="S43" s="293"/>
      <c r="T43" s="47">
        <v>153.33430000000001</v>
      </c>
      <c r="U43" s="47">
        <v>0</v>
      </c>
      <c r="V43" s="294">
        <v>0</v>
      </c>
      <c r="W43" s="294"/>
      <c r="X43" s="294"/>
      <c r="Y43" s="294"/>
      <c r="Z43" s="47">
        <v>153.33430000000001</v>
      </c>
      <c r="AA43" s="294">
        <v>0</v>
      </c>
      <c r="AB43" s="294"/>
      <c r="AC43" s="14" t="s">
        <v>85</v>
      </c>
      <c r="AE43" s="308"/>
      <c r="AF43" s="308"/>
      <c r="AG43" s="14"/>
      <c r="AH43" s="16"/>
      <c r="AI43" s="296"/>
      <c r="AJ43" s="296"/>
      <c r="AK43" s="296"/>
      <c r="AL43" s="294"/>
      <c r="AM43" s="294"/>
      <c r="AN43" s="47"/>
    </row>
    <row r="44" spans="1:40" hidden="1" x14ac:dyDescent="0.2">
      <c r="B44" s="197">
        <f t="shared" si="0"/>
        <v>44622</v>
      </c>
      <c r="G44" s="13"/>
      <c r="H44" s="13"/>
      <c r="I44" s="13"/>
      <c r="J44" s="13"/>
      <c r="Q44" s="309" t="s">
        <v>109</v>
      </c>
      <c r="R44" s="309"/>
      <c r="S44" s="309"/>
    </row>
    <row r="45" spans="1:40" x14ac:dyDescent="0.2">
      <c r="A45" s="91" t="s">
        <v>43</v>
      </c>
      <c r="B45" s="199" t="str">
        <f t="shared" si="0"/>
        <v>FOMA</v>
      </c>
      <c r="C45" s="199" t="str">
        <f t="shared" ref="C45:C47" si="10">IF(LEFT(N45,2)=LEFT(N46,2)=FALSE,AC45,"REVISAR")</f>
        <v>REF</v>
      </c>
      <c r="D45" s="199" t="b">
        <f t="shared" ref="D45:D47" si="11">DATE(YEAR(AH45),MONTH(AH45),DAY(AH45))=DATE(YEAR(AI45),MONTH(AI45),DAY(AI45))</f>
        <v>1</v>
      </c>
      <c r="E45" s="199" t="str">
        <f t="shared" ref="E45:E47" si="12">IF(ISBLANK(AH45)=FALSE,TEXT(AH45,"YYYY-MM"),TEXT(Q45,"YYYY-MM"))</f>
        <v>2022-04</v>
      </c>
      <c r="F45" s="199" t="str">
        <f t="shared" ref="F45:F47" si="13">IF(ISBLANK(AI45)=FALSE,TEXT(AI45,"YYYY-MM"),"")</f>
        <v/>
      </c>
      <c r="G45" s="200">
        <f t="shared" ref="G45:G47" si="14">ROUND(IF(ISBLANK(AL45)=FALSE,T45,T45),2)</f>
        <v>166.67</v>
      </c>
      <c r="H45" s="200">
        <f t="shared" ref="H45:H47" si="15">ROUND(+U45,2)</f>
        <v>0</v>
      </c>
      <c r="I45" s="200">
        <f t="shared" ref="I45:I47" si="16">ROUND(IF(ISBLANK(AL45)=FALSE,V45,V45),2)</f>
        <v>0</v>
      </c>
      <c r="J45" s="200">
        <f t="shared" ref="J45:J47" si="17">+G45+H45+I45</f>
        <v>166.67</v>
      </c>
      <c r="N45" s="307" t="s">
        <v>110</v>
      </c>
      <c r="O45" s="307"/>
      <c r="P45" s="307"/>
      <c r="Q45" s="293">
        <v>44653</v>
      </c>
      <c r="R45" s="293"/>
      <c r="S45" s="293"/>
      <c r="T45" s="47">
        <v>166.67</v>
      </c>
      <c r="U45" s="47">
        <v>0</v>
      </c>
      <c r="V45" s="294"/>
      <c r="W45" s="294"/>
      <c r="X45" s="294"/>
      <c r="Y45" s="294"/>
      <c r="Z45" s="47">
        <v>166.67</v>
      </c>
      <c r="AA45" s="294">
        <v>0</v>
      </c>
      <c r="AB45" s="294"/>
      <c r="AC45" s="14" t="s">
        <v>85</v>
      </c>
      <c r="AE45" s="308"/>
      <c r="AF45" s="308"/>
      <c r="AG45" s="14"/>
      <c r="AH45" s="16"/>
      <c r="AI45" s="296"/>
      <c r="AJ45" s="296"/>
      <c r="AK45" s="296"/>
      <c r="AL45" s="294"/>
      <c r="AM45" s="294"/>
      <c r="AN45" s="47"/>
    </row>
    <row r="46" spans="1:40" x14ac:dyDescent="0.2">
      <c r="A46" s="91" t="s">
        <v>43</v>
      </c>
      <c r="B46" s="199" t="str">
        <f t="shared" si="0"/>
        <v>FOMA</v>
      </c>
      <c r="C46" s="199" t="str">
        <f t="shared" si="10"/>
        <v>REF</v>
      </c>
      <c r="D46" s="199" t="b">
        <f t="shared" si="11"/>
        <v>1</v>
      </c>
      <c r="E46" s="199" t="str">
        <f t="shared" si="12"/>
        <v>2022-05</v>
      </c>
      <c r="F46" s="199" t="str">
        <f t="shared" si="13"/>
        <v/>
      </c>
      <c r="G46" s="200">
        <f t="shared" si="14"/>
        <v>166.67</v>
      </c>
      <c r="H46" s="200">
        <f t="shared" si="15"/>
        <v>0</v>
      </c>
      <c r="I46" s="200">
        <f t="shared" si="16"/>
        <v>0</v>
      </c>
      <c r="J46" s="200">
        <f t="shared" si="17"/>
        <v>166.67</v>
      </c>
      <c r="N46" s="307" t="s">
        <v>111</v>
      </c>
      <c r="O46" s="307"/>
      <c r="P46" s="307"/>
      <c r="Q46" s="293">
        <v>44683</v>
      </c>
      <c r="R46" s="293"/>
      <c r="S46" s="293"/>
      <c r="T46" s="47">
        <v>166.67</v>
      </c>
      <c r="U46" s="47">
        <v>0</v>
      </c>
      <c r="V46" s="294"/>
      <c r="W46" s="294"/>
      <c r="X46" s="294"/>
      <c r="Y46" s="294"/>
      <c r="Z46" s="47">
        <v>166.67</v>
      </c>
      <c r="AA46" s="294">
        <v>0</v>
      </c>
      <c r="AB46" s="294"/>
      <c r="AC46" s="14" t="s">
        <v>85</v>
      </c>
      <c r="AE46" s="308"/>
      <c r="AF46" s="308"/>
      <c r="AG46" s="14"/>
      <c r="AH46" s="16"/>
      <c r="AI46" s="296"/>
      <c r="AJ46" s="296"/>
      <c r="AK46" s="296"/>
      <c r="AL46" s="294"/>
      <c r="AM46" s="294"/>
      <c r="AN46" s="47"/>
    </row>
    <row r="47" spans="1:40" x14ac:dyDescent="0.2">
      <c r="A47" s="91" t="s">
        <v>43</v>
      </c>
      <c r="B47" s="199" t="str">
        <f t="shared" si="0"/>
        <v>FOMA</v>
      </c>
      <c r="C47" s="199" t="str">
        <f t="shared" si="10"/>
        <v>REF</v>
      </c>
      <c r="D47" s="199" t="b">
        <f t="shared" si="11"/>
        <v>1</v>
      </c>
      <c r="E47" s="199" t="str">
        <f t="shared" si="12"/>
        <v>2022-06</v>
      </c>
      <c r="F47" s="199" t="str">
        <f t="shared" si="13"/>
        <v/>
      </c>
      <c r="G47" s="200">
        <f t="shared" si="14"/>
        <v>166.66</v>
      </c>
      <c r="H47" s="200">
        <f t="shared" si="15"/>
        <v>0</v>
      </c>
      <c r="I47" s="200">
        <f t="shared" si="16"/>
        <v>0</v>
      </c>
      <c r="J47" s="200">
        <f t="shared" si="17"/>
        <v>166.66</v>
      </c>
      <c r="N47" s="307" t="s">
        <v>112</v>
      </c>
      <c r="O47" s="307"/>
      <c r="P47" s="307"/>
      <c r="Q47" s="293">
        <v>44714</v>
      </c>
      <c r="R47" s="293"/>
      <c r="S47" s="293"/>
      <c r="T47" s="47">
        <v>166.66</v>
      </c>
      <c r="U47" s="47">
        <v>0</v>
      </c>
      <c r="V47" s="294"/>
      <c r="W47" s="294"/>
      <c r="X47" s="294"/>
      <c r="Y47" s="294"/>
      <c r="Z47" s="47">
        <v>166.66</v>
      </c>
      <c r="AA47" s="294">
        <v>0</v>
      </c>
      <c r="AB47" s="294"/>
      <c r="AC47" s="14" t="s">
        <v>85</v>
      </c>
      <c r="AE47" s="308"/>
      <c r="AF47" s="308"/>
      <c r="AG47" s="14"/>
      <c r="AH47" s="16"/>
      <c r="AI47" s="296"/>
      <c r="AJ47" s="296"/>
      <c r="AK47" s="296"/>
      <c r="AL47" s="294"/>
      <c r="AM47" s="294"/>
      <c r="AN47" s="47"/>
    </row>
    <row r="48" spans="1:40" hidden="1" x14ac:dyDescent="0.2">
      <c r="B48" s="197">
        <f t="shared" si="0"/>
        <v>44714</v>
      </c>
      <c r="G48" s="13"/>
      <c r="H48" s="13"/>
      <c r="I48" s="13"/>
      <c r="J48" s="13"/>
      <c r="N48" s="310" t="s">
        <v>113</v>
      </c>
      <c r="O48" s="310"/>
      <c r="P48" s="310"/>
      <c r="Q48" s="310"/>
      <c r="R48" s="310"/>
      <c r="S48" s="310"/>
      <c r="T48" s="48">
        <v>5100</v>
      </c>
      <c r="U48" s="48">
        <v>0</v>
      </c>
      <c r="V48" s="289">
        <v>0</v>
      </c>
      <c r="W48" s="289"/>
      <c r="X48" s="289"/>
      <c r="Y48" s="289"/>
      <c r="Z48" s="48">
        <v>5100</v>
      </c>
      <c r="AA48" s="289">
        <v>0</v>
      </c>
      <c r="AB48" s="289"/>
    </row>
    <row r="49" spans="2:38" hidden="1" x14ac:dyDescent="0.2">
      <c r="B49" s="197">
        <f t="shared" si="0"/>
        <v>0</v>
      </c>
      <c r="G49" s="13"/>
      <c r="H49" s="13"/>
      <c r="I49" s="13"/>
      <c r="J49" s="13"/>
    </row>
    <row r="50" spans="2:38" hidden="1" x14ac:dyDescent="0.2">
      <c r="B50" s="197">
        <f t="shared" si="0"/>
        <v>0</v>
      </c>
      <c r="G50" s="13"/>
      <c r="H50" s="13"/>
      <c r="I50" s="13"/>
      <c r="J50" s="13"/>
      <c r="O50" s="304" t="s">
        <v>114</v>
      </c>
      <c r="P50" s="304"/>
      <c r="Q50" s="304"/>
      <c r="S50" s="290" t="s">
        <v>115</v>
      </c>
      <c r="T50" s="304"/>
      <c r="U50" s="304"/>
      <c r="V50" s="304"/>
      <c r="W50" s="304"/>
      <c r="X50" s="304"/>
      <c r="Y50" s="304"/>
      <c r="Z50" s="304"/>
      <c r="AA50" s="304"/>
      <c r="AB50" s="304"/>
      <c r="AC50" s="304"/>
    </row>
    <row r="51" spans="2:38" hidden="1" x14ac:dyDescent="0.2">
      <c r="B51" s="197">
        <f t="shared" si="0"/>
        <v>0</v>
      </c>
      <c r="G51" s="13"/>
      <c r="H51" s="13"/>
      <c r="I51" s="13"/>
      <c r="J51" s="13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</row>
    <row r="52" spans="2:38" hidden="1" x14ac:dyDescent="0.2">
      <c r="B52" s="197">
        <f t="shared" si="0"/>
        <v>0</v>
      </c>
      <c r="G52" s="13"/>
      <c r="H52" s="13"/>
      <c r="I52" s="13"/>
      <c r="J52" s="13"/>
    </row>
    <row r="53" spans="2:38" hidden="1" x14ac:dyDescent="0.2">
      <c r="B53" s="197">
        <f t="shared" si="0"/>
        <v>0</v>
      </c>
      <c r="G53" s="13"/>
      <c r="H53" s="13"/>
      <c r="I53" s="13"/>
      <c r="J53" s="13"/>
    </row>
    <row r="54" spans="2:38" hidden="1" x14ac:dyDescent="0.2">
      <c r="B54" s="197">
        <f t="shared" si="0"/>
        <v>0</v>
      </c>
      <c r="G54" s="13"/>
      <c r="H54" s="13"/>
      <c r="I54" s="13"/>
      <c r="J54" s="13"/>
    </row>
    <row r="55" spans="2:38" hidden="1" x14ac:dyDescent="0.2">
      <c r="B55" s="197">
        <f t="shared" si="0"/>
        <v>0</v>
      </c>
      <c r="G55" s="13"/>
      <c r="H55" s="13"/>
      <c r="I55" s="13"/>
      <c r="J55" s="13"/>
      <c r="P55" s="297" t="s">
        <v>47</v>
      </c>
      <c r="Q55" s="297"/>
      <c r="R55" s="297"/>
      <c r="S55" s="297"/>
      <c r="T55" s="297"/>
      <c r="U55" s="297"/>
      <c r="V55" s="297"/>
    </row>
    <row r="56" spans="2:38" hidden="1" x14ac:dyDescent="0.2">
      <c r="B56" s="197">
        <f t="shared" si="0"/>
        <v>0</v>
      </c>
      <c r="G56" s="13"/>
      <c r="H56" s="13"/>
      <c r="I56" s="13"/>
      <c r="J56" s="13"/>
    </row>
    <row r="57" spans="2:38" hidden="1" x14ac:dyDescent="0.2">
      <c r="B57" s="197">
        <f t="shared" si="0"/>
        <v>0</v>
      </c>
      <c r="G57" s="13"/>
      <c r="H57" s="13"/>
      <c r="I57" s="13"/>
      <c r="J57" s="13"/>
      <c r="P57" s="290" t="s">
        <v>48</v>
      </c>
      <c r="Q57" s="290"/>
      <c r="R57" s="290"/>
      <c r="S57" s="290"/>
      <c r="T57" s="290"/>
      <c r="U57" s="290"/>
      <c r="V57" s="290"/>
      <c r="W57" s="290"/>
      <c r="Y57" s="298"/>
      <c r="Z57" s="298"/>
      <c r="AA57" s="298"/>
      <c r="AF57" s="290" t="s">
        <v>49</v>
      </c>
      <c r="AG57" s="290"/>
      <c r="AH57" s="290"/>
      <c r="AI57" s="290"/>
      <c r="AK57" s="299"/>
      <c r="AL57" s="299"/>
    </row>
    <row r="58" spans="2:38" hidden="1" x14ac:dyDescent="0.2">
      <c r="B58" s="197">
        <f t="shared" si="0"/>
        <v>0</v>
      </c>
      <c r="G58" s="13"/>
      <c r="H58" s="13"/>
      <c r="I58" s="13"/>
      <c r="J58" s="13"/>
      <c r="P58" s="290" t="s">
        <v>50</v>
      </c>
      <c r="Q58" s="290"/>
      <c r="R58" s="290"/>
      <c r="S58" s="290"/>
      <c r="T58" s="290"/>
      <c r="U58" s="290"/>
      <c r="V58" s="290"/>
      <c r="W58" s="290"/>
      <c r="Y58" s="298"/>
      <c r="Z58" s="298"/>
      <c r="AA58" s="298"/>
      <c r="AF58" s="290" t="s">
        <v>51</v>
      </c>
      <c r="AG58" s="290"/>
      <c r="AH58" s="290"/>
      <c r="AI58" s="290"/>
      <c r="AK58" s="300"/>
      <c r="AL58" s="300"/>
    </row>
    <row r="59" spans="2:38" hidden="1" x14ac:dyDescent="0.2">
      <c r="B59" s="197">
        <f t="shared" si="0"/>
        <v>0</v>
      </c>
      <c r="G59" s="13"/>
      <c r="H59" s="13"/>
      <c r="I59" s="13"/>
      <c r="J59" s="13"/>
      <c r="P59" s="290" t="s">
        <v>52</v>
      </c>
      <c r="Q59" s="290"/>
      <c r="R59" s="290"/>
      <c r="S59" s="290"/>
      <c r="T59" s="290"/>
      <c r="U59" s="290"/>
      <c r="V59" s="290"/>
      <c r="W59" s="290"/>
      <c r="Y59" s="298"/>
      <c r="Z59" s="298"/>
      <c r="AA59" s="298"/>
    </row>
    <row r="60" spans="2:38" hidden="1" x14ac:dyDescent="0.2">
      <c r="B60" s="197">
        <f t="shared" si="0"/>
        <v>0</v>
      </c>
      <c r="G60" s="13"/>
      <c r="H60" s="13"/>
      <c r="I60" s="13"/>
      <c r="J60" s="13"/>
    </row>
    <row r="61" spans="2:38" hidden="1" x14ac:dyDescent="0.2">
      <c r="B61" s="197">
        <f t="shared" si="0"/>
        <v>0</v>
      </c>
      <c r="G61" s="13"/>
      <c r="H61" s="13"/>
      <c r="I61" s="13"/>
      <c r="J61" s="13"/>
      <c r="P61" s="297" t="s">
        <v>53</v>
      </c>
      <c r="Q61" s="297"/>
      <c r="R61" s="297"/>
      <c r="S61" s="297"/>
      <c r="T61" s="297"/>
      <c r="U61" s="297"/>
      <c r="V61" s="297"/>
    </row>
    <row r="62" spans="2:38" hidden="1" x14ac:dyDescent="0.2">
      <c r="B62" s="197">
        <f t="shared" si="0"/>
        <v>0</v>
      </c>
      <c r="G62" s="13"/>
      <c r="H62" s="13"/>
      <c r="I62" s="13"/>
      <c r="J62" s="13"/>
    </row>
    <row r="63" spans="2:38" hidden="1" x14ac:dyDescent="0.2">
      <c r="B63" s="197">
        <f t="shared" si="0"/>
        <v>0</v>
      </c>
      <c r="G63" s="13"/>
      <c r="H63" s="13"/>
      <c r="I63" s="13"/>
      <c r="J63" s="13"/>
      <c r="P63" s="301" t="s">
        <v>54</v>
      </c>
      <c r="Q63" s="301"/>
      <c r="R63" s="301"/>
      <c r="S63" s="301"/>
      <c r="T63" s="301"/>
      <c r="U63" s="301"/>
      <c r="V63" s="301"/>
      <c r="W63" s="301"/>
      <c r="Y63" s="298"/>
      <c r="Z63" s="298"/>
      <c r="AA63" s="298"/>
      <c r="AF63" s="290"/>
      <c r="AG63" s="290"/>
      <c r="AH63" s="290"/>
      <c r="AI63" s="290"/>
    </row>
    <row r="64" spans="2:38" hidden="1" x14ac:dyDescent="0.2">
      <c r="B64" s="197">
        <f t="shared" si="0"/>
        <v>0</v>
      </c>
      <c r="G64" s="13"/>
      <c r="H64" s="13"/>
      <c r="I64" s="13"/>
      <c r="J64" s="13"/>
    </row>
    <row r="65" spans="1:40" hidden="1" x14ac:dyDescent="0.2">
      <c r="B65" s="197">
        <f t="shared" si="0"/>
        <v>0</v>
      </c>
      <c r="G65" s="13"/>
      <c r="H65" s="13"/>
      <c r="I65" s="13"/>
      <c r="J65" s="13"/>
      <c r="P65" s="297" t="s">
        <v>56</v>
      </c>
      <c r="Q65" s="297"/>
      <c r="R65" s="297"/>
      <c r="S65" s="297"/>
      <c r="T65" s="297"/>
      <c r="U65" s="297"/>
      <c r="V65" s="297"/>
    </row>
    <row r="66" spans="1:40" ht="22.5" hidden="1" x14ac:dyDescent="0.2">
      <c r="B66" s="197">
        <f t="shared" si="0"/>
        <v>0</v>
      </c>
      <c r="G66" s="13"/>
      <c r="H66" s="13"/>
      <c r="I66" s="13"/>
      <c r="J66" s="13"/>
      <c r="N66" s="288" t="s">
        <v>57</v>
      </c>
      <c r="O66" s="288"/>
      <c r="P66" s="288"/>
      <c r="Q66" s="288" t="s">
        <v>58</v>
      </c>
      <c r="R66" s="288"/>
      <c r="S66" s="288"/>
      <c r="T66" s="46" t="s">
        <v>59</v>
      </c>
      <c r="U66" s="46" t="s">
        <v>60</v>
      </c>
      <c r="V66" s="302" t="s">
        <v>61</v>
      </c>
      <c r="W66" s="302"/>
      <c r="X66" s="302"/>
      <c r="Y66" s="302"/>
      <c r="Z66" s="46" t="s">
        <v>62</v>
      </c>
      <c r="AA66" s="302" t="s">
        <v>63</v>
      </c>
      <c r="AB66" s="302"/>
      <c r="AC66" s="19" t="s">
        <v>64</v>
      </c>
      <c r="AE66" s="288" t="s">
        <v>65</v>
      </c>
      <c r="AF66" s="288"/>
      <c r="AG66" s="19" t="s">
        <v>66</v>
      </c>
      <c r="AH66" s="19" t="s">
        <v>67</v>
      </c>
      <c r="AI66" s="288" t="s">
        <v>68</v>
      </c>
      <c r="AJ66" s="288"/>
      <c r="AK66" s="288"/>
      <c r="AL66" s="302" t="s">
        <v>69</v>
      </c>
      <c r="AM66" s="302"/>
      <c r="AN66" s="46" t="s">
        <v>63</v>
      </c>
    </row>
    <row r="67" spans="1:40" hidden="1" x14ac:dyDescent="0.2">
      <c r="B67" s="197" t="str">
        <f t="shared" si="0"/>
        <v>Fecha Vencimiento</v>
      </c>
      <c r="G67" s="13"/>
      <c r="H67" s="13"/>
      <c r="I67" s="13"/>
      <c r="J67" s="13"/>
      <c r="Q67" s="291" t="s">
        <v>70</v>
      </c>
      <c r="R67" s="291"/>
      <c r="S67" s="291"/>
    </row>
    <row r="68" spans="1:40" x14ac:dyDescent="0.2">
      <c r="A68" s="91" t="s">
        <v>43</v>
      </c>
      <c r="B68" s="199" t="str">
        <f t="shared" si="0"/>
        <v>SERVICIO</v>
      </c>
      <c r="C68" s="199" t="str">
        <f t="shared" ref="C68:C91" si="18">IF(LEFT(N68,2)=LEFT(N69,2)=FALSE,AC68,"REVISAR")</f>
        <v>REF</v>
      </c>
      <c r="D68" s="199" t="b">
        <f t="shared" ref="D68:D91" si="19">DATE(YEAR(AH68),MONTH(AH68),DAY(AH68))=DATE(YEAR(AI68),MONTH(AI68),DAY(AI68))</f>
        <v>1</v>
      </c>
      <c r="E68" s="199" t="str">
        <f t="shared" ref="E68:E91" si="20">IF(ISBLANK(AH68)=FALSE,TEXT(AH68,"YYYY-MM"),TEXT(Q68,"YYYY-MM"))</f>
        <v>2020-06</v>
      </c>
      <c r="F68" s="199" t="str">
        <f t="shared" ref="F68:F91" si="21">IF(ISBLANK(AI68)=FALSE,TEXT(AI68,"YYYY-MM"),"")</f>
        <v/>
      </c>
      <c r="G68" s="200">
        <f t="shared" ref="G68:G91" si="22">ROUND(IF(ISBLANK(AL68)=FALSE,T68,T68),2)</f>
        <v>153.33000000000001</v>
      </c>
      <c r="H68" s="200">
        <f t="shared" ref="H68:H91" si="23">ROUND(+U68,2)</f>
        <v>0</v>
      </c>
      <c r="I68" s="200">
        <f t="shared" ref="I68:I91" si="24">ROUND(IF(ISBLANK(AL68)=FALSE,V68,V68),2)</f>
        <v>0</v>
      </c>
      <c r="J68" s="200">
        <f t="shared" ref="J68:J91" si="25">+G68+H68+I68</f>
        <v>153.33000000000001</v>
      </c>
      <c r="N68" s="292" t="s">
        <v>116</v>
      </c>
      <c r="O68" s="292"/>
      <c r="P68" s="292"/>
      <c r="Q68" s="293">
        <v>43984</v>
      </c>
      <c r="R68" s="293"/>
      <c r="S68" s="293"/>
      <c r="T68" s="47">
        <v>153.33420000000001</v>
      </c>
      <c r="U68" s="47">
        <v>0</v>
      </c>
      <c r="V68" s="294">
        <v>0</v>
      </c>
      <c r="W68" s="294"/>
      <c r="X68" s="294"/>
      <c r="Y68" s="294"/>
      <c r="Z68" s="47">
        <v>153.33420000000001</v>
      </c>
      <c r="AA68" s="294">
        <v>0</v>
      </c>
      <c r="AB68" s="294"/>
      <c r="AC68" s="21" t="s">
        <v>85</v>
      </c>
      <c r="AE68" s="295"/>
      <c r="AF68" s="295"/>
      <c r="AG68" s="21"/>
      <c r="AH68" s="16"/>
      <c r="AI68" s="296"/>
      <c r="AJ68" s="296"/>
      <c r="AK68" s="296"/>
      <c r="AL68" s="294"/>
      <c r="AM68" s="294"/>
      <c r="AN68" s="47"/>
    </row>
    <row r="69" spans="1:40" x14ac:dyDescent="0.2">
      <c r="A69" s="91" t="s">
        <v>43</v>
      </c>
      <c r="B69" s="199" t="str">
        <f t="shared" si="0"/>
        <v>SERVICIO</v>
      </c>
      <c r="C69" s="199" t="str">
        <f t="shared" si="18"/>
        <v>REF</v>
      </c>
      <c r="D69" s="199" t="b">
        <f t="shared" si="19"/>
        <v>1</v>
      </c>
      <c r="E69" s="199" t="str">
        <f t="shared" si="20"/>
        <v>2020-07</v>
      </c>
      <c r="F69" s="199" t="str">
        <f t="shared" si="21"/>
        <v/>
      </c>
      <c r="G69" s="200">
        <f t="shared" si="22"/>
        <v>153.33000000000001</v>
      </c>
      <c r="H69" s="200">
        <f t="shared" si="23"/>
        <v>0</v>
      </c>
      <c r="I69" s="200">
        <f t="shared" si="24"/>
        <v>0</v>
      </c>
      <c r="J69" s="200">
        <f t="shared" si="25"/>
        <v>153.33000000000001</v>
      </c>
      <c r="N69" s="292" t="s">
        <v>117</v>
      </c>
      <c r="O69" s="292"/>
      <c r="P69" s="292"/>
      <c r="Q69" s="293">
        <v>44014</v>
      </c>
      <c r="R69" s="293"/>
      <c r="S69" s="293"/>
      <c r="T69" s="47">
        <v>153.33420000000001</v>
      </c>
      <c r="U69" s="47">
        <v>0</v>
      </c>
      <c r="V69" s="294">
        <v>0</v>
      </c>
      <c r="W69" s="294"/>
      <c r="X69" s="294"/>
      <c r="Y69" s="294"/>
      <c r="Z69" s="47">
        <v>153.33420000000001</v>
      </c>
      <c r="AA69" s="294">
        <v>0</v>
      </c>
      <c r="AB69" s="294"/>
      <c r="AC69" s="21" t="s">
        <v>85</v>
      </c>
      <c r="AE69" s="295"/>
      <c r="AF69" s="295"/>
      <c r="AG69" s="21"/>
      <c r="AH69" s="16"/>
      <c r="AI69" s="296"/>
      <c r="AJ69" s="296"/>
      <c r="AK69" s="296"/>
      <c r="AL69" s="294"/>
      <c r="AM69" s="294"/>
      <c r="AN69" s="47"/>
    </row>
    <row r="70" spans="1:40" x14ac:dyDescent="0.2">
      <c r="A70" s="91" t="s">
        <v>43</v>
      </c>
      <c r="B70" s="199" t="str">
        <f t="shared" si="0"/>
        <v>SERVICIO</v>
      </c>
      <c r="C70" s="199" t="str">
        <f t="shared" si="18"/>
        <v>REF</v>
      </c>
      <c r="D70" s="199" t="b">
        <f t="shared" si="19"/>
        <v>1</v>
      </c>
      <c r="E70" s="199" t="str">
        <f t="shared" si="20"/>
        <v>2020-08</v>
      </c>
      <c r="F70" s="199" t="str">
        <f t="shared" si="21"/>
        <v/>
      </c>
      <c r="G70" s="200">
        <f t="shared" si="22"/>
        <v>153.33000000000001</v>
      </c>
      <c r="H70" s="200">
        <f t="shared" si="23"/>
        <v>0</v>
      </c>
      <c r="I70" s="200">
        <f t="shared" si="24"/>
        <v>0</v>
      </c>
      <c r="J70" s="200">
        <f t="shared" si="25"/>
        <v>153.33000000000001</v>
      </c>
      <c r="N70" s="292" t="s">
        <v>118</v>
      </c>
      <c r="O70" s="292"/>
      <c r="P70" s="292"/>
      <c r="Q70" s="293">
        <v>44045</v>
      </c>
      <c r="R70" s="293"/>
      <c r="S70" s="293"/>
      <c r="T70" s="47">
        <v>153.33420000000001</v>
      </c>
      <c r="U70" s="47">
        <v>0</v>
      </c>
      <c r="V70" s="294">
        <v>0</v>
      </c>
      <c r="W70" s="294"/>
      <c r="X70" s="294"/>
      <c r="Y70" s="294"/>
      <c r="Z70" s="47">
        <v>153.33420000000001</v>
      </c>
      <c r="AA70" s="294">
        <v>0</v>
      </c>
      <c r="AB70" s="294"/>
      <c r="AC70" s="21" t="s">
        <v>85</v>
      </c>
      <c r="AE70" s="295"/>
      <c r="AF70" s="295"/>
      <c r="AG70" s="21"/>
      <c r="AH70" s="16"/>
      <c r="AI70" s="296"/>
      <c r="AJ70" s="296"/>
      <c r="AK70" s="296"/>
      <c r="AL70" s="294"/>
      <c r="AM70" s="294"/>
      <c r="AN70" s="47"/>
    </row>
    <row r="71" spans="1:40" x14ac:dyDescent="0.2">
      <c r="A71" s="91" t="s">
        <v>43</v>
      </c>
      <c r="B71" s="199" t="str">
        <f t="shared" si="0"/>
        <v>SERVICIO</v>
      </c>
      <c r="C71" s="199" t="str">
        <f t="shared" si="18"/>
        <v>REF</v>
      </c>
      <c r="D71" s="199" t="b">
        <f t="shared" si="19"/>
        <v>1</v>
      </c>
      <c r="E71" s="199" t="str">
        <f t="shared" si="20"/>
        <v>2020-09</v>
      </c>
      <c r="F71" s="199" t="str">
        <f t="shared" si="21"/>
        <v/>
      </c>
      <c r="G71" s="200">
        <f t="shared" si="22"/>
        <v>153.33000000000001</v>
      </c>
      <c r="H71" s="200">
        <f t="shared" si="23"/>
        <v>0</v>
      </c>
      <c r="I71" s="200">
        <f t="shared" si="24"/>
        <v>0</v>
      </c>
      <c r="J71" s="200">
        <f t="shared" si="25"/>
        <v>153.33000000000001</v>
      </c>
      <c r="N71" s="292" t="s">
        <v>119</v>
      </c>
      <c r="O71" s="292"/>
      <c r="P71" s="292"/>
      <c r="Q71" s="293">
        <v>44076</v>
      </c>
      <c r="R71" s="293"/>
      <c r="S71" s="293"/>
      <c r="T71" s="47">
        <v>153.33420000000001</v>
      </c>
      <c r="U71" s="47">
        <v>0</v>
      </c>
      <c r="V71" s="294">
        <v>0</v>
      </c>
      <c r="W71" s="294"/>
      <c r="X71" s="294"/>
      <c r="Y71" s="294"/>
      <c r="Z71" s="47">
        <v>153.33420000000001</v>
      </c>
      <c r="AA71" s="294">
        <v>0</v>
      </c>
      <c r="AB71" s="294"/>
      <c r="AC71" s="21" t="s">
        <v>85</v>
      </c>
      <c r="AE71" s="295"/>
      <c r="AF71" s="295"/>
      <c r="AG71" s="21"/>
      <c r="AH71" s="16"/>
      <c r="AI71" s="296"/>
      <c r="AJ71" s="296"/>
      <c r="AK71" s="296"/>
      <c r="AL71" s="294"/>
      <c r="AM71" s="294"/>
      <c r="AN71" s="47"/>
    </row>
    <row r="72" spans="1:40" x14ac:dyDescent="0.2">
      <c r="A72" s="91" t="s">
        <v>43</v>
      </c>
      <c r="B72" s="199" t="str">
        <f t="shared" si="0"/>
        <v>SERVICIO</v>
      </c>
      <c r="C72" s="199" t="str">
        <f t="shared" si="18"/>
        <v>REF</v>
      </c>
      <c r="D72" s="199" t="b">
        <f t="shared" si="19"/>
        <v>1</v>
      </c>
      <c r="E72" s="199" t="str">
        <f t="shared" si="20"/>
        <v>2020-10</v>
      </c>
      <c r="F72" s="199" t="str">
        <f t="shared" si="21"/>
        <v/>
      </c>
      <c r="G72" s="200">
        <f t="shared" si="22"/>
        <v>153.33000000000001</v>
      </c>
      <c r="H72" s="200">
        <f t="shared" si="23"/>
        <v>0</v>
      </c>
      <c r="I72" s="200">
        <f t="shared" si="24"/>
        <v>0</v>
      </c>
      <c r="J72" s="200">
        <f t="shared" si="25"/>
        <v>153.33000000000001</v>
      </c>
      <c r="N72" s="292" t="s">
        <v>120</v>
      </c>
      <c r="O72" s="292"/>
      <c r="P72" s="292"/>
      <c r="Q72" s="293">
        <v>44106</v>
      </c>
      <c r="R72" s="293"/>
      <c r="S72" s="293"/>
      <c r="T72" s="47">
        <v>153.33420000000001</v>
      </c>
      <c r="U72" s="47">
        <v>0</v>
      </c>
      <c r="V72" s="294">
        <v>0</v>
      </c>
      <c r="W72" s="294"/>
      <c r="X72" s="294"/>
      <c r="Y72" s="294"/>
      <c r="Z72" s="47">
        <v>153.33420000000001</v>
      </c>
      <c r="AA72" s="294">
        <v>0</v>
      </c>
      <c r="AB72" s="294"/>
      <c r="AC72" s="21" t="s">
        <v>85</v>
      </c>
      <c r="AE72" s="295"/>
      <c r="AF72" s="295"/>
      <c r="AG72" s="21"/>
      <c r="AH72" s="16"/>
      <c r="AI72" s="296"/>
      <c r="AJ72" s="296"/>
      <c r="AK72" s="296"/>
      <c r="AL72" s="294"/>
      <c r="AM72" s="294"/>
      <c r="AN72" s="47"/>
    </row>
    <row r="73" spans="1:40" x14ac:dyDescent="0.2">
      <c r="A73" s="91" t="s">
        <v>43</v>
      </c>
      <c r="B73" s="199" t="str">
        <f t="shared" si="0"/>
        <v>SERVICIO</v>
      </c>
      <c r="C73" s="199" t="str">
        <f t="shared" si="18"/>
        <v>REF</v>
      </c>
      <c r="D73" s="199" t="b">
        <f t="shared" si="19"/>
        <v>1</v>
      </c>
      <c r="E73" s="199" t="str">
        <f t="shared" si="20"/>
        <v>2020-11</v>
      </c>
      <c r="F73" s="199" t="str">
        <f t="shared" si="21"/>
        <v/>
      </c>
      <c r="G73" s="200">
        <f t="shared" si="22"/>
        <v>153.33000000000001</v>
      </c>
      <c r="H73" s="200">
        <f t="shared" si="23"/>
        <v>0</v>
      </c>
      <c r="I73" s="200">
        <f t="shared" si="24"/>
        <v>0</v>
      </c>
      <c r="J73" s="200">
        <f t="shared" si="25"/>
        <v>153.33000000000001</v>
      </c>
      <c r="N73" s="292" t="s">
        <v>121</v>
      </c>
      <c r="O73" s="292"/>
      <c r="P73" s="292"/>
      <c r="Q73" s="293">
        <v>44137</v>
      </c>
      <c r="R73" s="293"/>
      <c r="S73" s="293"/>
      <c r="T73" s="47">
        <v>153.33420000000001</v>
      </c>
      <c r="U73" s="47">
        <v>0</v>
      </c>
      <c r="V73" s="294">
        <v>0</v>
      </c>
      <c r="W73" s="294"/>
      <c r="X73" s="294"/>
      <c r="Y73" s="294"/>
      <c r="Z73" s="47">
        <v>153.33420000000001</v>
      </c>
      <c r="AA73" s="294">
        <v>0</v>
      </c>
      <c r="AB73" s="294"/>
      <c r="AC73" s="21" t="s">
        <v>85</v>
      </c>
      <c r="AE73" s="295"/>
      <c r="AF73" s="295"/>
      <c r="AG73" s="21"/>
      <c r="AH73" s="16"/>
      <c r="AI73" s="296"/>
      <c r="AJ73" s="296"/>
      <c r="AK73" s="296"/>
      <c r="AL73" s="294"/>
      <c r="AM73" s="294"/>
      <c r="AN73" s="47"/>
    </row>
    <row r="74" spans="1:40" x14ac:dyDescent="0.2">
      <c r="A74" s="91" t="s">
        <v>43</v>
      </c>
      <c r="B74" s="199" t="str">
        <f t="shared" si="0"/>
        <v>SERVICIO</v>
      </c>
      <c r="C74" s="199" t="str">
        <f t="shared" si="18"/>
        <v>REF</v>
      </c>
      <c r="D74" s="199" t="b">
        <f t="shared" si="19"/>
        <v>1</v>
      </c>
      <c r="E74" s="199" t="str">
        <f t="shared" si="20"/>
        <v>2020-12</v>
      </c>
      <c r="F74" s="199" t="str">
        <f t="shared" si="21"/>
        <v/>
      </c>
      <c r="G74" s="200">
        <f t="shared" si="22"/>
        <v>153.33000000000001</v>
      </c>
      <c r="H74" s="200">
        <f t="shared" si="23"/>
        <v>0</v>
      </c>
      <c r="I74" s="200">
        <f t="shared" si="24"/>
        <v>0</v>
      </c>
      <c r="J74" s="200">
        <f t="shared" si="25"/>
        <v>153.33000000000001</v>
      </c>
      <c r="N74" s="292" t="s">
        <v>122</v>
      </c>
      <c r="O74" s="292"/>
      <c r="P74" s="292"/>
      <c r="Q74" s="293">
        <v>44167</v>
      </c>
      <c r="R74" s="293"/>
      <c r="S74" s="293"/>
      <c r="T74" s="47">
        <v>153.33420000000001</v>
      </c>
      <c r="U74" s="47">
        <v>0</v>
      </c>
      <c r="V74" s="294">
        <v>0</v>
      </c>
      <c r="W74" s="294"/>
      <c r="X74" s="294"/>
      <c r="Y74" s="294"/>
      <c r="Z74" s="47">
        <v>153.33420000000001</v>
      </c>
      <c r="AA74" s="294">
        <v>0</v>
      </c>
      <c r="AB74" s="294"/>
      <c r="AC74" s="21" t="s">
        <v>85</v>
      </c>
      <c r="AE74" s="295"/>
      <c r="AF74" s="295"/>
      <c r="AG74" s="21"/>
      <c r="AH74" s="16"/>
      <c r="AI74" s="296"/>
      <c r="AJ74" s="296"/>
      <c r="AK74" s="296"/>
      <c r="AL74" s="294"/>
      <c r="AM74" s="294"/>
      <c r="AN74" s="47"/>
    </row>
    <row r="75" spans="1:40" x14ac:dyDescent="0.2">
      <c r="A75" s="91" t="s">
        <v>43</v>
      </c>
      <c r="B75" s="199" t="str">
        <f t="shared" si="0"/>
        <v>SERVICIO</v>
      </c>
      <c r="C75" s="199" t="str">
        <f t="shared" si="18"/>
        <v>REF</v>
      </c>
      <c r="D75" s="199" t="b">
        <f t="shared" si="19"/>
        <v>1</v>
      </c>
      <c r="E75" s="199" t="str">
        <f t="shared" si="20"/>
        <v>2021-01</v>
      </c>
      <c r="F75" s="199" t="str">
        <f t="shared" si="21"/>
        <v/>
      </c>
      <c r="G75" s="200">
        <f t="shared" si="22"/>
        <v>153.33000000000001</v>
      </c>
      <c r="H75" s="200">
        <f t="shared" si="23"/>
        <v>0</v>
      </c>
      <c r="I75" s="200">
        <f t="shared" si="24"/>
        <v>0</v>
      </c>
      <c r="J75" s="200">
        <f t="shared" si="25"/>
        <v>153.33000000000001</v>
      </c>
      <c r="N75" s="292" t="s">
        <v>123</v>
      </c>
      <c r="O75" s="292"/>
      <c r="P75" s="292"/>
      <c r="Q75" s="293">
        <v>44198</v>
      </c>
      <c r="R75" s="293"/>
      <c r="S75" s="293"/>
      <c r="T75" s="47">
        <v>153.33420000000001</v>
      </c>
      <c r="U75" s="47">
        <v>0</v>
      </c>
      <c r="V75" s="294">
        <v>0</v>
      </c>
      <c r="W75" s="294"/>
      <c r="X75" s="294"/>
      <c r="Y75" s="294"/>
      <c r="Z75" s="47">
        <v>153.33420000000001</v>
      </c>
      <c r="AA75" s="294">
        <v>0</v>
      </c>
      <c r="AB75" s="294"/>
      <c r="AC75" s="21" t="s">
        <v>85</v>
      </c>
      <c r="AE75" s="295"/>
      <c r="AF75" s="295"/>
      <c r="AG75" s="21"/>
      <c r="AH75" s="16"/>
      <c r="AI75" s="296"/>
      <c r="AJ75" s="296"/>
      <c r="AK75" s="296"/>
      <c r="AL75" s="294"/>
      <c r="AM75" s="294"/>
      <c r="AN75" s="47"/>
    </row>
    <row r="76" spans="1:40" x14ac:dyDescent="0.2">
      <c r="A76" s="91" t="s">
        <v>43</v>
      </c>
      <c r="B76" s="199" t="str">
        <f t="shared" si="0"/>
        <v>SERVICIO</v>
      </c>
      <c r="C76" s="199" t="str">
        <f t="shared" si="18"/>
        <v>REF</v>
      </c>
      <c r="D76" s="199" t="b">
        <f t="shared" si="19"/>
        <v>1</v>
      </c>
      <c r="E76" s="199" t="str">
        <f t="shared" si="20"/>
        <v>2021-02</v>
      </c>
      <c r="F76" s="199" t="str">
        <f t="shared" si="21"/>
        <v/>
      </c>
      <c r="G76" s="200">
        <f t="shared" si="22"/>
        <v>153.33000000000001</v>
      </c>
      <c r="H76" s="200">
        <f t="shared" si="23"/>
        <v>0</v>
      </c>
      <c r="I76" s="200">
        <f t="shared" si="24"/>
        <v>0</v>
      </c>
      <c r="J76" s="200">
        <f t="shared" si="25"/>
        <v>153.33000000000001</v>
      </c>
      <c r="N76" s="292" t="s">
        <v>124</v>
      </c>
      <c r="O76" s="292"/>
      <c r="P76" s="292"/>
      <c r="Q76" s="293">
        <v>44229</v>
      </c>
      <c r="R76" s="293"/>
      <c r="S76" s="293"/>
      <c r="T76" s="47">
        <v>153.33420000000001</v>
      </c>
      <c r="U76" s="47">
        <v>0</v>
      </c>
      <c r="V76" s="294">
        <v>0</v>
      </c>
      <c r="W76" s="294"/>
      <c r="X76" s="294"/>
      <c r="Y76" s="294"/>
      <c r="Z76" s="47">
        <v>153.33420000000001</v>
      </c>
      <c r="AA76" s="294">
        <v>0</v>
      </c>
      <c r="AB76" s="294"/>
      <c r="AC76" s="21" t="s">
        <v>85</v>
      </c>
      <c r="AE76" s="295"/>
      <c r="AF76" s="295"/>
      <c r="AG76" s="21"/>
      <c r="AH76" s="16"/>
      <c r="AI76" s="296"/>
      <c r="AJ76" s="296"/>
      <c r="AK76" s="296"/>
      <c r="AL76" s="294"/>
      <c r="AM76" s="294"/>
      <c r="AN76" s="47"/>
    </row>
    <row r="77" spans="1:40" x14ac:dyDescent="0.2">
      <c r="A77" s="91" t="s">
        <v>43</v>
      </c>
      <c r="B77" s="199" t="str">
        <f t="shared" ref="B77:B140" si="26">IF(RIGHT(N76,2)=RIGHT(N77,2)=FALSE,Q76,B76)</f>
        <v>SERVICIO</v>
      </c>
      <c r="C77" s="199" t="str">
        <f t="shared" si="18"/>
        <v>REF</v>
      </c>
      <c r="D77" s="199" t="b">
        <f t="shared" si="19"/>
        <v>1</v>
      </c>
      <c r="E77" s="199" t="str">
        <f t="shared" si="20"/>
        <v>2021-03</v>
      </c>
      <c r="F77" s="199" t="str">
        <f t="shared" si="21"/>
        <v/>
      </c>
      <c r="G77" s="200">
        <f t="shared" si="22"/>
        <v>153.33000000000001</v>
      </c>
      <c r="H77" s="200">
        <f t="shared" si="23"/>
        <v>0</v>
      </c>
      <c r="I77" s="200">
        <f t="shared" si="24"/>
        <v>0</v>
      </c>
      <c r="J77" s="200">
        <f t="shared" si="25"/>
        <v>153.33000000000001</v>
      </c>
      <c r="N77" s="292" t="s">
        <v>125</v>
      </c>
      <c r="O77" s="292"/>
      <c r="P77" s="292"/>
      <c r="Q77" s="293">
        <v>44257</v>
      </c>
      <c r="R77" s="293"/>
      <c r="S77" s="293"/>
      <c r="T77" s="47">
        <v>153.33420000000001</v>
      </c>
      <c r="U77" s="47">
        <v>0</v>
      </c>
      <c r="V77" s="294">
        <v>0</v>
      </c>
      <c r="W77" s="294"/>
      <c r="X77" s="294"/>
      <c r="Y77" s="294"/>
      <c r="Z77" s="47">
        <v>153.33420000000001</v>
      </c>
      <c r="AA77" s="294">
        <v>0</v>
      </c>
      <c r="AB77" s="294"/>
      <c r="AC77" s="21" t="s">
        <v>85</v>
      </c>
      <c r="AE77" s="295"/>
      <c r="AF77" s="295"/>
      <c r="AG77" s="21"/>
      <c r="AH77" s="16"/>
      <c r="AI77" s="296"/>
      <c r="AJ77" s="296"/>
      <c r="AK77" s="296"/>
      <c r="AL77" s="294"/>
      <c r="AM77" s="294"/>
      <c r="AN77" s="47"/>
    </row>
    <row r="78" spans="1:40" x14ac:dyDescent="0.2">
      <c r="A78" s="91" t="s">
        <v>43</v>
      </c>
      <c r="B78" s="199" t="str">
        <f t="shared" si="26"/>
        <v>SERVICIO</v>
      </c>
      <c r="C78" s="199" t="str">
        <f t="shared" si="18"/>
        <v>REF</v>
      </c>
      <c r="D78" s="199" t="b">
        <f t="shared" si="19"/>
        <v>1</v>
      </c>
      <c r="E78" s="199" t="str">
        <f t="shared" si="20"/>
        <v>2021-04</v>
      </c>
      <c r="F78" s="199" t="str">
        <f t="shared" si="21"/>
        <v/>
      </c>
      <c r="G78" s="200">
        <f t="shared" si="22"/>
        <v>153.33000000000001</v>
      </c>
      <c r="H78" s="200">
        <f t="shared" si="23"/>
        <v>0</v>
      </c>
      <c r="I78" s="200">
        <f t="shared" si="24"/>
        <v>0</v>
      </c>
      <c r="J78" s="200">
        <f t="shared" si="25"/>
        <v>153.33000000000001</v>
      </c>
      <c r="N78" s="292" t="s">
        <v>126</v>
      </c>
      <c r="O78" s="292"/>
      <c r="P78" s="292"/>
      <c r="Q78" s="293">
        <v>44288</v>
      </c>
      <c r="R78" s="293"/>
      <c r="S78" s="293"/>
      <c r="T78" s="47">
        <v>153.33420000000001</v>
      </c>
      <c r="U78" s="47">
        <v>0</v>
      </c>
      <c r="V78" s="294">
        <v>0</v>
      </c>
      <c r="W78" s="294"/>
      <c r="X78" s="294"/>
      <c r="Y78" s="294"/>
      <c r="Z78" s="47">
        <v>153.33420000000001</v>
      </c>
      <c r="AA78" s="294">
        <v>0</v>
      </c>
      <c r="AB78" s="294"/>
      <c r="AC78" s="21" t="s">
        <v>85</v>
      </c>
      <c r="AE78" s="295"/>
      <c r="AF78" s="295"/>
      <c r="AG78" s="21"/>
      <c r="AH78" s="16"/>
      <c r="AI78" s="296"/>
      <c r="AJ78" s="296"/>
      <c r="AK78" s="296"/>
      <c r="AL78" s="294"/>
      <c r="AM78" s="294"/>
      <c r="AN78" s="47"/>
    </row>
    <row r="79" spans="1:40" x14ac:dyDescent="0.2">
      <c r="A79" s="91" t="s">
        <v>43</v>
      </c>
      <c r="B79" s="199" t="str">
        <f t="shared" si="26"/>
        <v>SERVICIO</v>
      </c>
      <c r="C79" s="199" t="str">
        <f t="shared" si="18"/>
        <v>REF</v>
      </c>
      <c r="D79" s="199" t="b">
        <f t="shared" si="19"/>
        <v>1</v>
      </c>
      <c r="E79" s="199" t="str">
        <f t="shared" si="20"/>
        <v>2021-05</v>
      </c>
      <c r="F79" s="199" t="str">
        <f t="shared" si="21"/>
        <v/>
      </c>
      <c r="G79" s="200">
        <f t="shared" si="22"/>
        <v>153.33000000000001</v>
      </c>
      <c r="H79" s="200">
        <f t="shared" si="23"/>
        <v>0</v>
      </c>
      <c r="I79" s="200">
        <f t="shared" si="24"/>
        <v>0</v>
      </c>
      <c r="J79" s="200">
        <f t="shared" si="25"/>
        <v>153.33000000000001</v>
      </c>
      <c r="N79" s="292" t="s">
        <v>127</v>
      </c>
      <c r="O79" s="292"/>
      <c r="P79" s="292"/>
      <c r="Q79" s="293">
        <v>44318</v>
      </c>
      <c r="R79" s="293"/>
      <c r="S79" s="293"/>
      <c r="T79" s="47">
        <v>153.33420000000001</v>
      </c>
      <c r="U79" s="47">
        <v>0</v>
      </c>
      <c r="V79" s="294">
        <v>0</v>
      </c>
      <c r="W79" s="294"/>
      <c r="X79" s="294"/>
      <c r="Y79" s="294"/>
      <c r="Z79" s="47">
        <v>153.33420000000001</v>
      </c>
      <c r="AA79" s="294">
        <v>0</v>
      </c>
      <c r="AB79" s="294"/>
      <c r="AC79" s="21" t="s">
        <v>85</v>
      </c>
      <c r="AE79" s="295"/>
      <c r="AF79" s="295"/>
      <c r="AG79" s="21"/>
      <c r="AH79" s="16"/>
      <c r="AI79" s="296"/>
      <c r="AJ79" s="296"/>
      <c r="AK79" s="296"/>
      <c r="AL79" s="294"/>
      <c r="AM79" s="294"/>
      <c r="AN79" s="47"/>
    </row>
    <row r="80" spans="1:40" x14ac:dyDescent="0.2">
      <c r="A80" s="91" t="s">
        <v>43</v>
      </c>
      <c r="B80" s="199" t="str">
        <f t="shared" si="26"/>
        <v>SERVICIO</v>
      </c>
      <c r="C80" s="199" t="str">
        <f t="shared" si="18"/>
        <v>REF</v>
      </c>
      <c r="D80" s="199" t="b">
        <f t="shared" si="19"/>
        <v>1</v>
      </c>
      <c r="E80" s="199" t="str">
        <f t="shared" si="20"/>
        <v>2021-06</v>
      </c>
      <c r="F80" s="199" t="str">
        <f t="shared" si="21"/>
        <v/>
      </c>
      <c r="G80" s="200">
        <f t="shared" si="22"/>
        <v>153.33000000000001</v>
      </c>
      <c r="H80" s="200">
        <f t="shared" si="23"/>
        <v>0</v>
      </c>
      <c r="I80" s="200">
        <f t="shared" si="24"/>
        <v>0</v>
      </c>
      <c r="J80" s="200">
        <f t="shared" si="25"/>
        <v>153.33000000000001</v>
      </c>
      <c r="N80" s="292" t="s">
        <v>128</v>
      </c>
      <c r="O80" s="292"/>
      <c r="P80" s="292"/>
      <c r="Q80" s="293">
        <v>44349</v>
      </c>
      <c r="R80" s="293"/>
      <c r="S80" s="293"/>
      <c r="T80" s="47">
        <v>153.33420000000001</v>
      </c>
      <c r="U80" s="47">
        <v>0</v>
      </c>
      <c r="V80" s="294">
        <v>0</v>
      </c>
      <c r="W80" s="294"/>
      <c r="X80" s="294"/>
      <c r="Y80" s="294"/>
      <c r="Z80" s="47">
        <v>153.33420000000001</v>
      </c>
      <c r="AA80" s="294">
        <v>0</v>
      </c>
      <c r="AB80" s="294"/>
      <c r="AC80" s="21" t="s">
        <v>85</v>
      </c>
      <c r="AE80" s="295"/>
      <c r="AF80" s="295"/>
      <c r="AG80" s="21"/>
      <c r="AH80" s="16"/>
      <c r="AI80" s="296"/>
      <c r="AJ80" s="296"/>
      <c r="AK80" s="296"/>
      <c r="AL80" s="294"/>
      <c r="AM80" s="294"/>
      <c r="AN80" s="47"/>
    </row>
    <row r="81" spans="1:40" x14ac:dyDescent="0.2">
      <c r="A81" s="91" t="s">
        <v>43</v>
      </c>
      <c r="B81" s="199" t="str">
        <f t="shared" si="26"/>
        <v>SERVICIO</v>
      </c>
      <c r="C81" s="199" t="str">
        <f t="shared" si="18"/>
        <v>REF</v>
      </c>
      <c r="D81" s="199" t="b">
        <f t="shared" si="19"/>
        <v>1</v>
      </c>
      <c r="E81" s="199" t="str">
        <f t="shared" si="20"/>
        <v>2021-07</v>
      </c>
      <c r="F81" s="199" t="str">
        <f t="shared" si="21"/>
        <v/>
      </c>
      <c r="G81" s="200">
        <f t="shared" si="22"/>
        <v>153.33000000000001</v>
      </c>
      <c r="H81" s="200">
        <f t="shared" si="23"/>
        <v>0</v>
      </c>
      <c r="I81" s="200">
        <f t="shared" si="24"/>
        <v>0</v>
      </c>
      <c r="J81" s="200">
        <f t="shared" si="25"/>
        <v>153.33000000000001</v>
      </c>
      <c r="N81" s="292" t="s">
        <v>129</v>
      </c>
      <c r="O81" s="292"/>
      <c r="P81" s="292"/>
      <c r="Q81" s="293">
        <v>44379</v>
      </c>
      <c r="R81" s="293"/>
      <c r="S81" s="293"/>
      <c r="T81" s="47">
        <v>153.33420000000001</v>
      </c>
      <c r="U81" s="47">
        <v>0</v>
      </c>
      <c r="V81" s="294">
        <v>0</v>
      </c>
      <c r="W81" s="294"/>
      <c r="X81" s="294"/>
      <c r="Y81" s="294"/>
      <c r="Z81" s="47">
        <v>153.33420000000001</v>
      </c>
      <c r="AA81" s="294">
        <v>0</v>
      </c>
      <c r="AB81" s="294"/>
      <c r="AC81" s="21" t="s">
        <v>85</v>
      </c>
      <c r="AE81" s="295"/>
      <c r="AF81" s="295"/>
      <c r="AG81" s="21"/>
      <c r="AH81" s="16"/>
      <c r="AI81" s="296"/>
      <c r="AJ81" s="296"/>
      <c r="AK81" s="296"/>
      <c r="AL81" s="294"/>
      <c r="AM81" s="294"/>
      <c r="AN81" s="47"/>
    </row>
    <row r="82" spans="1:40" x14ac:dyDescent="0.2">
      <c r="A82" s="91" t="s">
        <v>43</v>
      </c>
      <c r="B82" s="199" t="str">
        <f t="shared" si="26"/>
        <v>SERVICIO</v>
      </c>
      <c r="C82" s="199" t="str">
        <f t="shared" si="18"/>
        <v>REF</v>
      </c>
      <c r="D82" s="199" t="b">
        <f t="shared" si="19"/>
        <v>1</v>
      </c>
      <c r="E82" s="199" t="str">
        <f t="shared" si="20"/>
        <v>2021-08</v>
      </c>
      <c r="F82" s="199" t="str">
        <f t="shared" si="21"/>
        <v/>
      </c>
      <c r="G82" s="200">
        <f t="shared" si="22"/>
        <v>153.33000000000001</v>
      </c>
      <c r="H82" s="200">
        <f t="shared" si="23"/>
        <v>0</v>
      </c>
      <c r="I82" s="200">
        <f t="shared" si="24"/>
        <v>0</v>
      </c>
      <c r="J82" s="200">
        <f t="shared" si="25"/>
        <v>153.33000000000001</v>
      </c>
      <c r="N82" s="292" t="s">
        <v>130</v>
      </c>
      <c r="O82" s="292"/>
      <c r="P82" s="292"/>
      <c r="Q82" s="293">
        <v>44410</v>
      </c>
      <c r="R82" s="293"/>
      <c r="S82" s="293"/>
      <c r="T82" s="47">
        <v>153.33420000000001</v>
      </c>
      <c r="U82" s="47">
        <v>0</v>
      </c>
      <c r="V82" s="294">
        <v>0</v>
      </c>
      <c r="W82" s="294"/>
      <c r="X82" s="294"/>
      <c r="Y82" s="294"/>
      <c r="Z82" s="47">
        <v>153.33420000000001</v>
      </c>
      <c r="AA82" s="294">
        <v>0</v>
      </c>
      <c r="AB82" s="294"/>
      <c r="AC82" s="21" t="s">
        <v>85</v>
      </c>
      <c r="AE82" s="295"/>
      <c r="AF82" s="295"/>
      <c r="AG82" s="21"/>
      <c r="AH82" s="16"/>
      <c r="AI82" s="296"/>
      <c r="AJ82" s="296"/>
      <c r="AK82" s="296"/>
      <c r="AL82" s="294"/>
      <c r="AM82" s="294"/>
      <c r="AN82" s="47"/>
    </row>
    <row r="83" spans="1:40" x14ac:dyDescent="0.2">
      <c r="A83" s="91" t="s">
        <v>43</v>
      </c>
      <c r="B83" s="199" t="str">
        <f t="shared" si="26"/>
        <v>SERVICIO</v>
      </c>
      <c r="C83" s="199" t="str">
        <f t="shared" si="18"/>
        <v>REF</v>
      </c>
      <c r="D83" s="199" t="b">
        <f t="shared" si="19"/>
        <v>1</v>
      </c>
      <c r="E83" s="199" t="str">
        <f t="shared" si="20"/>
        <v>2021-09</v>
      </c>
      <c r="F83" s="199" t="str">
        <f t="shared" si="21"/>
        <v/>
      </c>
      <c r="G83" s="200">
        <f t="shared" si="22"/>
        <v>153.33000000000001</v>
      </c>
      <c r="H83" s="200">
        <f t="shared" si="23"/>
        <v>0</v>
      </c>
      <c r="I83" s="200">
        <f t="shared" si="24"/>
        <v>0</v>
      </c>
      <c r="J83" s="200">
        <f t="shared" si="25"/>
        <v>153.33000000000001</v>
      </c>
      <c r="N83" s="292" t="s">
        <v>131</v>
      </c>
      <c r="O83" s="292"/>
      <c r="P83" s="292"/>
      <c r="Q83" s="293">
        <v>44441</v>
      </c>
      <c r="R83" s="293"/>
      <c r="S83" s="293"/>
      <c r="T83" s="47">
        <v>153.33420000000001</v>
      </c>
      <c r="U83" s="47">
        <v>0</v>
      </c>
      <c r="V83" s="294">
        <v>0</v>
      </c>
      <c r="W83" s="294"/>
      <c r="X83" s="294"/>
      <c r="Y83" s="294"/>
      <c r="Z83" s="47">
        <v>153.33420000000001</v>
      </c>
      <c r="AA83" s="294">
        <v>0</v>
      </c>
      <c r="AB83" s="294"/>
      <c r="AC83" s="21" t="s">
        <v>85</v>
      </c>
      <c r="AE83" s="295"/>
      <c r="AF83" s="295"/>
      <c r="AG83" s="21"/>
      <c r="AH83" s="16"/>
      <c r="AI83" s="296"/>
      <c r="AJ83" s="296"/>
      <c r="AK83" s="296"/>
      <c r="AL83" s="294"/>
      <c r="AM83" s="294"/>
      <c r="AN83" s="47"/>
    </row>
    <row r="84" spans="1:40" x14ac:dyDescent="0.2">
      <c r="A84" s="91" t="s">
        <v>43</v>
      </c>
      <c r="B84" s="199" t="str">
        <f t="shared" si="26"/>
        <v>SERVICIO</v>
      </c>
      <c r="C84" s="199" t="str">
        <f t="shared" si="18"/>
        <v>REF</v>
      </c>
      <c r="D84" s="199" t="b">
        <f t="shared" si="19"/>
        <v>1</v>
      </c>
      <c r="E84" s="199" t="str">
        <f t="shared" si="20"/>
        <v>2021-10</v>
      </c>
      <c r="F84" s="199" t="str">
        <f t="shared" si="21"/>
        <v/>
      </c>
      <c r="G84" s="200">
        <f t="shared" si="22"/>
        <v>153.33000000000001</v>
      </c>
      <c r="H84" s="200">
        <f t="shared" si="23"/>
        <v>0</v>
      </c>
      <c r="I84" s="200">
        <f t="shared" si="24"/>
        <v>0</v>
      </c>
      <c r="J84" s="200">
        <f t="shared" si="25"/>
        <v>153.33000000000001</v>
      </c>
      <c r="N84" s="292" t="s">
        <v>132</v>
      </c>
      <c r="O84" s="292"/>
      <c r="P84" s="292"/>
      <c r="Q84" s="293">
        <v>44471</v>
      </c>
      <c r="R84" s="293"/>
      <c r="S84" s="293"/>
      <c r="T84" s="47">
        <v>153.33420000000001</v>
      </c>
      <c r="U84" s="47">
        <v>0</v>
      </c>
      <c r="V84" s="294">
        <v>0</v>
      </c>
      <c r="W84" s="294"/>
      <c r="X84" s="294"/>
      <c r="Y84" s="294"/>
      <c r="Z84" s="47">
        <v>153.33420000000001</v>
      </c>
      <c r="AA84" s="294">
        <v>0</v>
      </c>
      <c r="AB84" s="294"/>
      <c r="AC84" s="21" t="s">
        <v>85</v>
      </c>
      <c r="AE84" s="295"/>
      <c r="AF84" s="295"/>
      <c r="AG84" s="21"/>
      <c r="AH84" s="16"/>
      <c r="AI84" s="296"/>
      <c r="AJ84" s="296"/>
      <c r="AK84" s="296"/>
      <c r="AL84" s="294"/>
      <c r="AM84" s="294"/>
      <c r="AN84" s="47"/>
    </row>
    <row r="85" spans="1:40" x14ac:dyDescent="0.2">
      <c r="A85" s="91" t="s">
        <v>43</v>
      </c>
      <c r="B85" s="199" t="str">
        <f t="shared" si="26"/>
        <v>SERVICIO</v>
      </c>
      <c r="C85" s="199" t="str">
        <f t="shared" si="18"/>
        <v>REF</v>
      </c>
      <c r="D85" s="199" t="b">
        <f t="shared" si="19"/>
        <v>1</v>
      </c>
      <c r="E85" s="199" t="str">
        <f t="shared" si="20"/>
        <v>2021-11</v>
      </c>
      <c r="F85" s="199" t="str">
        <f t="shared" si="21"/>
        <v/>
      </c>
      <c r="G85" s="200">
        <f t="shared" si="22"/>
        <v>153.33000000000001</v>
      </c>
      <c r="H85" s="200">
        <f t="shared" si="23"/>
        <v>0</v>
      </c>
      <c r="I85" s="200">
        <f t="shared" si="24"/>
        <v>0</v>
      </c>
      <c r="J85" s="200">
        <f t="shared" si="25"/>
        <v>153.33000000000001</v>
      </c>
      <c r="N85" s="292" t="s">
        <v>133</v>
      </c>
      <c r="O85" s="292"/>
      <c r="P85" s="292"/>
      <c r="Q85" s="293">
        <v>44502</v>
      </c>
      <c r="R85" s="293"/>
      <c r="S85" s="293"/>
      <c r="T85" s="47">
        <v>153.33420000000001</v>
      </c>
      <c r="U85" s="47">
        <v>0</v>
      </c>
      <c r="V85" s="294">
        <v>0</v>
      </c>
      <c r="W85" s="294"/>
      <c r="X85" s="294"/>
      <c r="Y85" s="294"/>
      <c r="Z85" s="47">
        <v>153.33420000000001</v>
      </c>
      <c r="AA85" s="294">
        <v>0</v>
      </c>
      <c r="AB85" s="294"/>
      <c r="AC85" s="21" t="s">
        <v>85</v>
      </c>
      <c r="AE85" s="295"/>
      <c r="AF85" s="295"/>
      <c r="AG85" s="21"/>
      <c r="AH85" s="16"/>
      <c r="AI85" s="296"/>
      <c r="AJ85" s="296"/>
      <c r="AK85" s="296"/>
      <c r="AL85" s="294"/>
      <c r="AM85" s="294"/>
      <c r="AN85" s="47"/>
    </row>
    <row r="86" spans="1:40" x14ac:dyDescent="0.2">
      <c r="A86" s="91" t="s">
        <v>43</v>
      </c>
      <c r="B86" s="199" t="str">
        <f t="shared" si="26"/>
        <v>SERVICIO</v>
      </c>
      <c r="C86" s="199" t="str">
        <f t="shared" si="18"/>
        <v>REF</v>
      </c>
      <c r="D86" s="199" t="b">
        <f t="shared" si="19"/>
        <v>1</v>
      </c>
      <c r="E86" s="199" t="str">
        <f t="shared" si="20"/>
        <v>2021-12</v>
      </c>
      <c r="F86" s="199" t="str">
        <f t="shared" si="21"/>
        <v/>
      </c>
      <c r="G86" s="200">
        <f t="shared" si="22"/>
        <v>153.33000000000001</v>
      </c>
      <c r="H86" s="200">
        <f t="shared" si="23"/>
        <v>0</v>
      </c>
      <c r="I86" s="200">
        <f t="shared" si="24"/>
        <v>0</v>
      </c>
      <c r="J86" s="200">
        <f t="shared" si="25"/>
        <v>153.33000000000001</v>
      </c>
      <c r="N86" s="292" t="s">
        <v>134</v>
      </c>
      <c r="O86" s="292"/>
      <c r="P86" s="292"/>
      <c r="Q86" s="293">
        <v>44532</v>
      </c>
      <c r="R86" s="293"/>
      <c r="S86" s="293"/>
      <c r="T86" s="47">
        <v>153.33420000000001</v>
      </c>
      <c r="U86" s="47">
        <v>0</v>
      </c>
      <c r="V86" s="294">
        <v>0</v>
      </c>
      <c r="W86" s="294"/>
      <c r="X86" s="294"/>
      <c r="Y86" s="294"/>
      <c r="Z86" s="47">
        <v>153.33420000000001</v>
      </c>
      <c r="AA86" s="294">
        <v>0</v>
      </c>
      <c r="AB86" s="294"/>
      <c r="AC86" s="21" t="s">
        <v>85</v>
      </c>
      <c r="AE86" s="295"/>
      <c r="AF86" s="295"/>
      <c r="AG86" s="21"/>
      <c r="AH86" s="16"/>
      <c r="AI86" s="296"/>
      <c r="AJ86" s="296"/>
      <c r="AK86" s="296"/>
      <c r="AL86" s="294"/>
      <c r="AM86" s="294"/>
      <c r="AN86" s="47"/>
    </row>
    <row r="87" spans="1:40" x14ac:dyDescent="0.2">
      <c r="A87" s="91" t="s">
        <v>43</v>
      </c>
      <c r="B87" s="199" t="str">
        <f t="shared" si="26"/>
        <v>SERVICIO</v>
      </c>
      <c r="C87" s="199" t="str">
        <f t="shared" si="18"/>
        <v>REF</v>
      </c>
      <c r="D87" s="199" t="b">
        <f t="shared" si="19"/>
        <v>1</v>
      </c>
      <c r="E87" s="199" t="str">
        <f t="shared" si="20"/>
        <v>2022-01</v>
      </c>
      <c r="F87" s="199" t="str">
        <f t="shared" si="21"/>
        <v/>
      </c>
      <c r="G87" s="200">
        <f t="shared" si="22"/>
        <v>153.33000000000001</v>
      </c>
      <c r="H87" s="200">
        <f t="shared" si="23"/>
        <v>0</v>
      </c>
      <c r="I87" s="200">
        <f t="shared" si="24"/>
        <v>0</v>
      </c>
      <c r="J87" s="200">
        <f t="shared" si="25"/>
        <v>153.33000000000001</v>
      </c>
      <c r="N87" s="292" t="s">
        <v>135</v>
      </c>
      <c r="O87" s="292"/>
      <c r="P87" s="292"/>
      <c r="Q87" s="293">
        <v>44563</v>
      </c>
      <c r="R87" s="293"/>
      <c r="S87" s="293"/>
      <c r="T87" s="47">
        <v>153.33420000000001</v>
      </c>
      <c r="U87" s="47">
        <v>0</v>
      </c>
      <c r="V87" s="294">
        <v>0</v>
      </c>
      <c r="W87" s="294"/>
      <c r="X87" s="294"/>
      <c r="Y87" s="294"/>
      <c r="Z87" s="47">
        <v>153.33420000000001</v>
      </c>
      <c r="AA87" s="294">
        <v>0</v>
      </c>
      <c r="AB87" s="294"/>
      <c r="AC87" s="21" t="s">
        <v>85</v>
      </c>
      <c r="AE87" s="295"/>
      <c r="AF87" s="295"/>
      <c r="AG87" s="21"/>
      <c r="AH87" s="16"/>
      <c r="AI87" s="296"/>
      <c r="AJ87" s="296"/>
      <c r="AK87" s="296"/>
      <c r="AL87" s="294"/>
      <c r="AM87" s="294"/>
      <c r="AN87" s="47"/>
    </row>
    <row r="88" spans="1:40" x14ac:dyDescent="0.2">
      <c r="A88" s="91" t="s">
        <v>43</v>
      </c>
      <c r="B88" s="199" t="str">
        <f t="shared" si="26"/>
        <v>SERVICIO</v>
      </c>
      <c r="C88" s="199" t="str">
        <f t="shared" si="18"/>
        <v>REF</v>
      </c>
      <c r="D88" s="199" t="b">
        <f t="shared" si="19"/>
        <v>1</v>
      </c>
      <c r="E88" s="199" t="str">
        <f t="shared" si="20"/>
        <v>2022-02</v>
      </c>
      <c r="F88" s="199" t="str">
        <f t="shared" si="21"/>
        <v/>
      </c>
      <c r="G88" s="200">
        <f t="shared" si="22"/>
        <v>153.33000000000001</v>
      </c>
      <c r="H88" s="200">
        <f t="shared" si="23"/>
        <v>0</v>
      </c>
      <c r="I88" s="200">
        <f t="shared" si="24"/>
        <v>0</v>
      </c>
      <c r="J88" s="200">
        <f t="shared" si="25"/>
        <v>153.33000000000001</v>
      </c>
      <c r="N88" s="292" t="s">
        <v>136</v>
      </c>
      <c r="O88" s="292"/>
      <c r="P88" s="292"/>
      <c r="Q88" s="293">
        <v>44594</v>
      </c>
      <c r="R88" s="293"/>
      <c r="S88" s="293"/>
      <c r="T88" s="47">
        <v>153.33420000000001</v>
      </c>
      <c r="U88" s="47">
        <v>0</v>
      </c>
      <c r="V88" s="294">
        <v>0</v>
      </c>
      <c r="W88" s="294"/>
      <c r="X88" s="294"/>
      <c r="Y88" s="294"/>
      <c r="Z88" s="47">
        <v>153.33420000000001</v>
      </c>
      <c r="AA88" s="294">
        <v>0</v>
      </c>
      <c r="AB88" s="294"/>
      <c r="AC88" s="21" t="s">
        <v>85</v>
      </c>
      <c r="AE88" s="295"/>
      <c r="AF88" s="295"/>
      <c r="AG88" s="21"/>
      <c r="AH88" s="16"/>
      <c r="AI88" s="296"/>
      <c r="AJ88" s="296"/>
      <c r="AK88" s="296"/>
      <c r="AL88" s="294"/>
      <c r="AM88" s="294"/>
      <c r="AN88" s="47"/>
    </row>
    <row r="89" spans="1:40" x14ac:dyDescent="0.2">
      <c r="A89" s="91" t="s">
        <v>43</v>
      </c>
      <c r="B89" s="199" t="str">
        <f t="shared" si="26"/>
        <v>SERVICIO</v>
      </c>
      <c r="C89" s="199" t="str">
        <f t="shared" si="18"/>
        <v>REF</v>
      </c>
      <c r="D89" s="199" t="b">
        <f t="shared" si="19"/>
        <v>1</v>
      </c>
      <c r="E89" s="199" t="str">
        <f t="shared" si="20"/>
        <v>2022-03</v>
      </c>
      <c r="F89" s="199" t="str">
        <f t="shared" si="21"/>
        <v/>
      </c>
      <c r="G89" s="200">
        <f t="shared" si="22"/>
        <v>153.33000000000001</v>
      </c>
      <c r="H89" s="200">
        <f t="shared" si="23"/>
        <v>0</v>
      </c>
      <c r="I89" s="200">
        <f t="shared" si="24"/>
        <v>0</v>
      </c>
      <c r="J89" s="200">
        <f t="shared" si="25"/>
        <v>153.33000000000001</v>
      </c>
      <c r="N89" s="292" t="s">
        <v>137</v>
      </c>
      <c r="O89" s="292"/>
      <c r="P89" s="292"/>
      <c r="Q89" s="293">
        <v>44622</v>
      </c>
      <c r="R89" s="293"/>
      <c r="S89" s="293"/>
      <c r="T89" s="47">
        <v>153.33420000000001</v>
      </c>
      <c r="U89" s="47">
        <v>0</v>
      </c>
      <c r="V89" s="294">
        <v>0</v>
      </c>
      <c r="W89" s="294"/>
      <c r="X89" s="294"/>
      <c r="Y89" s="294"/>
      <c r="Z89" s="47">
        <v>153.33420000000001</v>
      </c>
      <c r="AA89" s="294">
        <v>0</v>
      </c>
      <c r="AB89" s="294"/>
      <c r="AC89" s="21" t="s">
        <v>85</v>
      </c>
      <c r="AE89" s="295"/>
      <c r="AF89" s="295"/>
      <c r="AG89" s="21"/>
      <c r="AH89" s="16"/>
      <c r="AI89" s="296"/>
      <c r="AJ89" s="296"/>
      <c r="AK89" s="296"/>
      <c r="AL89" s="294"/>
      <c r="AM89" s="294"/>
      <c r="AN89" s="47"/>
    </row>
    <row r="90" spans="1:40" x14ac:dyDescent="0.2">
      <c r="A90" s="91" t="s">
        <v>43</v>
      </c>
      <c r="B90" s="199" t="str">
        <f t="shared" si="26"/>
        <v>SERVICIO</v>
      </c>
      <c r="C90" s="199" t="str">
        <f t="shared" si="18"/>
        <v>REF</v>
      </c>
      <c r="D90" s="199" t="b">
        <f t="shared" si="19"/>
        <v>1</v>
      </c>
      <c r="E90" s="199" t="str">
        <f t="shared" si="20"/>
        <v>2022-04</v>
      </c>
      <c r="F90" s="199" t="str">
        <f t="shared" si="21"/>
        <v/>
      </c>
      <c r="G90" s="200">
        <f t="shared" si="22"/>
        <v>153.33000000000001</v>
      </c>
      <c r="H90" s="200">
        <f t="shared" si="23"/>
        <v>0</v>
      </c>
      <c r="I90" s="200">
        <f t="shared" si="24"/>
        <v>0</v>
      </c>
      <c r="J90" s="200">
        <f t="shared" si="25"/>
        <v>153.33000000000001</v>
      </c>
      <c r="N90" s="292" t="s">
        <v>138</v>
      </c>
      <c r="O90" s="292"/>
      <c r="P90" s="292"/>
      <c r="Q90" s="293">
        <v>44653</v>
      </c>
      <c r="R90" s="293"/>
      <c r="S90" s="293"/>
      <c r="T90" s="47">
        <v>153.33420000000001</v>
      </c>
      <c r="U90" s="47">
        <v>0</v>
      </c>
      <c r="V90" s="294">
        <v>0</v>
      </c>
      <c r="W90" s="294"/>
      <c r="X90" s="294"/>
      <c r="Y90" s="294"/>
      <c r="Z90" s="47">
        <v>153.33420000000001</v>
      </c>
      <c r="AA90" s="294">
        <v>0</v>
      </c>
      <c r="AB90" s="294"/>
      <c r="AC90" s="21" t="s">
        <v>85</v>
      </c>
      <c r="AE90" s="295"/>
      <c r="AF90" s="295"/>
      <c r="AG90" s="21"/>
      <c r="AH90" s="16"/>
      <c r="AI90" s="296"/>
      <c r="AJ90" s="296"/>
      <c r="AK90" s="296"/>
      <c r="AL90" s="294"/>
      <c r="AM90" s="294"/>
      <c r="AN90" s="47"/>
    </row>
    <row r="91" spans="1:40" x14ac:dyDescent="0.2">
      <c r="A91" s="91" t="s">
        <v>43</v>
      </c>
      <c r="B91" s="199" t="str">
        <f t="shared" si="26"/>
        <v>SERVICIO</v>
      </c>
      <c r="C91" s="199" t="str">
        <f t="shared" si="18"/>
        <v>REF</v>
      </c>
      <c r="D91" s="199" t="b">
        <f t="shared" si="19"/>
        <v>1</v>
      </c>
      <c r="E91" s="199" t="str">
        <f t="shared" si="20"/>
        <v>2022-05</v>
      </c>
      <c r="F91" s="199" t="str">
        <f t="shared" si="21"/>
        <v/>
      </c>
      <c r="G91" s="200">
        <f t="shared" si="22"/>
        <v>153.33000000000001</v>
      </c>
      <c r="H91" s="200">
        <f t="shared" si="23"/>
        <v>0</v>
      </c>
      <c r="I91" s="200">
        <f t="shared" si="24"/>
        <v>0</v>
      </c>
      <c r="J91" s="200">
        <f t="shared" si="25"/>
        <v>153.33000000000001</v>
      </c>
      <c r="N91" s="292" t="s">
        <v>139</v>
      </c>
      <c r="O91" s="292"/>
      <c r="P91" s="292"/>
      <c r="Q91" s="293">
        <v>44683</v>
      </c>
      <c r="R91" s="293"/>
      <c r="S91" s="293"/>
      <c r="T91" s="47">
        <v>153.33340000000001</v>
      </c>
      <c r="U91" s="47">
        <v>0</v>
      </c>
      <c r="V91" s="294">
        <v>0</v>
      </c>
      <c r="W91" s="294"/>
      <c r="X91" s="294"/>
      <c r="Y91" s="294"/>
      <c r="Z91" s="47">
        <v>153.33340000000001</v>
      </c>
      <c r="AA91" s="294">
        <v>0</v>
      </c>
      <c r="AB91" s="294"/>
      <c r="AC91" s="21" t="s">
        <v>85</v>
      </c>
      <c r="AE91" s="295"/>
      <c r="AF91" s="295"/>
      <c r="AG91" s="21"/>
      <c r="AH91" s="16"/>
      <c r="AI91" s="296"/>
      <c r="AJ91" s="296"/>
      <c r="AK91" s="296"/>
      <c r="AL91" s="294"/>
      <c r="AM91" s="294"/>
      <c r="AN91" s="47"/>
    </row>
    <row r="92" spans="1:40" hidden="1" x14ac:dyDescent="0.2">
      <c r="B92" s="197">
        <f t="shared" si="26"/>
        <v>44683</v>
      </c>
      <c r="G92" s="13"/>
      <c r="H92" s="13"/>
      <c r="I92" s="13"/>
      <c r="J92" s="13"/>
      <c r="Q92" s="291" t="s">
        <v>109</v>
      </c>
      <c r="R92" s="291"/>
      <c r="S92" s="291"/>
    </row>
    <row r="93" spans="1:40" x14ac:dyDescent="0.2">
      <c r="A93" s="91" t="s">
        <v>43</v>
      </c>
      <c r="B93" s="199" t="str">
        <f t="shared" si="26"/>
        <v>FOMA</v>
      </c>
      <c r="C93" s="199" t="str">
        <f t="shared" ref="C93:C95" si="27">IF(LEFT(N93,2)=LEFT(N94,2)=FALSE,AC93,"REVISAR")</f>
        <v>REF</v>
      </c>
      <c r="D93" s="199" t="b">
        <f t="shared" ref="D93:D95" si="28">DATE(YEAR(AH93),MONTH(AH93),DAY(AH93))=DATE(YEAR(AI93),MONTH(AI93),DAY(AI93))</f>
        <v>1</v>
      </c>
      <c r="E93" s="199" t="str">
        <f t="shared" ref="E93:E95" si="29">IF(ISBLANK(AH93)=FALSE,TEXT(AH93,"YYYY-MM"),TEXT(Q93,"YYYY-MM"))</f>
        <v>2022-05</v>
      </c>
      <c r="F93" s="199" t="str">
        <f t="shared" ref="F93:F95" si="30">IF(ISBLANK(AI93)=FALSE,TEXT(AI93,"YYYY-MM"),"")</f>
        <v/>
      </c>
      <c r="G93" s="200">
        <f t="shared" ref="G93:G95" si="31">ROUND(IF(ISBLANK(AL93)=FALSE,T93,T93),2)</f>
        <v>166.67</v>
      </c>
      <c r="H93" s="200">
        <f t="shared" ref="H93:H95" si="32">ROUND(+U93,2)</f>
        <v>0</v>
      </c>
      <c r="I93" s="200">
        <f t="shared" ref="I93:I95" si="33">ROUND(IF(ISBLANK(AL93)=FALSE,V93,V93),2)</f>
        <v>0</v>
      </c>
      <c r="J93" s="200">
        <f t="shared" ref="J93:J95" si="34">+G93+H93+I93</f>
        <v>166.67</v>
      </c>
      <c r="N93" s="292" t="s">
        <v>140</v>
      </c>
      <c r="O93" s="292"/>
      <c r="P93" s="292"/>
      <c r="Q93" s="293">
        <v>44683</v>
      </c>
      <c r="R93" s="293"/>
      <c r="S93" s="293"/>
      <c r="T93" s="47">
        <v>166.67</v>
      </c>
      <c r="U93" s="47">
        <v>0</v>
      </c>
      <c r="V93" s="294">
        <v>0</v>
      </c>
      <c r="W93" s="294"/>
      <c r="X93" s="294"/>
      <c r="Y93" s="294"/>
      <c r="Z93" s="47">
        <v>166.67</v>
      </c>
      <c r="AA93" s="294">
        <v>0</v>
      </c>
      <c r="AB93" s="294"/>
      <c r="AC93" s="21" t="s">
        <v>85</v>
      </c>
      <c r="AE93" s="295"/>
      <c r="AF93" s="295"/>
      <c r="AG93" s="21"/>
      <c r="AH93" s="16"/>
      <c r="AI93" s="296"/>
      <c r="AJ93" s="296"/>
      <c r="AK93" s="296"/>
      <c r="AL93" s="294"/>
      <c r="AM93" s="294"/>
      <c r="AN93" s="47"/>
    </row>
    <row r="94" spans="1:40" x14ac:dyDescent="0.2">
      <c r="A94" s="91" t="s">
        <v>43</v>
      </c>
      <c r="B94" s="199" t="str">
        <f t="shared" si="26"/>
        <v>FOMA</v>
      </c>
      <c r="C94" s="199" t="str">
        <f t="shared" si="27"/>
        <v>REF</v>
      </c>
      <c r="D94" s="199" t="b">
        <f t="shared" si="28"/>
        <v>1</v>
      </c>
      <c r="E94" s="199" t="str">
        <f t="shared" si="29"/>
        <v>2022-06</v>
      </c>
      <c r="F94" s="199" t="str">
        <f t="shared" si="30"/>
        <v/>
      </c>
      <c r="G94" s="200">
        <f t="shared" si="31"/>
        <v>166.67</v>
      </c>
      <c r="H94" s="200">
        <f t="shared" si="32"/>
        <v>0</v>
      </c>
      <c r="I94" s="200">
        <f t="shared" si="33"/>
        <v>0</v>
      </c>
      <c r="J94" s="200">
        <f t="shared" si="34"/>
        <v>166.67</v>
      </c>
      <c r="N94" s="292" t="s">
        <v>141</v>
      </c>
      <c r="O94" s="292"/>
      <c r="P94" s="292"/>
      <c r="Q94" s="293">
        <v>44714</v>
      </c>
      <c r="R94" s="293"/>
      <c r="S94" s="293"/>
      <c r="T94" s="47">
        <v>166.67</v>
      </c>
      <c r="U94" s="47">
        <v>0</v>
      </c>
      <c r="V94" s="294">
        <v>0</v>
      </c>
      <c r="W94" s="294"/>
      <c r="X94" s="294"/>
      <c r="Y94" s="294"/>
      <c r="Z94" s="47">
        <v>166.67</v>
      </c>
      <c r="AA94" s="294">
        <v>0</v>
      </c>
      <c r="AB94" s="294"/>
      <c r="AC94" s="21" t="s">
        <v>85</v>
      </c>
      <c r="AE94" s="295"/>
      <c r="AF94" s="295"/>
      <c r="AG94" s="21"/>
      <c r="AH94" s="16"/>
      <c r="AI94" s="296"/>
      <c r="AJ94" s="296"/>
      <c r="AK94" s="296"/>
      <c r="AL94" s="294"/>
      <c r="AM94" s="294"/>
      <c r="AN94" s="47"/>
    </row>
    <row r="95" spans="1:40" x14ac:dyDescent="0.2">
      <c r="A95" s="91" t="s">
        <v>43</v>
      </c>
      <c r="B95" s="199" t="str">
        <f t="shared" si="26"/>
        <v>FOMA</v>
      </c>
      <c r="C95" s="199" t="str">
        <f t="shared" si="27"/>
        <v>REF</v>
      </c>
      <c r="D95" s="199" t="b">
        <f t="shared" si="28"/>
        <v>1</v>
      </c>
      <c r="E95" s="199" t="str">
        <f t="shared" si="29"/>
        <v>2022-08</v>
      </c>
      <c r="F95" s="199" t="str">
        <f t="shared" si="30"/>
        <v/>
      </c>
      <c r="G95" s="200">
        <f t="shared" si="31"/>
        <v>166.66</v>
      </c>
      <c r="H95" s="200">
        <f t="shared" si="32"/>
        <v>0</v>
      </c>
      <c r="I95" s="200">
        <f t="shared" si="33"/>
        <v>0</v>
      </c>
      <c r="J95" s="200">
        <f t="shared" si="34"/>
        <v>166.66</v>
      </c>
      <c r="N95" s="292" t="s">
        <v>142</v>
      </c>
      <c r="O95" s="292"/>
      <c r="P95" s="292"/>
      <c r="Q95" s="293">
        <v>44775</v>
      </c>
      <c r="R95" s="293"/>
      <c r="S95" s="293"/>
      <c r="T95" s="47">
        <v>166.66</v>
      </c>
      <c r="U95" s="47">
        <v>0</v>
      </c>
      <c r="V95" s="294">
        <v>0</v>
      </c>
      <c r="W95" s="294"/>
      <c r="X95" s="294"/>
      <c r="Y95" s="294"/>
      <c r="Z95" s="47">
        <v>166.66</v>
      </c>
      <c r="AA95" s="294">
        <v>0</v>
      </c>
      <c r="AB95" s="294"/>
      <c r="AC95" s="21" t="s">
        <v>85</v>
      </c>
      <c r="AE95" s="295"/>
      <c r="AF95" s="295"/>
      <c r="AG95" s="21"/>
      <c r="AH95" s="16"/>
      <c r="AI95" s="296"/>
      <c r="AJ95" s="296"/>
      <c r="AK95" s="296"/>
      <c r="AL95" s="294"/>
      <c r="AM95" s="294"/>
      <c r="AN95" s="47"/>
    </row>
    <row r="96" spans="1:40" hidden="1" x14ac:dyDescent="0.2">
      <c r="B96" s="197">
        <f t="shared" si="26"/>
        <v>44775</v>
      </c>
      <c r="G96" s="13"/>
      <c r="H96" s="13"/>
      <c r="I96" s="13"/>
      <c r="J96" s="13"/>
      <c r="N96" s="288" t="s">
        <v>113</v>
      </c>
      <c r="O96" s="288"/>
      <c r="P96" s="288"/>
      <c r="Q96" s="288"/>
      <c r="R96" s="288"/>
      <c r="S96" s="288"/>
      <c r="T96" s="48">
        <v>4180.0200000000004</v>
      </c>
      <c r="U96" s="48">
        <v>0</v>
      </c>
      <c r="V96" s="289">
        <v>0</v>
      </c>
      <c r="W96" s="289"/>
      <c r="X96" s="289"/>
      <c r="Y96" s="289"/>
      <c r="Z96" s="48">
        <v>4180.0200000000004</v>
      </c>
      <c r="AA96" s="289">
        <v>0</v>
      </c>
      <c r="AB96" s="289"/>
    </row>
    <row r="97" spans="2:38" hidden="1" x14ac:dyDescent="0.2">
      <c r="B97" s="197">
        <f t="shared" si="26"/>
        <v>0</v>
      </c>
      <c r="G97" s="13"/>
      <c r="H97" s="13"/>
      <c r="I97" s="13"/>
      <c r="J97" s="13"/>
    </row>
    <row r="98" spans="2:38" hidden="1" x14ac:dyDescent="0.2">
      <c r="B98" s="197">
        <f t="shared" si="26"/>
        <v>0</v>
      </c>
      <c r="G98" s="13"/>
      <c r="H98" s="13"/>
      <c r="I98" s="13"/>
      <c r="J98" s="13"/>
      <c r="O98" s="290" t="s">
        <v>114</v>
      </c>
      <c r="P98" s="290"/>
      <c r="Q98" s="290"/>
      <c r="S98" s="290" t="s">
        <v>115</v>
      </c>
      <c r="T98" s="290"/>
      <c r="U98" s="290"/>
      <c r="V98" s="290"/>
      <c r="W98" s="290"/>
      <c r="X98" s="290"/>
      <c r="Y98" s="290"/>
      <c r="Z98" s="290"/>
      <c r="AA98" s="290"/>
      <c r="AB98" s="290"/>
      <c r="AC98" s="290"/>
    </row>
    <row r="99" spans="2:38" hidden="1" x14ac:dyDescent="0.2">
      <c r="B99" s="197">
        <f t="shared" si="26"/>
        <v>0</v>
      </c>
      <c r="G99" s="13"/>
      <c r="H99" s="13"/>
      <c r="I99" s="13"/>
      <c r="J99" s="13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</row>
    <row r="100" spans="2:38" hidden="1" x14ac:dyDescent="0.2">
      <c r="B100" s="197">
        <f t="shared" si="26"/>
        <v>0</v>
      </c>
      <c r="G100" s="13"/>
      <c r="H100" s="13"/>
      <c r="I100" s="13"/>
      <c r="J100" s="13"/>
    </row>
    <row r="101" spans="2:38" hidden="1" x14ac:dyDescent="0.2">
      <c r="B101" s="197">
        <f t="shared" si="26"/>
        <v>0</v>
      </c>
      <c r="G101" s="13"/>
      <c r="H101" s="13"/>
      <c r="I101" s="13"/>
      <c r="J101" s="13"/>
    </row>
    <row r="102" spans="2:38" hidden="1" x14ac:dyDescent="0.2">
      <c r="B102" s="197">
        <f t="shared" si="26"/>
        <v>0</v>
      </c>
      <c r="G102" s="13"/>
      <c r="H102" s="13"/>
      <c r="I102" s="13"/>
      <c r="J102" s="13"/>
      <c r="P102" s="297" t="s">
        <v>47</v>
      </c>
      <c r="Q102" s="297"/>
      <c r="R102" s="297"/>
      <c r="S102" s="297"/>
      <c r="T102" s="297"/>
      <c r="U102" s="297"/>
      <c r="V102" s="297"/>
    </row>
    <row r="103" spans="2:38" hidden="1" x14ac:dyDescent="0.2">
      <c r="B103" s="197">
        <f t="shared" si="26"/>
        <v>0</v>
      </c>
      <c r="G103" s="13"/>
      <c r="H103" s="13"/>
      <c r="I103" s="13"/>
      <c r="J103" s="13"/>
    </row>
    <row r="104" spans="2:38" hidden="1" x14ac:dyDescent="0.2">
      <c r="B104" s="197">
        <f t="shared" si="26"/>
        <v>0</v>
      </c>
      <c r="G104" s="13"/>
      <c r="H104" s="13"/>
      <c r="I104" s="13"/>
      <c r="J104" s="13"/>
      <c r="P104" s="290" t="s">
        <v>48</v>
      </c>
      <c r="Q104" s="290"/>
      <c r="R104" s="290"/>
      <c r="S104" s="290"/>
      <c r="T104" s="290"/>
      <c r="U104" s="290"/>
      <c r="V104" s="290"/>
      <c r="W104" s="290"/>
      <c r="Y104" s="298">
        <v>0</v>
      </c>
      <c r="Z104" s="298"/>
      <c r="AA104" s="298"/>
      <c r="AF104" s="290" t="s">
        <v>49</v>
      </c>
      <c r="AG104" s="290"/>
      <c r="AH104" s="290"/>
      <c r="AI104" s="290"/>
      <c r="AK104" s="299">
        <v>459.99</v>
      </c>
      <c r="AL104" s="299"/>
    </row>
    <row r="105" spans="2:38" hidden="1" x14ac:dyDescent="0.2">
      <c r="B105" s="197">
        <f t="shared" si="26"/>
        <v>0</v>
      </c>
      <c r="G105" s="13"/>
      <c r="H105" s="13"/>
      <c r="I105" s="13"/>
      <c r="J105" s="13"/>
      <c r="P105" s="290" t="s">
        <v>50</v>
      </c>
      <c r="Q105" s="290"/>
      <c r="R105" s="290"/>
      <c r="S105" s="290"/>
      <c r="T105" s="290"/>
      <c r="U105" s="290"/>
      <c r="V105" s="290"/>
      <c r="W105" s="290"/>
      <c r="Y105" s="298">
        <v>0</v>
      </c>
      <c r="Z105" s="298"/>
      <c r="AA105" s="298"/>
      <c r="AF105" s="290" t="s">
        <v>51</v>
      </c>
      <c r="AG105" s="290"/>
      <c r="AH105" s="290"/>
      <c r="AI105" s="290"/>
      <c r="AK105" s="300">
        <v>459.99</v>
      </c>
      <c r="AL105" s="300"/>
    </row>
    <row r="106" spans="2:38" hidden="1" x14ac:dyDescent="0.2">
      <c r="B106" s="197">
        <f t="shared" si="26"/>
        <v>0</v>
      </c>
      <c r="G106" s="13"/>
      <c r="H106" s="13"/>
      <c r="I106" s="13"/>
      <c r="J106" s="13"/>
      <c r="P106" s="290" t="s">
        <v>52</v>
      </c>
      <c r="Q106" s="290"/>
      <c r="R106" s="290"/>
      <c r="S106" s="290"/>
      <c r="T106" s="290"/>
      <c r="U106" s="290"/>
      <c r="V106" s="290"/>
      <c r="W106" s="290"/>
      <c r="Y106" s="298">
        <v>1.26E-2</v>
      </c>
      <c r="Z106" s="298"/>
      <c r="AA106" s="298"/>
    </row>
    <row r="107" spans="2:38" hidden="1" x14ac:dyDescent="0.2">
      <c r="B107" s="197">
        <f t="shared" si="26"/>
        <v>0</v>
      </c>
      <c r="G107" s="13"/>
      <c r="H107" s="13"/>
      <c r="I107" s="13"/>
      <c r="J107" s="13"/>
    </row>
    <row r="108" spans="2:38" hidden="1" x14ac:dyDescent="0.2">
      <c r="B108" s="197">
        <f t="shared" si="26"/>
        <v>0</v>
      </c>
      <c r="G108" s="13"/>
      <c r="H108" s="13"/>
      <c r="I108" s="13"/>
      <c r="J108" s="13"/>
      <c r="P108" s="297" t="s">
        <v>53</v>
      </c>
      <c r="Q108" s="297"/>
      <c r="R108" s="297"/>
      <c r="S108" s="297"/>
      <c r="T108" s="297"/>
      <c r="U108" s="297"/>
      <c r="V108" s="297"/>
    </row>
    <row r="109" spans="2:38" hidden="1" x14ac:dyDescent="0.2">
      <c r="B109" s="197">
        <f t="shared" si="26"/>
        <v>0</v>
      </c>
      <c r="G109" s="13"/>
      <c r="H109" s="13"/>
      <c r="I109" s="13"/>
      <c r="J109" s="13"/>
    </row>
    <row r="110" spans="2:38" hidden="1" x14ac:dyDescent="0.2">
      <c r="B110" s="197">
        <f t="shared" si="26"/>
        <v>0</v>
      </c>
      <c r="G110" s="13"/>
      <c r="H110" s="13"/>
      <c r="I110" s="13"/>
      <c r="J110" s="13"/>
      <c r="P110" s="301" t="s">
        <v>54</v>
      </c>
      <c r="Q110" s="301"/>
      <c r="R110" s="301"/>
      <c r="S110" s="301"/>
      <c r="T110" s="301"/>
      <c r="U110" s="301"/>
      <c r="V110" s="301"/>
      <c r="W110" s="301"/>
      <c r="Y110" s="298">
        <v>0</v>
      </c>
      <c r="Z110" s="298"/>
      <c r="AA110" s="298"/>
      <c r="AF110" s="290" t="s">
        <v>55</v>
      </c>
      <c r="AG110" s="290"/>
      <c r="AH110" s="290"/>
      <c r="AI110" s="290"/>
    </row>
    <row r="111" spans="2:38" hidden="1" x14ac:dyDescent="0.2">
      <c r="B111" s="197">
        <f t="shared" si="26"/>
        <v>0</v>
      </c>
      <c r="G111" s="13"/>
      <c r="H111" s="13"/>
      <c r="I111" s="13"/>
      <c r="J111" s="13"/>
    </row>
    <row r="112" spans="2:38" hidden="1" x14ac:dyDescent="0.2">
      <c r="B112" s="197">
        <f t="shared" si="26"/>
        <v>0</v>
      </c>
      <c r="G112" s="13"/>
      <c r="H112" s="13"/>
      <c r="I112" s="13"/>
      <c r="J112" s="13"/>
      <c r="P112" s="297" t="s">
        <v>56</v>
      </c>
      <c r="Q112" s="297"/>
      <c r="R112" s="297"/>
      <c r="S112" s="297"/>
      <c r="T112" s="297"/>
      <c r="U112" s="297"/>
      <c r="V112" s="297"/>
    </row>
    <row r="113" spans="1:40" ht="22.5" hidden="1" x14ac:dyDescent="0.2">
      <c r="B113" s="197">
        <f t="shared" si="26"/>
        <v>0</v>
      </c>
      <c r="G113" s="13"/>
      <c r="H113" s="13"/>
      <c r="I113" s="13"/>
      <c r="J113" s="13"/>
      <c r="N113" s="288" t="s">
        <v>57</v>
      </c>
      <c r="O113" s="288"/>
      <c r="P113" s="288"/>
      <c r="Q113" s="288" t="s">
        <v>58</v>
      </c>
      <c r="R113" s="288"/>
      <c r="S113" s="288"/>
      <c r="T113" s="46" t="s">
        <v>59</v>
      </c>
      <c r="U113" s="46" t="s">
        <v>60</v>
      </c>
      <c r="V113" s="302" t="s">
        <v>61</v>
      </c>
      <c r="W113" s="302"/>
      <c r="X113" s="302"/>
      <c r="Y113" s="302"/>
      <c r="Z113" s="46" t="s">
        <v>62</v>
      </c>
      <c r="AA113" s="302" t="s">
        <v>63</v>
      </c>
      <c r="AB113" s="302"/>
      <c r="AC113" s="19" t="s">
        <v>64</v>
      </c>
      <c r="AE113" s="288" t="s">
        <v>65</v>
      </c>
      <c r="AF113" s="288"/>
      <c r="AG113" s="19" t="s">
        <v>66</v>
      </c>
      <c r="AH113" s="19" t="s">
        <v>67</v>
      </c>
      <c r="AI113" s="288" t="s">
        <v>68</v>
      </c>
      <c r="AJ113" s="288"/>
      <c r="AK113" s="288"/>
      <c r="AL113" s="302" t="s">
        <v>69</v>
      </c>
      <c r="AM113" s="302"/>
      <c r="AN113" s="46" t="s">
        <v>63</v>
      </c>
    </row>
    <row r="114" spans="1:40" hidden="1" x14ac:dyDescent="0.2">
      <c r="B114" s="197" t="str">
        <f t="shared" si="26"/>
        <v>Fecha Vencimiento</v>
      </c>
      <c r="G114" s="13"/>
      <c r="H114" s="13"/>
      <c r="I114" s="13"/>
      <c r="J114" s="13"/>
      <c r="Q114" s="291" t="s">
        <v>70</v>
      </c>
      <c r="R114" s="291"/>
      <c r="S114" s="291"/>
    </row>
    <row r="115" spans="1:40" x14ac:dyDescent="0.2">
      <c r="A115" s="91" t="s">
        <v>43</v>
      </c>
      <c r="B115" s="199" t="str">
        <f t="shared" si="26"/>
        <v>SERVICIO</v>
      </c>
      <c r="C115" s="199" t="str">
        <f t="shared" ref="C115:C138" si="35">IF(LEFT(N115,2)=LEFT(N116,2)=FALSE,AC115,"REVISAR")</f>
        <v>CAN</v>
      </c>
      <c r="D115" s="199" t="b">
        <f t="shared" ref="D115:D138" si="36">DATE(YEAR(AH115),MONTH(AH115),DAY(AH115))=DATE(YEAR(AI115),MONTH(AI115),DAY(AI115))</f>
        <v>1</v>
      </c>
      <c r="E115" s="199" t="str">
        <f t="shared" ref="E115:E138" si="37">IF(ISBLANK(AH115)=FALSE,TEXT(AH115,"YYYY-MM"),TEXT(Q115,"YYYY-MM"))</f>
        <v>2020-09</v>
      </c>
      <c r="F115" s="199" t="str">
        <f t="shared" ref="F115:F138" si="38">IF(ISBLANK(AI115)=FALSE,TEXT(AI115,"YYYY-MM"),"")</f>
        <v>2020-09</v>
      </c>
      <c r="G115" s="200">
        <f t="shared" ref="G115:G138" si="39">ROUND(IF(ISBLANK(AL115)=FALSE,T115,T115),2)</f>
        <v>153.33000000000001</v>
      </c>
      <c r="H115" s="200">
        <f t="shared" ref="H115:H138" si="40">ROUND(+U115,2)</f>
        <v>0</v>
      </c>
      <c r="I115" s="200">
        <f t="shared" ref="I115:I138" si="41">ROUND(IF(ISBLANK(AL115)=FALSE,V115,V115),2)</f>
        <v>0</v>
      </c>
      <c r="J115" s="200">
        <f t="shared" ref="J115:J138" si="42">+G115+H115+I115</f>
        <v>153.33000000000001</v>
      </c>
      <c r="N115" s="292" t="s">
        <v>116</v>
      </c>
      <c r="O115" s="292"/>
      <c r="P115" s="292"/>
      <c r="Q115" s="293">
        <v>44051</v>
      </c>
      <c r="R115" s="293"/>
      <c r="S115" s="293"/>
      <c r="T115" s="47">
        <v>153.33420000000001</v>
      </c>
      <c r="U115" s="47">
        <v>0</v>
      </c>
      <c r="V115" s="294">
        <v>0</v>
      </c>
      <c r="W115" s="294"/>
      <c r="X115" s="294"/>
      <c r="Y115" s="294"/>
      <c r="Z115" s="47">
        <v>153.33420000000001</v>
      </c>
      <c r="AA115" s="294">
        <v>0</v>
      </c>
      <c r="AB115" s="294"/>
      <c r="AC115" s="21" t="s">
        <v>72</v>
      </c>
      <c r="AE115" s="295" t="s">
        <v>73</v>
      </c>
      <c r="AF115" s="295"/>
      <c r="AG115" s="21" t="s">
        <v>143</v>
      </c>
      <c r="AH115" s="16">
        <v>44075</v>
      </c>
      <c r="AI115" s="296">
        <v>44075</v>
      </c>
      <c r="AJ115" s="296"/>
      <c r="AK115" s="296"/>
      <c r="AL115" s="306">
        <v>153.33000000000001</v>
      </c>
      <c r="AM115" s="306"/>
      <c r="AN115" s="47">
        <v>0</v>
      </c>
    </row>
    <row r="116" spans="1:40" x14ac:dyDescent="0.2">
      <c r="A116" s="91" t="s">
        <v>43</v>
      </c>
      <c r="B116" s="199" t="str">
        <f t="shared" si="26"/>
        <v>SERVICIO</v>
      </c>
      <c r="C116" s="199" t="str">
        <f t="shared" si="35"/>
        <v>CAN</v>
      </c>
      <c r="D116" s="199" t="b">
        <f t="shared" si="36"/>
        <v>1</v>
      </c>
      <c r="E116" s="199" t="str">
        <f t="shared" si="37"/>
        <v>2020-09</v>
      </c>
      <c r="F116" s="199" t="str">
        <f t="shared" si="38"/>
        <v>2020-09</v>
      </c>
      <c r="G116" s="200">
        <f t="shared" si="39"/>
        <v>153.33000000000001</v>
      </c>
      <c r="H116" s="200">
        <f t="shared" si="40"/>
        <v>0</v>
      </c>
      <c r="I116" s="200">
        <f t="shared" si="41"/>
        <v>0</v>
      </c>
      <c r="J116" s="200">
        <f t="shared" si="42"/>
        <v>153.33000000000001</v>
      </c>
      <c r="N116" s="292" t="s">
        <v>117</v>
      </c>
      <c r="O116" s="292"/>
      <c r="P116" s="292"/>
      <c r="Q116" s="293">
        <v>44082</v>
      </c>
      <c r="R116" s="293"/>
      <c r="S116" s="293"/>
      <c r="T116" s="47">
        <v>153.33420000000001</v>
      </c>
      <c r="U116" s="47">
        <v>0</v>
      </c>
      <c r="V116" s="294">
        <v>0</v>
      </c>
      <c r="W116" s="294"/>
      <c r="X116" s="294"/>
      <c r="Y116" s="294"/>
      <c r="Z116" s="47">
        <v>153.33420000000001</v>
      </c>
      <c r="AA116" s="294">
        <v>0</v>
      </c>
      <c r="AB116" s="294"/>
      <c r="AC116" s="21" t="s">
        <v>72</v>
      </c>
      <c r="AE116" s="295" t="s">
        <v>73</v>
      </c>
      <c r="AF116" s="295"/>
      <c r="AG116" s="21" t="s">
        <v>144</v>
      </c>
      <c r="AH116" s="16">
        <v>44100</v>
      </c>
      <c r="AI116" s="296">
        <v>44100</v>
      </c>
      <c r="AJ116" s="296"/>
      <c r="AK116" s="296"/>
      <c r="AL116" s="306">
        <v>153.33000000000001</v>
      </c>
      <c r="AM116" s="306"/>
      <c r="AN116" s="47">
        <v>0</v>
      </c>
    </row>
    <row r="117" spans="1:40" x14ac:dyDescent="0.2">
      <c r="A117" s="91" t="s">
        <v>43</v>
      </c>
      <c r="B117" s="199" t="str">
        <f t="shared" si="26"/>
        <v>SERVICIO</v>
      </c>
      <c r="C117" s="199" t="str">
        <f t="shared" si="35"/>
        <v>CAN</v>
      </c>
      <c r="D117" s="199" t="b">
        <f t="shared" si="36"/>
        <v>1</v>
      </c>
      <c r="E117" s="199" t="str">
        <f t="shared" si="37"/>
        <v>2020-12</v>
      </c>
      <c r="F117" s="199" t="str">
        <f t="shared" si="38"/>
        <v>2020-12</v>
      </c>
      <c r="G117" s="200">
        <f t="shared" si="39"/>
        <v>153.33000000000001</v>
      </c>
      <c r="H117" s="200">
        <f t="shared" si="40"/>
        <v>0</v>
      </c>
      <c r="I117" s="200">
        <f t="shared" si="41"/>
        <v>0</v>
      </c>
      <c r="J117" s="200">
        <f t="shared" si="42"/>
        <v>153.33000000000001</v>
      </c>
      <c r="N117" s="292" t="s">
        <v>118</v>
      </c>
      <c r="O117" s="292"/>
      <c r="P117" s="292"/>
      <c r="Q117" s="293">
        <v>44112</v>
      </c>
      <c r="R117" s="293"/>
      <c r="S117" s="293"/>
      <c r="T117" s="47">
        <v>153.33420000000001</v>
      </c>
      <c r="U117" s="47">
        <v>0</v>
      </c>
      <c r="V117" s="294">
        <v>0</v>
      </c>
      <c r="W117" s="294"/>
      <c r="X117" s="294"/>
      <c r="Y117" s="294"/>
      <c r="Z117" s="47">
        <v>153.33420000000001</v>
      </c>
      <c r="AA117" s="294">
        <v>0</v>
      </c>
      <c r="AB117" s="294"/>
      <c r="AC117" s="21" t="s">
        <v>72</v>
      </c>
      <c r="AE117" s="295" t="s">
        <v>73</v>
      </c>
      <c r="AF117" s="295"/>
      <c r="AG117" s="21" t="s">
        <v>145</v>
      </c>
      <c r="AH117" s="16">
        <v>44168</v>
      </c>
      <c r="AI117" s="296">
        <v>44168</v>
      </c>
      <c r="AJ117" s="296"/>
      <c r="AK117" s="296"/>
      <c r="AL117" s="306">
        <v>153.33000000000001</v>
      </c>
      <c r="AM117" s="306"/>
      <c r="AN117" s="47">
        <v>0</v>
      </c>
    </row>
    <row r="118" spans="1:40" x14ac:dyDescent="0.2">
      <c r="A118" s="91" t="s">
        <v>43</v>
      </c>
      <c r="B118" s="199" t="str">
        <f t="shared" si="26"/>
        <v>SERVICIO</v>
      </c>
      <c r="C118" s="199" t="str">
        <f t="shared" si="35"/>
        <v>REF</v>
      </c>
      <c r="D118" s="199" t="b">
        <f t="shared" si="36"/>
        <v>1</v>
      </c>
      <c r="E118" s="199" t="str">
        <f t="shared" si="37"/>
        <v>2020-11</v>
      </c>
      <c r="F118" s="199" t="str">
        <f t="shared" si="38"/>
        <v/>
      </c>
      <c r="G118" s="200">
        <f t="shared" si="39"/>
        <v>153.33000000000001</v>
      </c>
      <c r="H118" s="200">
        <f t="shared" si="40"/>
        <v>0</v>
      </c>
      <c r="I118" s="200">
        <f t="shared" si="41"/>
        <v>0</v>
      </c>
      <c r="J118" s="200">
        <f t="shared" si="42"/>
        <v>153.33000000000001</v>
      </c>
      <c r="N118" s="292" t="s">
        <v>119</v>
      </c>
      <c r="O118" s="292"/>
      <c r="P118" s="292"/>
      <c r="Q118" s="293">
        <v>44143</v>
      </c>
      <c r="R118" s="293"/>
      <c r="S118" s="293"/>
      <c r="T118" s="47">
        <v>153.33420000000001</v>
      </c>
      <c r="U118" s="47">
        <v>0</v>
      </c>
      <c r="V118" s="294">
        <v>0</v>
      </c>
      <c r="W118" s="294"/>
      <c r="X118" s="294"/>
      <c r="Y118" s="294"/>
      <c r="Z118" s="47">
        <v>153.33420000000001</v>
      </c>
      <c r="AA118" s="294">
        <v>0</v>
      </c>
      <c r="AB118" s="294"/>
      <c r="AC118" s="21" t="s">
        <v>85</v>
      </c>
      <c r="AE118" s="295"/>
      <c r="AF118" s="295"/>
      <c r="AG118" s="21"/>
      <c r="AH118" s="16"/>
      <c r="AI118" s="296"/>
      <c r="AJ118" s="296"/>
      <c r="AK118" s="296"/>
      <c r="AL118" s="294"/>
      <c r="AM118" s="294"/>
      <c r="AN118" s="47"/>
    </row>
    <row r="119" spans="1:40" x14ac:dyDescent="0.2">
      <c r="A119" s="91" t="s">
        <v>43</v>
      </c>
      <c r="B119" s="199" t="str">
        <f t="shared" si="26"/>
        <v>SERVICIO</v>
      </c>
      <c r="C119" s="199" t="str">
        <f t="shared" si="35"/>
        <v>REF</v>
      </c>
      <c r="D119" s="199" t="b">
        <f t="shared" si="36"/>
        <v>1</v>
      </c>
      <c r="E119" s="199" t="str">
        <f t="shared" si="37"/>
        <v>2020-12</v>
      </c>
      <c r="F119" s="199" t="str">
        <f t="shared" si="38"/>
        <v/>
      </c>
      <c r="G119" s="200">
        <f t="shared" si="39"/>
        <v>153.33000000000001</v>
      </c>
      <c r="H119" s="200">
        <f t="shared" si="40"/>
        <v>0</v>
      </c>
      <c r="I119" s="200">
        <f t="shared" si="41"/>
        <v>0</v>
      </c>
      <c r="J119" s="200">
        <f t="shared" si="42"/>
        <v>153.33000000000001</v>
      </c>
      <c r="N119" s="292" t="s">
        <v>120</v>
      </c>
      <c r="O119" s="292"/>
      <c r="P119" s="292"/>
      <c r="Q119" s="293">
        <v>44173</v>
      </c>
      <c r="R119" s="293"/>
      <c r="S119" s="293"/>
      <c r="T119" s="47">
        <v>153.33420000000001</v>
      </c>
      <c r="U119" s="47">
        <v>0</v>
      </c>
      <c r="V119" s="294">
        <v>0</v>
      </c>
      <c r="W119" s="294"/>
      <c r="X119" s="294"/>
      <c r="Y119" s="294"/>
      <c r="Z119" s="47">
        <v>153.33420000000001</v>
      </c>
      <c r="AA119" s="294">
        <v>0</v>
      </c>
      <c r="AB119" s="294"/>
      <c r="AC119" s="21" t="s">
        <v>85</v>
      </c>
      <c r="AE119" s="295"/>
      <c r="AF119" s="295"/>
      <c r="AG119" s="21"/>
      <c r="AH119" s="16"/>
      <c r="AI119" s="296"/>
      <c r="AJ119" s="296"/>
      <c r="AK119" s="296"/>
      <c r="AL119" s="294"/>
      <c r="AM119" s="294"/>
      <c r="AN119" s="47"/>
    </row>
    <row r="120" spans="1:40" x14ac:dyDescent="0.2">
      <c r="A120" s="91" t="s">
        <v>43</v>
      </c>
      <c r="B120" s="199" t="str">
        <f t="shared" si="26"/>
        <v>SERVICIO</v>
      </c>
      <c r="C120" s="199" t="str">
        <f t="shared" si="35"/>
        <v>REF</v>
      </c>
      <c r="D120" s="199" t="b">
        <f t="shared" si="36"/>
        <v>1</v>
      </c>
      <c r="E120" s="199" t="str">
        <f t="shared" si="37"/>
        <v>2021-01</v>
      </c>
      <c r="F120" s="199" t="str">
        <f t="shared" si="38"/>
        <v/>
      </c>
      <c r="G120" s="200">
        <f t="shared" si="39"/>
        <v>153.33000000000001</v>
      </c>
      <c r="H120" s="200">
        <f t="shared" si="40"/>
        <v>0</v>
      </c>
      <c r="I120" s="200">
        <f t="shared" si="41"/>
        <v>0</v>
      </c>
      <c r="J120" s="200">
        <f t="shared" si="42"/>
        <v>153.33000000000001</v>
      </c>
      <c r="N120" s="292" t="s">
        <v>121</v>
      </c>
      <c r="O120" s="292"/>
      <c r="P120" s="292"/>
      <c r="Q120" s="293">
        <v>44204</v>
      </c>
      <c r="R120" s="293"/>
      <c r="S120" s="293"/>
      <c r="T120" s="47">
        <v>153.33420000000001</v>
      </c>
      <c r="U120" s="47">
        <v>0</v>
      </c>
      <c r="V120" s="294">
        <v>0</v>
      </c>
      <c r="W120" s="294"/>
      <c r="X120" s="294"/>
      <c r="Y120" s="294"/>
      <c r="Z120" s="47">
        <v>153.33420000000001</v>
      </c>
      <c r="AA120" s="294">
        <v>0</v>
      </c>
      <c r="AB120" s="294"/>
      <c r="AC120" s="21" t="s">
        <v>85</v>
      </c>
      <c r="AE120" s="295"/>
      <c r="AF120" s="295"/>
      <c r="AG120" s="21"/>
      <c r="AH120" s="16"/>
      <c r="AI120" s="296"/>
      <c r="AJ120" s="296"/>
      <c r="AK120" s="296"/>
      <c r="AL120" s="294"/>
      <c r="AM120" s="294"/>
      <c r="AN120" s="47"/>
    </row>
    <row r="121" spans="1:40" x14ac:dyDescent="0.2">
      <c r="A121" s="91" t="s">
        <v>43</v>
      </c>
      <c r="B121" s="199" t="str">
        <f t="shared" si="26"/>
        <v>SERVICIO</v>
      </c>
      <c r="C121" s="199" t="str">
        <f t="shared" si="35"/>
        <v>REF</v>
      </c>
      <c r="D121" s="199" t="b">
        <f t="shared" si="36"/>
        <v>1</v>
      </c>
      <c r="E121" s="199" t="str">
        <f t="shared" si="37"/>
        <v>2021-02</v>
      </c>
      <c r="F121" s="199" t="str">
        <f t="shared" si="38"/>
        <v/>
      </c>
      <c r="G121" s="200">
        <f t="shared" si="39"/>
        <v>153.33000000000001</v>
      </c>
      <c r="H121" s="200">
        <f t="shared" si="40"/>
        <v>0</v>
      </c>
      <c r="I121" s="200">
        <f t="shared" si="41"/>
        <v>0</v>
      </c>
      <c r="J121" s="200">
        <f t="shared" si="42"/>
        <v>153.33000000000001</v>
      </c>
      <c r="N121" s="292" t="s">
        <v>122</v>
      </c>
      <c r="O121" s="292"/>
      <c r="P121" s="292"/>
      <c r="Q121" s="293">
        <v>44235</v>
      </c>
      <c r="R121" s="293"/>
      <c r="S121" s="293"/>
      <c r="T121" s="47">
        <v>153.33420000000001</v>
      </c>
      <c r="U121" s="47">
        <v>0</v>
      </c>
      <c r="V121" s="294">
        <v>0</v>
      </c>
      <c r="W121" s="294"/>
      <c r="X121" s="294"/>
      <c r="Y121" s="294"/>
      <c r="Z121" s="47">
        <v>153.33420000000001</v>
      </c>
      <c r="AA121" s="294">
        <v>0</v>
      </c>
      <c r="AB121" s="294"/>
      <c r="AC121" s="21" t="s">
        <v>85</v>
      </c>
      <c r="AE121" s="295"/>
      <c r="AF121" s="295"/>
      <c r="AG121" s="21"/>
      <c r="AH121" s="16"/>
      <c r="AI121" s="296"/>
      <c r="AJ121" s="296"/>
      <c r="AK121" s="296"/>
      <c r="AL121" s="294"/>
      <c r="AM121" s="294"/>
      <c r="AN121" s="47"/>
    </row>
    <row r="122" spans="1:40" x14ac:dyDescent="0.2">
      <c r="A122" s="91" t="s">
        <v>43</v>
      </c>
      <c r="B122" s="199" t="str">
        <f t="shared" si="26"/>
        <v>SERVICIO</v>
      </c>
      <c r="C122" s="199" t="str">
        <f t="shared" si="35"/>
        <v>REF</v>
      </c>
      <c r="D122" s="199" t="b">
        <f t="shared" si="36"/>
        <v>1</v>
      </c>
      <c r="E122" s="199" t="str">
        <f t="shared" si="37"/>
        <v>2021-03</v>
      </c>
      <c r="F122" s="199" t="str">
        <f t="shared" si="38"/>
        <v/>
      </c>
      <c r="G122" s="200">
        <f t="shared" si="39"/>
        <v>153.33000000000001</v>
      </c>
      <c r="H122" s="200">
        <f t="shared" si="40"/>
        <v>0</v>
      </c>
      <c r="I122" s="200">
        <f t="shared" si="41"/>
        <v>0</v>
      </c>
      <c r="J122" s="200">
        <f t="shared" si="42"/>
        <v>153.33000000000001</v>
      </c>
      <c r="N122" s="292" t="s">
        <v>123</v>
      </c>
      <c r="O122" s="292"/>
      <c r="P122" s="292"/>
      <c r="Q122" s="293">
        <v>44263</v>
      </c>
      <c r="R122" s="293"/>
      <c r="S122" s="293"/>
      <c r="T122" s="47">
        <v>153.33420000000001</v>
      </c>
      <c r="U122" s="47">
        <v>0</v>
      </c>
      <c r="V122" s="294">
        <v>0</v>
      </c>
      <c r="W122" s="294"/>
      <c r="X122" s="294"/>
      <c r="Y122" s="294"/>
      <c r="Z122" s="47">
        <v>153.33420000000001</v>
      </c>
      <c r="AA122" s="294">
        <v>0</v>
      </c>
      <c r="AB122" s="294"/>
      <c r="AC122" s="21" t="s">
        <v>85</v>
      </c>
      <c r="AE122" s="295"/>
      <c r="AF122" s="295"/>
      <c r="AG122" s="21"/>
      <c r="AH122" s="16"/>
      <c r="AI122" s="296"/>
      <c r="AJ122" s="296"/>
      <c r="AK122" s="296"/>
      <c r="AL122" s="294"/>
      <c r="AM122" s="294"/>
      <c r="AN122" s="47"/>
    </row>
    <row r="123" spans="1:40" x14ac:dyDescent="0.2">
      <c r="A123" s="91" t="s">
        <v>43</v>
      </c>
      <c r="B123" s="199" t="str">
        <f t="shared" si="26"/>
        <v>SERVICIO</v>
      </c>
      <c r="C123" s="199" t="str">
        <f t="shared" si="35"/>
        <v>REF</v>
      </c>
      <c r="D123" s="199" t="b">
        <f t="shared" si="36"/>
        <v>1</v>
      </c>
      <c r="E123" s="199" t="str">
        <f t="shared" si="37"/>
        <v>2021-04</v>
      </c>
      <c r="F123" s="199" t="str">
        <f t="shared" si="38"/>
        <v/>
      </c>
      <c r="G123" s="200">
        <f t="shared" si="39"/>
        <v>153.33000000000001</v>
      </c>
      <c r="H123" s="200">
        <f t="shared" si="40"/>
        <v>0</v>
      </c>
      <c r="I123" s="200">
        <f t="shared" si="41"/>
        <v>0</v>
      </c>
      <c r="J123" s="200">
        <f t="shared" si="42"/>
        <v>153.33000000000001</v>
      </c>
      <c r="N123" s="292" t="s">
        <v>124</v>
      </c>
      <c r="O123" s="292"/>
      <c r="P123" s="292"/>
      <c r="Q123" s="293">
        <v>44294</v>
      </c>
      <c r="R123" s="293"/>
      <c r="S123" s="293"/>
      <c r="T123" s="47">
        <v>153.33420000000001</v>
      </c>
      <c r="U123" s="47">
        <v>0</v>
      </c>
      <c r="V123" s="294">
        <v>0</v>
      </c>
      <c r="W123" s="294"/>
      <c r="X123" s="294"/>
      <c r="Y123" s="294"/>
      <c r="Z123" s="47">
        <v>153.33420000000001</v>
      </c>
      <c r="AA123" s="294">
        <v>0</v>
      </c>
      <c r="AB123" s="294"/>
      <c r="AC123" s="21" t="s">
        <v>85</v>
      </c>
      <c r="AE123" s="295"/>
      <c r="AF123" s="295"/>
      <c r="AG123" s="21"/>
      <c r="AH123" s="16"/>
      <c r="AI123" s="296"/>
      <c r="AJ123" s="296"/>
      <c r="AK123" s="296"/>
      <c r="AL123" s="294"/>
      <c r="AM123" s="294"/>
      <c r="AN123" s="47"/>
    </row>
    <row r="124" spans="1:40" x14ac:dyDescent="0.2">
      <c r="A124" s="91" t="s">
        <v>43</v>
      </c>
      <c r="B124" s="199" t="str">
        <f t="shared" si="26"/>
        <v>SERVICIO</v>
      </c>
      <c r="C124" s="199" t="str">
        <f t="shared" si="35"/>
        <v>REF</v>
      </c>
      <c r="D124" s="199" t="b">
        <f t="shared" si="36"/>
        <v>1</v>
      </c>
      <c r="E124" s="199" t="str">
        <f t="shared" si="37"/>
        <v>2021-05</v>
      </c>
      <c r="F124" s="199" t="str">
        <f t="shared" si="38"/>
        <v/>
      </c>
      <c r="G124" s="200">
        <f t="shared" si="39"/>
        <v>153.33000000000001</v>
      </c>
      <c r="H124" s="200">
        <f t="shared" si="40"/>
        <v>0</v>
      </c>
      <c r="I124" s="200">
        <f t="shared" si="41"/>
        <v>0</v>
      </c>
      <c r="J124" s="200">
        <f t="shared" si="42"/>
        <v>153.33000000000001</v>
      </c>
      <c r="N124" s="292" t="s">
        <v>125</v>
      </c>
      <c r="O124" s="292"/>
      <c r="P124" s="292"/>
      <c r="Q124" s="293">
        <v>44324</v>
      </c>
      <c r="R124" s="293"/>
      <c r="S124" s="293"/>
      <c r="T124" s="47">
        <v>153.33420000000001</v>
      </c>
      <c r="U124" s="47">
        <v>0</v>
      </c>
      <c r="V124" s="294">
        <v>0</v>
      </c>
      <c r="W124" s="294"/>
      <c r="X124" s="294"/>
      <c r="Y124" s="294"/>
      <c r="Z124" s="47">
        <v>153.33420000000001</v>
      </c>
      <c r="AA124" s="294">
        <v>0</v>
      </c>
      <c r="AB124" s="294"/>
      <c r="AC124" s="21" t="s">
        <v>85</v>
      </c>
      <c r="AE124" s="295"/>
      <c r="AF124" s="295"/>
      <c r="AG124" s="21"/>
      <c r="AH124" s="16"/>
      <c r="AI124" s="296"/>
      <c r="AJ124" s="296"/>
      <c r="AK124" s="296"/>
      <c r="AL124" s="294"/>
      <c r="AM124" s="294"/>
      <c r="AN124" s="47"/>
    </row>
    <row r="125" spans="1:40" x14ac:dyDescent="0.2">
      <c r="A125" s="91" t="s">
        <v>43</v>
      </c>
      <c r="B125" s="199" t="str">
        <f t="shared" si="26"/>
        <v>SERVICIO</v>
      </c>
      <c r="C125" s="199" t="str">
        <f t="shared" si="35"/>
        <v>REF</v>
      </c>
      <c r="D125" s="199" t="b">
        <f t="shared" si="36"/>
        <v>1</v>
      </c>
      <c r="E125" s="199" t="str">
        <f t="shared" si="37"/>
        <v>2021-06</v>
      </c>
      <c r="F125" s="199" t="str">
        <f t="shared" si="38"/>
        <v/>
      </c>
      <c r="G125" s="200">
        <f t="shared" si="39"/>
        <v>153.33000000000001</v>
      </c>
      <c r="H125" s="200">
        <f t="shared" si="40"/>
        <v>0</v>
      </c>
      <c r="I125" s="200">
        <f t="shared" si="41"/>
        <v>0</v>
      </c>
      <c r="J125" s="200">
        <f t="shared" si="42"/>
        <v>153.33000000000001</v>
      </c>
      <c r="N125" s="292" t="s">
        <v>126</v>
      </c>
      <c r="O125" s="292"/>
      <c r="P125" s="292"/>
      <c r="Q125" s="293">
        <v>44355</v>
      </c>
      <c r="R125" s="293"/>
      <c r="S125" s="293"/>
      <c r="T125" s="47">
        <v>153.33420000000001</v>
      </c>
      <c r="U125" s="47">
        <v>0</v>
      </c>
      <c r="V125" s="294">
        <v>0</v>
      </c>
      <c r="W125" s="294"/>
      <c r="X125" s="294"/>
      <c r="Y125" s="294"/>
      <c r="Z125" s="47">
        <v>153.33420000000001</v>
      </c>
      <c r="AA125" s="294">
        <v>0</v>
      </c>
      <c r="AB125" s="294"/>
      <c r="AC125" s="21" t="s">
        <v>85</v>
      </c>
      <c r="AE125" s="295"/>
      <c r="AF125" s="295"/>
      <c r="AG125" s="21"/>
      <c r="AH125" s="16"/>
      <c r="AI125" s="296"/>
      <c r="AJ125" s="296"/>
      <c r="AK125" s="296"/>
      <c r="AL125" s="294"/>
      <c r="AM125" s="294"/>
      <c r="AN125" s="47"/>
    </row>
    <row r="126" spans="1:40" x14ac:dyDescent="0.2">
      <c r="A126" s="91" t="s">
        <v>43</v>
      </c>
      <c r="B126" s="199" t="str">
        <f t="shared" si="26"/>
        <v>SERVICIO</v>
      </c>
      <c r="C126" s="199" t="str">
        <f t="shared" si="35"/>
        <v>REF</v>
      </c>
      <c r="D126" s="199" t="b">
        <f t="shared" si="36"/>
        <v>1</v>
      </c>
      <c r="E126" s="199" t="str">
        <f t="shared" si="37"/>
        <v>2021-07</v>
      </c>
      <c r="F126" s="199" t="str">
        <f t="shared" si="38"/>
        <v/>
      </c>
      <c r="G126" s="200">
        <f t="shared" si="39"/>
        <v>153.33000000000001</v>
      </c>
      <c r="H126" s="200">
        <f t="shared" si="40"/>
        <v>0</v>
      </c>
      <c r="I126" s="200">
        <f t="shared" si="41"/>
        <v>0</v>
      </c>
      <c r="J126" s="200">
        <f t="shared" si="42"/>
        <v>153.33000000000001</v>
      </c>
      <c r="N126" s="292" t="s">
        <v>127</v>
      </c>
      <c r="O126" s="292"/>
      <c r="P126" s="292"/>
      <c r="Q126" s="293">
        <v>44385</v>
      </c>
      <c r="R126" s="293"/>
      <c r="S126" s="293"/>
      <c r="T126" s="47">
        <v>153.33420000000001</v>
      </c>
      <c r="U126" s="47">
        <v>0</v>
      </c>
      <c r="V126" s="294">
        <v>0</v>
      </c>
      <c r="W126" s="294"/>
      <c r="X126" s="294"/>
      <c r="Y126" s="294"/>
      <c r="Z126" s="47">
        <v>153.33420000000001</v>
      </c>
      <c r="AA126" s="294">
        <v>0</v>
      </c>
      <c r="AB126" s="294"/>
      <c r="AC126" s="21" t="s">
        <v>85</v>
      </c>
      <c r="AE126" s="295"/>
      <c r="AF126" s="295"/>
      <c r="AG126" s="21"/>
      <c r="AH126" s="16"/>
      <c r="AI126" s="296"/>
      <c r="AJ126" s="296"/>
      <c r="AK126" s="296"/>
      <c r="AL126" s="294"/>
      <c r="AM126" s="294"/>
      <c r="AN126" s="47"/>
    </row>
    <row r="127" spans="1:40" x14ac:dyDescent="0.2">
      <c r="A127" s="91" t="s">
        <v>43</v>
      </c>
      <c r="B127" s="199" t="str">
        <f t="shared" si="26"/>
        <v>SERVICIO</v>
      </c>
      <c r="C127" s="199" t="str">
        <f t="shared" si="35"/>
        <v>REF</v>
      </c>
      <c r="D127" s="199" t="b">
        <f t="shared" si="36"/>
        <v>1</v>
      </c>
      <c r="E127" s="199" t="str">
        <f t="shared" si="37"/>
        <v>2021-08</v>
      </c>
      <c r="F127" s="199" t="str">
        <f t="shared" si="38"/>
        <v/>
      </c>
      <c r="G127" s="200">
        <f t="shared" si="39"/>
        <v>153.33000000000001</v>
      </c>
      <c r="H127" s="200">
        <f t="shared" si="40"/>
        <v>0</v>
      </c>
      <c r="I127" s="200">
        <f t="shared" si="41"/>
        <v>0</v>
      </c>
      <c r="J127" s="200">
        <f t="shared" si="42"/>
        <v>153.33000000000001</v>
      </c>
      <c r="N127" s="292" t="s">
        <v>128</v>
      </c>
      <c r="O127" s="292"/>
      <c r="P127" s="292"/>
      <c r="Q127" s="293">
        <v>44416</v>
      </c>
      <c r="R127" s="293"/>
      <c r="S127" s="293"/>
      <c r="T127" s="47">
        <v>153.33420000000001</v>
      </c>
      <c r="U127" s="47">
        <v>0</v>
      </c>
      <c r="V127" s="294">
        <v>0</v>
      </c>
      <c r="W127" s="294"/>
      <c r="X127" s="294"/>
      <c r="Y127" s="294"/>
      <c r="Z127" s="47">
        <v>153.33420000000001</v>
      </c>
      <c r="AA127" s="294">
        <v>0</v>
      </c>
      <c r="AB127" s="294"/>
      <c r="AC127" s="21" t="s">
        <v>85</v>
      </c>
      <c r="AE127" s="295"/>
      <c r="AF127" s="295"/>
      <c r="AG127" s="21"/>
      <c r="AH127" s="16"/>
      <c r="AI127" s="296"/>
      <c r="AJ127" s="296"/>
      <c r="AK127" s="296"/>
      <c r="AL127" s="294"/>
      <c r="AM127" s="294"/>
      <c r="AN127" s="47"/>
    </row>
    <row r="128" spans="1:40" x14ac:dyDescent="0.2">
      <c r="A128" s="91" t="s">
        <v>43</v>
      </c>
      <c r="B128" s="199" t="str">
        <f t="shared" si="26"/>
        <v>SERVICIO</v>
      </c>
      <c r="C128" s="199" t="str">
        <f t="shared" si="35"/>
        <v>REF</v>
      </c>
      <c r="D128" s="199" t="b">
        <f t="shared" si="36"/>
        <v>1</v>
      </c>
      <c r="E128" s="199" t="str">
        <f t="shared" si="37"/>
        <v>2021-09</v>
      </c>
      <c r="F128" s="199" t="str">
        <f t="shared" si="38"/>
        <v/>
      </c>
      <c r="G128" s="200">
        <f t="shared" si="39"/>
        <v>153.33000000000001</v>
      </c>
      <c r="H128" s="200">
        <f t="shared" si="40"/>
        <v>0</v>
      </c>
      <c r="I128" s="200">
        <f t="shared" si="41"/>
        <v>0</v>
      </c>
      <c r="J128" s="200">
        <f t="shared" si="42"/>
        <v>153.33000000000001</v>
      </c>
      <c r="N128" s="292" t="s">
        <v>129</v>
      </c>
      <c r="O128" s="292"/>
      <c r="P128" s="292"/>
      <c r="Q128" s="293">
        <v>44447</v>
      </c>
      <c r="R128" s="293"/>
      <c r="S128" s="293"/>
      <c r="T128" s="47">
        <v>153.33420000000001</v>
      </c>
      <c r="U128" s="47">
        <v>0</v>
      </c>
      <c r="V128" s="294">
        <v>0</v>
      </c>
      <c r="W128" s="294"/>
      <c r="X128" s="294"/>
      <c r="Y128" s="294"/>
      <c r="Z128" s="47">
        <v>153.33420000000001</v>
      </c>
      <c r="AA128" s="294">
        <v>0</v>
      </c>
      <c r="AB128" s="294"/>
      <c r="AC128" s="21" t="s">
        <v>85</v>
      </c>
      <c r="AE128" s="295"/>
      <c r="AF128" s="295"/>
      <c r="AG128" s="21"/>
      <c r="AH128" s="16"/>
      <c r="AI128" s="296"/>
      <c r="AJ128" s="296"/>
      <c r="AK128" s="296"/>
      <c r="AL128" s="294"/>
      <c r="AM128" s="294"/>
      <c r="AN128" s="47"/>
    </row>
    <row r="129" spans="1:40" x14ac:dyDescent="0.2">
      <c r="A129" s="91" t="s">
        <v>43</v>
      </c>
      <c r="B129" s="199" t="str">
        <f t="shared" si="26"/>
        <v>SERVICIO</v>
      </c>
      <c r="C129" s="199" t="str">
        <f t="shared" si="35"/>
        <v>REF</v>
      </c>
      <c r="D129" s="199" t="b">
        <f t="shared" si="36"/>
        <v>1</v>
      </c>
      <c r="E129" s="199" t="str">
        <f t="shared" si="37"/>
        <v>2021-10</v>
      </c>
      <c r="F129" s="199" t="str">
        <f t="shared" si="38"/>
        <v/>
      </c>
      <c r="G129" s="200">
        <f t="shared" si="39"/>
        <v>153.33000000000001</v>
      </c>
      <c r="H129" s="200">
        <f t="shared" si="40"/>
        <v>0</v>
      </c>
      <c r="I129" s="200">
        <f t="shared" si="41"/>
        <v>0</v>
      </c>
      <c r="J129" s="200">
        <f t="shared" si="42"/>
        <v>153.33000000000001</v>
      </c>
      <c r="N129" s="292" t="s">
        <v>130</v>
      </c>
      <c r="O129" s="292"/>
      <c r="P129" s="292"/>
      <c r="Q129" s="293">
        <v>44477</v>
      </c>
      <c r="R129" s="293"/>
      <c r="S129" s="293"/>
      <c r="T129" s="47">
        <v>153.33420000000001</v>
      </c>
      <c r="U129" s="47">
        <v>0</v>
      </c>
      <c r="V129" s="294">
        <v>0</v>
      </c>
      <c r="W129" s="294"/>
      <c r="X129" s="294"/>
      <c r="Y129" s="294"/>
      <c r="Z129" s="47">
        <v>153.33420000000001</v>
      </c>
      <c r="AA129" s="294">
        <v>0</v>
      </c>
      <c r="AB129" s="294"/>
      <c r="AC129" s="21" t="s">
        <v>85</v>
      </c>
      <c r="AE129" s="295"/>
      <c r="AF129" s="295"/>
      <c r="AG129" s="21"/>
      <c r="AH129" s="16"/>
      <c r="AI129" s="296"/>
      <c r="AJ129" s="296"/>
      <c r="AK129" s="296"/>
      <c r="AL129" s="294"/>
      <c r="AM129" s="294"/>
      <c r="AN129" s="47"/>
    </row>
    <row r="130" spans="1:40" x14ac:dyDescent="0.2">
      <c r="A130" s="91" t="s">
        <v>43</v>
      </c>
      <c r="B130" s="199" t="str">
        <f t="shared" si="26"/>
        <v>SERVICIO</v>
      </c>
      <c r="C130" s="199" t="str">
        <f t="shared" si="35"/>
        <v>REF</v>
      </c>
      <c r="D130" s="199" t="b">
        <f t="shared" si="36"/>
        <v>1</v>
      </c>
      <c r="E130" s="199" t="str">
        <f t="shared" si="37"/>
        <v>2021-11</v>
      </c>
      <c r="F130" s="199" t="str">
        <f t="shared" si="38"/>
        <v/>
      </c>
      <c r="G130" s="200">
        <f t="shared" si="39"/>
        <v>153.33000000000001</v>
      </c>
      <c r="H130" s="200">
        <f t="shared" si="40"/>
        <v>0</v>
      </c>
      <c r="I130" s="200">
        <f t="shared" si="41"/>
        <v>0</v>
      </c>
      <c r="J130" s="200">
        <f t="shared" si="42"/>
        <v>153.33000000000001</v>
      </c>
      <c r="N130" s="292" t="s">
        <v>131</v>
      </c>
      <c r="O130" s="292"/>
      <c r="P130" s="292"/>
      <c r="Q130" s="293">
        <v>44508</v>
      </c>
      <c r="R130" s="293"/>
      <c r="S130" s="293"/>
      <c r="T130" s="47">
        <v>153.33420000000001</v>
      </c>
      <c r="U130" s="47">
        <v>0</v>
      </c>
      <c r="V130" s="294">
        <v>0</v>
      </c>
      <c r="W130" s="294"/>
      <c r="X130" s="294"/>
      <c r="Y130" s="294"/>
      <c r="Z130" s="47">
        <v>153.33420000000001</v>
      </c>
      <c r="AA130" s="294">
        <v>0</v>
      </c>
      <c r="AB130" s="294"/>
      <c r="AC130" s="21" t="s">
        <v>85</v>
      </c>
      <c r="AE130" s="295"/>
      <c r="AF130" s="295"/>
      <c r="AG130" s="21"/>
      <c r="AH130" s="16"/>
      <c r="AI130" s="296"/>
      <c r="AJ130" s="296"/>
      <c r="AK130" s="296"/>
      <c r="AL130" s="294"/>
      <c r="AM130" s="294"/>
      <c r="AN130" s="47"/>
    </row>
    <row r="131" spans="1:40" x14ac:dyDescent="0.2">
      <c r="A131" s="91" t="s">
        <v>43</v>
      </c>
      <c r="B131" s="199" t="str">
        <f t="shared" si="26"/>
        <v>SERVICIO</v>
      </c>
      <c r="C131" s="199" t="str">
        <f t="shared" si="35"/>
        <v>REF</v>
      </c>
      <c r="D131" s="199" t="b">
        <f t="shared" si="36"/>
        <v>1</v>
      </c>
      <c r="E131" s="199" t="str">
        <f t="shared" si="37"/>
        <v>2021-12</v>
      </c>
      <c r="F131" s="199" t="str">
        <f t="shared" si="38"/>
        <v/>
      </c>
      <c r="G131" s="200">
        <f t="shared" si="39"/>
        <v>153.33000000000001</v>
      </c>
      <c r="H131" s="200">
        <f t="shared" si="40"/>
        <v>0</v>
      </c>
      <c r="I131" s="200">
        <f t="shared" si="41"/>
        <v>0</v>
      </c>
      <c r="J131" s="200">
        <f t="shared" si="42"/>
        <v>153.33000000000001</v>
      </c>
      <c r="N131" s="292" t="s">
        <v>132</v>
      </c>
      <c r="O131" s="292"/>
      <c r="P131" s="292"/>
      <c r="Q131" s="293">
        <v>44538</v>
      </c>
      <c r="R131" s="293"/>
      <c r="S131" s="293"/>
      <c r="T131" s="47">
        <v>153.33420000000001</v>
      </c>
      <c r="U131" s="47">
        <v>0</v>
      </c>
      <c r="V131" s="294">
        <v>0</v>
      </c>
      <c r="W131" s="294"/>
      <c r="X131" s="294"/>
      <c r="Y131" s="294"/>
      <c r="Z131" s="47">
        <v>153.33420000000001</v>
      </c>
      <c r="AA131" s="294">
        <v>0</v>
      </c>
      <c r="AB131" s="294"/>
      <c r="AC131" s="21" t="s">
        <v>85</v>
      </c>
      <c r="AE131" s="295"/>
      <c r="AF131" s="295"/>
      <c r="AG131" s="21"/>
      <c r="AH131" s="16"/>
      <c r="AI131" s="296"/>
      <c r="AJ131" s="296"/>
      <c r="AK131" s="296"/>
      <c r="AL131" s="294"/>
      <c r="AM131" s="294"/>
      <c r="AN131" s="47"/>
    </row>
    <row r="132" spans="1:40" x14ac:dyDescent="0.2">
      <c r="A132" s="91" t="s">
        <v>43</v>
      </c>
      <c r="B132" s="199" t="str">
        <f t="shared" si="26"/>
        <v>SERVICIO</v>
      </c>
      <c r="C132" s="199" t="str">
        <f t="shared" si="35"/>
        <v>REF</v>
      </c>
      <c r="D132" s="199" t="b">
        <f t="shared" si="36"/>
        <v>1</v>
      </c>
      <c r="E132" s="199" t="str">
        <f t="shared" si="37"/>
        <v>2022-01</v>
      </c>
      <c r="F132" s="199" t="str">
        <f t="shared" si="38"/>
        <v/>
      </c>
      <c r="G132" s="200">
        <f t="shared" si="39"/>
        <v>153.33000000000001</v>
      </c>
      <c r="H132" s="200">
        <f t="shared" si="40"/>
        <v>0</v>
      </c>
      <c r="I132" s="200">
        <f t="shared" si="41"/>
        <v>0</v>
      </c>
      <c r="J132" s="200">
        <f t="shared" si="42"/>
        <v>153.33000000000001</v>
      </c>
      <c r="N132" s="292" t="s">
        <v>133</v>
      </c>
      <c r="O132" s="292"/>
      <c r="P132" s="292"/>
      <c r="Q132" s="293">
        <v>44569</v>
      </c>
      <c r="R132" s="293"/>
      <c r="S132" s="293"/>
      <c r="T132" s="47">
        <v>153.33420000000001</v>
      </c>
      <c r="U132" s="47">
        <v>0</v>
      </c>
      <c r="V132" s="294">
        <v>0</v>
      </c>
      <c r="W132" s="294"/>
      <c r="X132" s="294"/>
      <c r="Y132" s="294"/>
      <c r="Z132" s="47">
        <v>153.33420000000001</v>
      </c>
      <c r="AA132" s="294">
        <v>0</v>
      </c>
      <c r="AB132" s="294"/>
      <c r="AC132" s="21" t="s">
        <v>85</v>
      </c>
      <c r="AE132" s="295"/>
      <c r="AF132" s="295"/>
      <c r="AG132" s="21"/>
      <c r="AH132" s="16"/>
      <c r="AI132" s="296"/>
      <c r="AJ132" s="296"/>
      <c r="AK132" s="296"/>
      <c r="AL132" s="294"/>
      <c r="AM132" s="294"/>
      <c r="AN132" s="47"/>
    </row>
    <row r="133" spans="1:40" x14ac:dyDescent="0.2">
      <c r="A133" s="91" t="s">
        <v>43</v>
      </c>
      <c r="B133" s="199" t="str">
        <f t="shared" si="26"/>
        <v>SERVICIO</v>
      </c>
      <c r="C133" s="199" t="str">
        <f t="shared" si="35"/>
        <v>REF</v>
      </c>
      <c r="D133" s="199" t="b">
        <f t="shared" si="36"/>
        <v>1</v>
      </c>
      <c r="E133" s="199" t="str">
        <f t="shared" si="37"/>
        <v>2022-02</v>
      </c>
      <c r="F133" s="199" t="str">
        <f t="shared" si="38"/>
        <v/>
      </c>
      <c r="G133" s="200">
        <f t="shared" si="39"/>
        <v>153.33000000000001</v>
      </c>
      <c r="H133" s="200">
        <f t="shared" si="40"/>
        <v>0</v>
      </c>
      <c r="I133" s="200">
        <f t="shared" si="41"/>
        <v>0</v>
      </c>
      <c r="J133" s="200">
        <f t="shared" si="42"/>
        <v>153.33000000000001</v>
      </c>
      <c r="N133" s="292" t="s">
        <v>134</v>
      </c>
      <c r="O133" s="292"/>
      <c r="P133" s="292"/>
      <c r="Q133" s="293">
        <v>44600</v>
      </c>
      <c r="R133" s="293"/>
      <c r="S133" s="293"/>
      <c r="T133" s="47">
        <v>153.33420000000001</v>
      </c>
      <c r="U133" s="47">
        <v>0</v>
      </c>
      <c r="V133" s="294">
        <v>0</v>
      </c>
      <c r="W133" s="294"/>
      <c r="X133" s="294"/>
      <c r="Y133" s="294"/>
      <c r="Z133" s="47">
        <v>153.33420000000001</v>
      </c>
      <c r="AA133" s="294">
        <v>0</v>
      </c>
      <c r="AB133" s="294"/>
      <c r="AC133" s="21" t="s">
        <v>85</v>
      </c>
      <c r="AE133" s="295"/>
      <c r="AF133" s="295"/>
      <c r="AG133" s="21"/>
      <c r="AH133" s="16"/>
      <c r="AI133" s="296"/>
      <c r="AJ133" s="296"/>
      <c r="AK133" s="296"/>
      <c r="AL133" s="294"/>
      <c r="AM133" s="294"/>
      <c r="AN133" s="47"/>
    </row>
    <row r="134" spans="1:40" x14ac:dyDescent="0.2">
      <c r="A134" s="91" t="s">
        <v>43</v>
      </c>
      <c r="B134" s="199" t="str">
        <f t="shared" si="26"/>
        <v>SERVICIO</v>
      </c>
      <c r="C134" s="199" t="str">
        <f t="shared" si="35"/>
        <v>REF</v>
      </c>
      <c r="D134" s="199" t="b">
        <f t="shared" si="36"/>
        <v>1</v>
      </c>
      <c r="E134" s="199" t="str">
        <f t="shared" si="37"/>
        <v>2022-03</v>
      </c>
      <c r="F134" s="199" t="str">
        <f t="shared" si="38"/>
        <v/>
      </c>
      <c r="G134" s="200">
        <f t="shared" si="39"/>
        <v>153.33000000000001</v>
      </c>
      <c r="H134" s="200">
        <f t="shared" si="40"/>
        <v>0</v>
      </c>
      <c r="I134" s="200">
        <f t="shared" si="41"/>
        <v>0</v>
      </c>
      <c r="J134" s="200">
        <f t="shared" si="42"/>
        <v>153.33000000000001</v>
      </c>
      <c r="N134" s="292" t="s">
        <v>135</v>
      </c>
      <c r="O134" s="292"/>
      <c r="P134" s="292"/>
      <c r="Q134" s="293">
        <v>44628</v>
      </c>
      <c r="R134" s="293"/>
      <c r="S134" s="293"/>
      <c r="T134" s="47">
        <v>153.33420000000001</v>
      </c>
      <c r="U134" s="47">
        <v>0</v>
      </c>
      <c r="V134" s="294">
        <v>0</v>
      </c>
      <c r="W134" s="294"/>
      <c r="X134" s="294"/>
      <c r="Y134" s="294"/>
      <c r="Z134" s="47">
        <v>153.33420000000001</v>
      </c>
      <c r="AA134" s="294">
        <v>0</v>
      </c>
      <c r="AB134" s="294"/>
      <c r="AC134" s="21" t="s">
        <v>85</v>
      </c>
      <c r="AE134" s="295"/>
      <c r="AF134" s="295"/>
      <c r="AG134" s="21"/>
      <c r="AH134" s="16"/>
      <c r="AI134" s="296"/>
      <c r="AJ134" s="296"/>
      <c r="AK134" s="296"/>
      <c r="AL134" s="294"/>
      <c r="AM134" s="294"/>
      <c r="AN134" s="47"/>
    </row>
    <row r="135" spans="1:40" x14ac:dyDescent="0.2">
      <c r="A135" s="91" t="s">
        <v>43</v>
      </c>
      <c r="B135" s="199" t="str">
        <f t="shared" si="26"/>
        <v>SERVICIO</v>
      </c>
      <c r="C135" s="199" t="str">
        <f t="shared" si="35"/>
        <v>REF</v>
      </c>
      <c r="D135" s="199" t="b">
        <f t="shared" si="36"/>
        <v>1</v>
      </c>
      <c r="E135" s="199" t="str">
        <f t="shared" si="37"/>
        <v>2022-04</v>
      </c>
      <c r="F135" s="199" t="str">
        <f t="shared" si="38"/>
        <v/>
      </c>
      <c r="G135" s="200">
        <f t="shared" si="39"/>
        <v>153.33000000000001</v>
      </c>
      <c r="H135" s="200">
        <f t="shared" si="40"/>
        <v>0</v>
      </c>
      <c r="I135" s="200">
        <f t="shared" si="41"/>
        <v>0</v>
      </c>
      <c r="J135" s="200">
        <f t="shared" si="42"/>
        <v>153.33000000000001</v>
      </c>
      <c r="N135" s="292" t="s">
        <v>136</v>
      </c>
      <c r="O135" s="292"/>
      <c r="P135" s="292"/>
      <c r="Q135" s="293">
        <v>44659</v>
      </c>
      <c r="R135" s="293"/>
      <c r="S135" s="293"/>
      <c r="T135" s="47">
        <v>153.33420000000001</v>
      </c>
      <c r="U135" s="47">
        <v>0</v>
      </c>
      <c r="V135" s="294">
        <v>0</v>
      </c>
      <c r="W135" s="294"/>
      <c r="X135" s="294"/>
      <c r="Y135" s="294"/>
      <c r="Z135" s="47">
        <v>153.33420000000001</v>
      </c>
      <c r="AA135" s="294">
        <v>0</v>
      </c>
      <c r="AB135" s="294"/>
      <c r="AC135" s="21" t="s">
        <v>85</v>
      </c>
      <c r="AE135" s="295"/>
      <c r="AF135" s="295"/>
      <c r="AG135" s="21"/>
      <c r="AH135" s="16"/>
      <c r="AI135" s="296"/>
      <c r="AJ135" s="296"/>
      <c r="AK135" s="296"/>
      <c r="AL135" s="294"/>
      <c r="AM135" s="294"/>
      <c r="AN135" s="47"/>
    </row>
    <row r="136" spans="1:40" x14ac:dyDescent="0.2">
      <c r="A136" s="91" t="s">
        <v>43</v>
      </c>
      <c r="B136" s="199" t="str">
        <f t="shared" si="26"/>
        <v>SERVICIO</v>
      </c>
      <c r="C136" s="199" t="str">
        <f t="shared" si="35"/>
        <v>REF</v>
      </c>
      <c r="D136" s="199" t="b">
        <f t="shared" si="36"/>
        <v>1</v>
      </c>
      <c r="E136" s="199" t="str">
        <f t="shared" si="37"/>
        <v>2022-05</v>
      </c>
      <c r="F136" s="199" t="str">
        <f t="shared" si="38"/>
        <v/>
      </c>
      <c r="G136" s="200">
        <f t="shared" si="39"/>
        <v>153.33000000000001</v>
      </c>
      <c r="H136" s="200">
        <f t="shared" si="40"/>
        <v>0</v>
      </c>
      <c r="I136" s="200">
        <f t="shared" si="41"/>
        <v>0</v>
      </c>
      <c r="J136" s="200">
        <f t="shared" si="42"/>
        <v>153.33000000000001</v>
      </c>
      <c r="N136" s="292" t="s">
        <v>137</v>
      </c>
      <c r="O136" s="292"/>
      <c r="P136" s="292"/>
      <c r="Q136" s="293">
        <v>44689</v>
      </c>
      <c r="R136" s="293"/>
      <c r="S136" s="293"/>
      <c r="T136" s="47">
        <v>153.33420000000001</v>
      </c>
      <c r="U136" s="47">
        <v>0</v>
      </c>
      <c r="V136" s="294">
        <v>0</v>
      </c>
      <c r="W136" s="294"/>
      <c r="X136" s="294"/>
      <c r="Y136" s="294"/>
      <c r="Z136" s="47">
        <v>153.33420000000001</v>
      </c>
      <c r="AA136" s="294">
        <v>0</v>
      </c>
      <c r="AB136" s="294"/>
      <c r="AC136" s="21" t="s">
        <v>85</v>
      </c>
      <c r="AE136" s="295"/>
      <c r="AF136" s="295"/>
      <c r="AG136" s="21"/>
      <c r="AH136" s="16"/>
      <c r="AI136" s="296"/>
      <c r="AJ136" s="296"/>
      <c r="AK136" s="296"/>
      <c r="AL136" s="294"/>
      <c r="AM136" s="294"/>
      <c r="AN136" s="47"/>
    </row>
    <row r="137" spans="1:40" x14ac:dyDescent="0.2">
      <c r="A137" s="91" t="s">
        <v>43</v>
      </c>
      <c r="B137" s="199" t="str">
        <f t="shared" si="26"/>
        <v>SERVICIO</v>
      </c>
      <c r="C137" s="199" t="str">
        <f t="shared" si="35"/>
        <v>REF</v>
      </c>
      <c r="D137" s="199" t="b">
        <f t="shared" si="36"/>
        <v>1</v>
      </c>
      <c r="E137" s="199" t="str">
        <f t="shared" si="37"/>
        <v>2022-06</v>
      </c>
      <c r="F137" s="199" t="str">
        <f t="shared" si="38"/>
        <v/>
      </c>
      <c r="G137" s="200">
        <f t="shared" si="39"/>
        <v>153.33000000000001</v>
      </c>
      <c r="H137" s="200">
        <f t="shared" si="40"/>
        <v>0</v>
      </c>
      <c r="I137" s="200">
        <f t="shared" si="41"/>
        <v>0</v>
      </c>
      <c r="J137" s="200">
        <f t="shared" si="42"/>
        <v>153.33000000000001</v>
      </c>
      <c r="N137" s="292" t="s">
        <v>138</v>
      </c>
      <c r="O137" s="292"/>
      <c r="P137" s="292"/>
      <c r="Q137" s="293">
        <v>44720</v>
      </c>
      <c r="R137" s="293"/>
      <c r="S137" s="293"/>
      <c r="T137" s="47">
        <v>153.33420000000001</v>
      </c>
      <c r="U137" s="47">
        <v>0</v>
      </c>
      <c r="V137" s="294">
        <v>0</v>
      </c>
      <c r="W137" s="294"/>
      <c r="X137" s="294"/>
      <c r="Y137" s="294"/>
      <c r="Z137" s="47">
        <v>153.33420000000001</v>
      </c>
      <c r="AA137" s="294">
        <v>0</v>
      </c>
      <c r="AB137" s="294"/>
      <c r="AC137" s="21" t="s">
        <v>85</v>
      </c>
      <c r="AE137" s="295"/>
      <c r="AF137" s="295"/>
      <c r="AG137" s="21"/>
      <c r="AH137" s="16"/>
      <c r="AI137" s="296"/>
      <c r="AJ137" s="296"/>
      <c r="AK137" s="296"/>
      <c r="AL137" s="294"/>
      <c r="AM137" s="294"/>
      <c r="AN137" s="47"/>
    </row>
    <row r="138" spans="1:40" x14ac:dyDescent="0.2">
      <c r="A138" s="91" t="s">
        <v>43</v>
      </c>
      <c r="B138" s="199" t="str">
        <f t="shared" si="26"/>
        <v>SERVICIO</v>
      </c>
      <c r="C138" s="199" t="str">
        <f t="shared" si="35"/>
        <v>REF</v>
      </c>
      <c r="D138" s="199" t="b">
        <f t="shared" si="36"/>
        <v>1</v>
      </c>
      <c r="E138" s="199" t="str">
        <f t="shared" si="37"/>
        <v>2022-07</v>
      </c>
      <c r="F138" s="199" t="str">
        <f t="shared" si="38"/>
        <v/>
      </c>
      <c r="G138" s="200">
        <f t="shared" si="39"/>
        <v>153.33000000000001</v>
      </c>
      <c r="H138" s="200">
        <f t="shared" si="40"/>
        <v>0</v>
      </c>
      <c r="I138" s="200">
        <f t="shared" si="41"/>
        <v>0</v>
      </c>
      <c r="J138" s="200">
        <f t="shared" si="42"/>
        <v>153.33000000000001</v>
      </c>
      <c r="N138" s="292" t="s">
        <v>139</v>
      </c>
      <c r="O138" s="292"/>
      <c r="P138" s="292"/>
      <c r="Q138" s="293">
        <v>44750</v>
      </c>
      <c r="R138" s="293"/>
      <c r="S138" s="293"/>
      <c r="T138" s="47">
        <v>153.33340000000001</v>
      </c>
      <c r="U138" s="47">
        <v>0</v>
      </c>
      <c r="V138" s="294">
        <v>0</v>
      </c>
      <c r="W138" s="294"/>
      <c r="X138" s="294"/>
      <c r="Y138" s="294"/>
      <c r="Z138" s="47">
        <v>153.33340000000001</v>
      </c>
      <c r="AA138" s="294">
        <v>0</v>
      </c>
      <c r="AB138" s="294"/>
      <c r="AC138" s="21" t="s">
        <v>85</v>
      </c>
      <c r="AE138" s="295"/>
      <c r="AF138" s="295"/>
      <c r="AG138" s="21"/>
      <c r="AH138" s="16"/>
      <c r="AI138" s="296"/>
      <c r="AJ138" s="296"/>
      <c r="AK138" s="296"/>
      <c r="AL138" s="294"/>
      <c r="AM138" s="294"/>
      <c r="AN138" s="47"/>
    </row>
    <row r="139" spans="1:40" hidden="1" x14ac:dyDescent="0.2">
      <c r="B139" s="197">
        <f t="shared" si="26"/>
        <v>44750</v>
      </c>
      <c r="G139" s="13"/>
      <c r="H139" s="13"/>
      <c r="I139" s="13"/>
      <c r="J139" s="13"/>
      <c r="Q139" s="291" t="s">
        <v>109</v>
      </c>
      <c r="R139" s="291"/>
      <c r="S139" s="291"/>
    </row>
    <row r="140" spans="1:40" x14ac:dyDescent="0.2">
      <c r="A140" s="91" t="s">
        <v>43</v>
      </c>
      <c r="B140" s="199" t="str">
        <f t="shared" si="26"/>
        <v>FOMA</v>
      </c>
      <c r="C140" s="199" t="str">
        <f t="shared" ref="C140:C142" si="43">IF(LEFT(N140,2)=LEFT(N141,2)=FALSE,AC140,"REVISAR")</f>
        <v>REF</v>
      </c>
      <c r="D140" s="199" t="b">
        <f t="shared" ref="D140:D142" si="44">DATE(YEAR(AH140),MONTH(AH140),DAY(AH140))=DATE(YEAR(AI140),MONTH(AI140),DAY(AI140))</f>
        <v>1</v>
      </c>
      <c r="E140" s="199" t="str">
        <f t="shared" ref="E140:E142" si="45">IF(ISBLANK(AH140)=FALSE,TEXT(AH140,"YYYY-MM"),TEXT(Q140,"YYYY-MM"))</f>
        <v>2022-08</v>
      </c>
      <c r="F140" s="199" t="str">
        <f t="shared" ref="F140:F142" si="46">IF(ISBLANK(AI140)=FALSE,TEXT(AI140,"YYYY-MM"),"")</f>
        <v/>
      </c>
      <c r="G140" s="200">
        <f t="shared" ref="G140:G142" si="47">ROUND(IF(ISBLANK(AL140)=FALSE,T140,T140),2)</f>
        <v>166.67</v>
      </c>
      <c r="H140" s="200">
        <f t="shared" ref="H140:H142" si="48">ROUND(+U140,2)</f>
        <v>0</v>
      </c>
      <c r="I140" s="200">
        <f t="shared" ref="I140:I142" si="49">ROUND(IF(ISBLANK(AL140)=FALSE,V140,V140),2)</f>
        <v>0</v>
      </c>
      <c r="J140" s="200">
        <f t="shared" ref="J140:J142" si="50">+G140+H140+I140</f>
        <v>166.67</v>
      </c>
      <c r="N140" s="292" t="s">
        <v>140</v>
      </c>
      <c r="O140" s="292"/>
      <c r="P140" s="292"/>
      <c r="Q140" s="293">
        <v>44781</v>
      </c>
      <c r="R140" s="293"/>
      <c r="S140" s="293"/>
      <c r="T140" s="47">
        <v>166.67</v>
      </c>
      <c r="U140" s="47">
        <v>0</v>
      </c>
      <c r="V140" s="294">
        <v>0</v>
      </c>
      <c r="W140" s="294"/>
      <c r="X140" s="294"/>
      <c r="Y140" s="294"/>
      <c r="Z140" s="47">
        <v>166.67</v>
      </c>
      <c r="AA140" s="294">
        <v>0</v>
      </c>
      <c r="AB140" s="294"/>
      <c r="AC140" s="21" t="s">
        <v>85</v>
      </c>
      <c r="AE140" s="295"/>
      <c r="AF140" s="295"/>
      <c r="AG140" s="21"/>
      <c r="AH140" s="16"/>
      <c r="AI140" s="296"/>
      <c r="AJ140" s="296"/>
      <c r="AK140" s="296"/>
      <c r="AL140" s="294"/>
      <c r="AM140" s="294"/>
      <c r="AN140" s="47"/>
    </row>
    <row r="141" spans="1:40" x14ac:dyDescent="0.2">
      <c r="A141" s="91" t="s">
        <v>43</v>
      </c>
      <c r="B141" s="199" t="str">
        <f t="shared" ref="B141:B204" si="51">IF(RIGHT(N140,2)=RIGHT(N141,2)=FALSE,Q140,B140)</f>
        <v>FOMA</v>
      </c>
      <c r="C141" s="199" t="str">
        <f t="shared" si="43"/>
        <v>REF</v>
      </c>
      <c r="D141" s="199" t="b">
        <f t="shared" si="44"/>
        <v>1</v>
      </c>
      <c r="E141" s="199" t="str">
        <f t="shared" si="45"/>
        <v>2022-09</v>
      </c>
      <c r="F141" s="199" t="str">
        <f t="shared" si="46"/>
        <v/>
      </c>
      <c r="G141" s="200">
        <f t="shared" si="47"/>
        <v>166.67</v>
      </c>
      <c r="H141" s="200">
        <f t="shared" si="48"/>
        <v>0</v>
      </c>
      <c r="I141" s="200">
        <f t="shared" si="49"/>
        <v>0</v>
      </c>
      <c r="J141" s="200">
        <f t="shared" si="50"/>
        <v>166.67</v>
      </c>
      <c r="N141" s="292" t="s">
        <v>141</v>
      </c>
      <c r="O141" s="292"/>
      <c r="P141" s="292"/>
      <c r="Q141" s="293">
        <v>44812</v>
      </c>
      <c r="R141" s="293"/>
      <c r="S141" s="293"/>
      <c r="T141" s="47">
        <v>166.67</v>
      </c>
      <c r="U141" s="47">
        <v>0</v>
      </c>
      <c r="V141" s="294">
        <v>0</v>
      </c>
      <c r="W141" s="294"/>
      <c r="X141" s="294"/>
      <c r="Y141" s="294"/>
      <c r="Z141" s="47">
        <v>166.67</v>
      </c>
      <c r="AA141" s="294">
        <v>0</v>
      </c>
      <c r="AB141" s="294"/>
      <c r="AC141" s="21" t="s">
        <v>85</v>
      </c>
      <c r="AE141" s="295"/>
      <c r="AF141" s="295"/>
      <c r="AG141" s="21"/>
      <c r="AH141" s="16"/>
      <c r="AI141" s="296"/>
      <c r="AJ141" s="296"/>
      <c r="AK141" s="296"/>
      <c r="AL141" s="294"/>
      <c r="AM141" s="294"/>
      <c r="AN141" s="47"/>
    </row>
    <row r="142" spans="1:40" x14ac:dyDescent="0.2">
      <c r="A142" s="91" t="s">
        <v>43</v>
      </c>
      <c r="B142" s="199" t="str">
        <f t="shared" si="51"/>
        <v>FOMA</v>
      </c>
      <c r="C142" s="199" t="str">
        <f t="shared" si="43"/>
        <v>REF</v>
      </c>
      <c r="D142" s="199" t="b">
        <f t="shared" si="44"/>
        <v>1</v>
      </c>
      <c r="E142" s="199" t="str">
        <f t="shared" si="45"/>
        <v>2022-10</v>
      </c>
      <c r="F142" s="199" t="str">
        <f t="shared" si="46"/>
        <v/>
      </c>
      <c r="G142" s="200">
        <f t="shared" si="47"/>
        <v>166.66</v>
      </c>
      <c r="H142" s="200">
        <f t="shared" si="48"/>
        <v>0</v>
      </c>
      <c r="I142" s="200">
        <f t="shared" si="49"/>
        <v>0</v>
      </c>
      <c r="J142" s="200">
        <f t="shared" si="50"/>
        <v>166.66</v>
      </c>
      <c r="N142" s="292" t="s">
        <v>142</v>
      </c>
      <c r="O142" s="292"/>
      <c r="P142" s="292"/>
      <c r="Q142" s="293">
        <v>44842</v>
      </c>
      <c r="R142" s="293"/>
      <c r="S142" s="293"/>
      <c r="T142" s="47">
        <v>166.66</v>
      </c>
      <c r="U142" s="47">
        <v>0</v>
      </c>
      <c r="V142" s="294">
        <v>0</v>
      </c>
      <c r="W142" s="294"/>
      <c r="X142" s="294"/>
      <c r="Y142" s="294"/>
      <c r="Z142" s="47">
        <v>166.66</v>
      </c>
      <c r="AA142" s="294">
        <v>0</v>
      </c>
      <c r="AB142" s="294"/>
      <c r="AC142" s="21" t="s">
        <v>85</v>
      </c>
      <c r="AE142" s="295"/>
      <c r="AF142" s="295"/>
      <c r="AG142" s="21"/>
      <c r="AH142" s="16"/>
      <c r="AI142" s="296"/>
      <c r="AJ142" s="296"/>
      <c r="AK142" s="296"/>
      <c r="AL142" s="294"/>
      <c r="AM142" s="294"/>
      <c r="AN142" s="47"/>
    </row>
    <row r="143" spans="1:40" hidden="1" x14ac:dyDescent="0.2">
      <c r="B143" s="197">
        <f t="shared" si="51"/>
        <v>44842</v>
      </c>
      <c r="G143" s="13"/>
      <c r="H143" s="13"/>
      <c r="I143" s="13"/>
      <c r="J143" s="13"/>
      <c r="N143" s="288" t="s">
        <v>113</v>
      </c>
      <c r="O143" s="288"/>
      <c r="P143" s="288"/>
      <c r="Q143" s="288"/>
      <c r="R143" s="288"/>
      <c r="S143" s="288"/>
      <c r="T143" s="48">
        <v>4180.0200000000004</v>
      </c>
      <c r="U143" s="48">
        <v>0</v>
      </c>
      <c r="V143" s="289">
        <v>0</v>
      </c>
      <c r="W143" s="289"/>
      <c r="X143" s="289"/>
      <c r="Y143" s="289"/>
      <c r="Z143" s="48">
        <v>4180.0200000000004</v>
      </c>
      <c r="AA143" s="289">
        <v>0</v>
      </c>
      <c r="AB143" s="289"/>
    </row>
    <row r="144" spans="1:40" hidden="1" x14ac:dyDescent="0.2">
      <c r="B144" s="197">
        <f t="shared" si="51"/>
        <v>0</v>
      </c>
      <c r="G144" s="13"/>
      <c r="H144" s="13"/>
      <c r="I144" s="13"/>
      <c r="J144" s="13"/>
    </row>
    <row r="145" spans="2:40" hidden="1" x14ac:dyDescent="0.2">
      <c r="B145" s="197">
        <f t="shared" si="51"/>
        <v>0</v>
      </c>
      <c r="G145" s="13"/>
      <c r="H145" s="13"/>
      <c r="I145" s="13"/>
      <c r="J145" s="13"/>
      <c r="O145" s="290" t="s">
        <v>114</v>
      </c>
      <c r="P145" s="290"/>
      <c r="Q145" s="290"/>
      <c r="S145" s="290" t="s">
        <v>115</v>
      </c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</row>
    <row r="146" spans="2:40" hidden="1" x14ac:dyDescent="0.2">
      <c r="B146" s="197">
        <f t="shared" si="51"/>
        <v>0</v>
      </c>
      <c r="G146" s="13"/>
      <c r="H146" s="13"/>
      <c r="I146" s="13"/>
      <c r="J146" s="13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</row>
    <row r="147" spans="2:40" hidden="1" x14ac:dyDescent="0.2">
      <c r="B147" s="197">
        <f t="shared" si="51"/>
        <v>0</v>
      </c>
      <c r="G147" s="13"/>
      <c r="H147" s="13"/>
      <c r="I147" s="13"/>
      <c r="J147" s="13"/>
    </row>
    <row r="148" spans="2:40" hidden="1" x14ac:dyDescent="0.2">
      <c r="B148" s="197">
        <f t="shared" si="51"/>
        <v>0</v>
      </c>
      <c r="G148" s="13"/>
      <c r="H148" s="13"/>
      <c r="I148" s="13"/>
      <c r="J148" s="13"/>
      <c r="P148" s="297" t="s">
        <v>47</v>
      </c>
      <c r="Q148" s="297"/>
      <c r="R148" s="297"/>
      <c r="S148" s="297"/>
      <c r="T148" s="297"/>
      <c r="U148" s="297"/>
      <c r="V148" s="297"/>
    </row>
    <row r="149" spans="2:40" hidden="1" x14ac:dyDescent="0.2">
      <c r="B149" s="197">
        <f t="shared" si="51"/>
        <v>0</v>
      </c>
      <c r="G149" s="13"/>
      <c r="H149" s="13"/>
      <c r="I149" s="13"/>
      <c r="J149" s="13"/>
    </row>
    <row r="150" spans="2:40" hidden="1" x14ac:dyDescent="0.2">
      <c r="B150" s="197">
        <f t="shared" si="51"/>
        <v>0</v>
      </c>
      <c r="G150" s="13"/>
      <c r="H150" s="13"/>
      <c r="I150" s="13"/>
      <c r="J150" s="13"/>
      <c r="P150" s="290" t="s">
        <v>48</v>
      </c>
      <c r="Q150" s="290"/>
      <c r="R150" s="290"/>
      <c r="S150" s="290"/>
      <c r="T150" s="290"/>
      <c r="U150" s="290"/>
      <c r="V150" s="290"/>
      <c r="W150" s="290"/>
      <c r="Y150" s="298">
        <v>0</v>
      </c>
      <c r="Z150" s="298"/>
      <c r="AA150" s="298"/>
      <c r="AF150" s="290" t="s">
        <v>49</v>
      </c>
      <c r="AG150" s="290"/>
      <c r="AH150" s="290"/>
      <c r="AI150" s="290"/>
      <c r="AK150" s="299">
        <v>613.33920000000001</v>
      </c>
      <c r="AL150" s="299"/>
    </row>
    <row r="151" spans="2:40" hidden="1" x14ac:dyDescent="0.2">
      <c r="B151" s="197">
        <f t="shared" si="51"/>
        <v>0</v>
      </c>
      <c r="G151" s="13"/>
      <c r="H151" s="13"/>
      <c r="I151" s="13"/>
      <c r="J151" s="13"/>
      <c r="P151" s="290" t="s">
        <v>50</v>
      </c>
      <c r="Q151" s="290"/>
      <c r="R151" s="290"/>
      <c r="S151" s="290"/>
      <c r="T151" s="290"/>
      <c r="U151" s="290"/>
      <c r="V151" s="290"/>
      <c r="W151" s="290"/>
      <c r="Y151" s="298">
        <v>0</v>
      </c>
      <c r="Z151" s="298"/>
      <c r="AA151" s="298"/>
      <c r="AF151" s="290" t="s">
        <v>51</v>
      </c>
      <c r="AG151" s="290"/>
      <c r="AH151" s="290"/>
      <c r="AI151" s="290"/>
      <c r="AK151" s="300">
        <v>613.33920000000001</v>
      </c>
      <c r="AL151" s="300"/>
    </row>
    <row r="152" spans="2:40" hidden="1" x14ac:dyDescent="0.2">
      <c r="B152" s="197">
        <f t="shared" si="51"/>
        <v>0</v>
      </c>
      <c r="G152" s="13"/>
      <c r="H152" s="13"/>
      <c r="I152" s="13"/>
      <c r="J152" s="13"/>
      <c r="P152" s="290" t="s">
        <v>52</v>
      </c>
      <c r="Q152" s="290"/>
      <c r="R152" s="290"/>
      <c r="S152" s="290"/>
      <c r="T152" s="290"/>
      <c r="U152" s="290"/>
      <c r="V152" s="290"/>
      <c r="W152" s="290"/>
      <c r="Y152" s="298">
        <v>0</v>
      </c>
      <c r="Z152" s="298"/>
      <c r="AA152" s="298"/>
    </row>
    <row r="153" spans="2:40" hidden="1" x14ac:dyDescent="0.2">
      <c r="B153" s="197">
        <f t="shared" si="51"/>
        <v>0</v>
      </c>
      <c r="G153" s="13"/>
      <c r="H153" s="13"/>
      <c r="I153" s="13"/>
      <c r="J153" s="13"/>
    </row>
    <row r="154" spans="2:40" hidden="1" x14ac:dyDescent="0.2">
      <c r="B154" s="197">
        <f t="shared" si="51"/>
        <v>0</v>
      </c>
      <c r="G154" s="13"/>
      <c r="H154" s="13"/>
      <c r="I154" s="13"/>
      <c r="J154" s="13"/>
      <c r="P154" s="297" t="s">
        <v>53</v>
      </c>
      <c r="Q154" s="297"/>
      <c r="R154" s="297"/>
      <c r="S154" s="297"/>
      <c r="T154" s="297"/>
      <c r="U154" s="297"/>
      <c r="V154" s="297"/>
    </row>
    <row r="155" spans="2:40" hidden="1" x14ac:dyDescent="0.2">
      <c r="B155" s="197">
        <f t="shared" si="51"/>
        <v>0</v>
      </c>
      <c r="G155" s="13"/>
      <c r="H155" s="13"/>
      <c r="I155" s="13"/>
      <c r="J155" s="13"/>
    </row>
    <row r="156" spans="2:40" hidden="1" x14ac:dyDescent="0.2">
      <c r="B156" s="197">
        <f t="shared" si="51"/>
        <v>0</v>
      </c>
      <c r="G156" s="13"/>
      <c r="H156" s="13"/>
      <c r="I156" s="13"/>
      <c r="J156" s="13"/>
      <c r="P156" s="301" t="s">
        <v>54</v>
      </c>
      <c r="Q156" s="301"/>
      <c r="R156" s="301"/>
      <c r="S156" s="301"/>
      <c r="T156" s="301"/>
      <c r="U156" s="301"/>
      <c r="V156" s="301"/>
      <c r="W156" s="301"/>
      <c r="Y156" s="298">
        <v>0</v>
      </c>
      <c r="Z156" s="298"/>
      <c r="AA156" s="298"/>
      <c r="AF156" s="290" t="s">
        <v>806</v>
      </c>
      <c r="AG156" s="290"/>
      <c r="AH156" s="290"/>
      <c r="AI156" s="290"/>
    </row>
    <row r="157" spans="2:40" hidden="1" x14ac:dyDescent="0.2">
      <c r="B157" s="197">
        <f t="shared" si="51"/>
        <v>0</v>
      </c>
      <c r="G157" s="13"/>
      <c r="H157" s="13"/>
      <c r="I157" s="13"/>
      <c r="J157" s="13"/>
    </row>
    <row r="158" spans="2:40" hidden="1" x14ac:dyDescent="0.2">
      <c r="B158" s="197">
        <f t="shared" si="51"/>
        <v>0</v>
      </c>
      <c r="G158" s="13"/>
      <c r="H158" s="13"/>
      <c r="I158" s="13"/>
      <c r="J158" s="13"/>
      <c r="P158" s="297" t="s">
        <v>56</v>
      </c>
      <c r="Q158" s="297"/>
      <c r="R158" s="297"/>
      <c r="S158" s="297"/>
      <c r="T158" s="297"/>
      <c r="U158" s="297"/>
      <c r="V158" s="297"/>
    </row>
    <row r="159" spans="2:40" ht="22.5" hidden="1" x14ac:dyDescent="0.2">
      <c r="B159" s="197">
        <f t="shared" si="51"/>
        <v>0</v>
      </c>
      <c r="G159" s="13"/>
      <c r="H159" s="13"/>
      <c r="I159" s="13"/>
      <c r="J159" s="13"/>
      <c r="N159" s="288" t="s">
        <v>57</v>
      </c>
      <c r="O159" s="288"/>
      <c r="P159" s="288"/>
      <c r="Q159" s="288" t="s">
        <v>58</v>
      </c>
      <c r="R159" s="288"/>
      <c r="S159" s="288"/>
      <c r="T159" s="46" t="s">
        <v>59</v>
      </c>
      <c r="U159" s="46" t="s">
        <v>60</v>
      </c>
      <c r="V159" s="302" t="s">
        <v>61</v>
      </c>
      <c r="W159" s="302"/>
      <c r="X159" s="302"/>
      <c r="Y159" s="302"/>
      <c r="Z159" s="46" t="s">
        <v>62</v>
      </c>
      <c r="AA159" s="302" t="s">
        <v>63</v>
      </c>
      <c r="AB159" s="302"/>
      <c r="AC159" s="19" t="s">
        <v>64</v>
      </c>
      <c r="AE159" s="288" t="s">
        <v>65</v>
      </c>
      <c r="AF159" s="288"/>
      <c r="AG159" s="19" t="s">
        <v>66</v>
      </c>
      <c r="AH159" s="19" t="s">
        <v>67</v>
      </c>
      <c r="AI159" s="288" t="s">
        <v>68</v>
      </c>
      <c r="AJ159" s="288"/>
      <c r="AK159" s="288"/>
      <c r="AL159" s="302" t="s">
        <v>69</v>
      </c>
      <c r="AM159" s="302"/>
      <c r="AN159" s="46" t="s">
        <v>63</v>
      </c>
    </row>
    <row r="160" spans="2:40" hidden="1" x14ac:dyDescent="0.2">
      <c r="B160" s="197" t="str">
        <f t="shared" si="51"/>
        <v>Fecha Vencimiento</v>
      </c>
      <c r="G160" s="13"/>
      <c r="H160" s="13"/>
      <c r="I160" s="13"/>
      <c r="J160" s="13"/>
      <c r="Q160" s="291" t="s">
        <v>70</v>
      </c>
      <c r="R160" s="291"/>
      <c r="S160" s="291"/>
    </row>
    <row r="161" spans="1:40" x14ac:dyDescent="0.2">
      <c r="A161" s="91" t="s">
        <v>43</v>
      </c>
      <c r="B161" s="199" t="str">
        <f t="shared" si="51"/>
        <v>SERVICIO</v>
      </c>
      <c r="C161" s="199" t="str">
        <f t="shared" ref="C161:C181" si="52">IF(LEFT(N161,2)=LEFT(N162,2)=FALSE,AC161,"REVISAR")</f>
        <v>CAN</v>
      </c>
      <c r="D161" s="199" t="b">
        <f t="shared" ref="D161:D181" si="53">DATE(YEAR(AH161),MONTH(AH161),DAY(AH161))=DATE(YEAR(AI161),MONTH(AI161),DAY(AI161))</f>
        <v>1</v>
      </c>
      <c r="E161" s="199" t="str">
        <f t="shared" ref="E161:E181" si="54">IF(ISBLANK(AH161)=FALSE,TEXT(AH161,"YYYY-MM"),TEXT(Q161,"YYYY-MM"))</f>
        <v>2021-01</v>
      </c>
      <c r="F161" s="199" t="str">
        <f t="shared" ref="F161:F181" si="55">IF(ISBLANK(AI161)=FALSE,TEXT(AI161,"YYYY-MM"),"")</f>
        <v>2021-01</v>
      </c>
      <c r="G161" s="200">
        <f t="shared" ref="G161:G181" si="56">ROUND(IF(ISBLANK(AL161)=FALSE,T161,T161),2)</f>
        <v>153.33000000000001</v>
      </c>
      <c r="H161" s="200">
        <f t="shared" ref="H161:H181" si="57">ROUND(+U161,2)</f>
        <v>0</v>
      </c>
      <c r="I161" s="200">
        <f t="shared" ref="I161:I181" si="58">ROUND(IF(ISBLANK(AL161)=FALSE,V161,V161),2)</f>
        <v>0</v>
      </c>
      <c r="J161" s="200">
        <f t="shared" ref="J161:J181" si="59">+G161+H161+I161</f>
        <v>153.33000000000001</v>
      </c>
      <c r="N161" s="292" t="s">
        <v>807</v>
      </c>
      <c r="O161" s="292"/>
      <c r="P161" s="292"/>
      <c r="Q161" s="293">
        <v>44204</v>
      </c>
      <c r="R161" s="293"/>
      <c r="S161" s="293"/>
      <c r="T161" s="47">
        <v>153.3348</v>
      </c>
      <c r="U161" s="47">
        <v>0</v>
      </c>
      <c r="V161" s="294">
        <v>0</v>
      </c>
      <c r="W161" s="294"/>
      <c r="X161" s="294"/>
      <c r="Y161" s="294"/>
      <c r="Z161" s="47">
        <v>153.3348</v>
      </c>
      <c r="AA161" s="294">
        <v>0</v>
      </c>
      <c r="AB161" s="294"/>
      <c r="AC161" s="21" t="s">
        <v>72</v>
      </c>
      <c r="AE161" s="295" t="s">
        <v>73</v>
      </c>
      <c r="AF161" s="295"/>
      <c r="AG161" s="21" t="s">
        <v>808</v>
      </c>
      <c r="AH161" s="16">
        <v>44218.428587962961</v>
      </c>
      <c r="AI161" s="296">
        <v>44218.429571759261</v>
      </c>
      <c r="AJ161" s="296"/>
      <c r="AK161" s="296"/>
      <c r="AL161" s="294">
        <v>153.3348</v>
      </c>
      <c r="AM161" s="294"/>
      <c r="AN161" s="47">
        <v>0</v>
      </c>
    </row>
    <row r="162" spans="1:40" x14ac:dyDescent="0.2">
      <c r="A162" s="91" t="s">
        <v>43</v>
      </c>
      <c r="B162" s="199" t="str">
        <f t="shared" si="51"/>
        <v>SERVICIO</v>
      </c>
      <c r="C162" s="199" t="str">
        <f t="shared" si="52"/>
        <v>CAN</v>
      </c>
      <c r="D162" s="199" t="b">
        <f t="shared" si="53"/>
        <v>1</v>
      </c>
      <c r="E162" s="199" t="str">
        <f t="shared" si="54"/>
        <v>2021-01</v>
      </c>
      <c r="F162" s="199" t="str">
        <f t="shared" si="55"/>
        <v>2021-01</v>
      </c>
      <c r="G162" s="200">
        <f t="shared" si="56"/>
        <v>153.33000000000001</v>
      </c>
      <c r="H162" s="200">
        <f t="shared" si="57"/>
        <v>0</v>
      </c>
      <c r="I162" s="200">
        <f t="shared" si="58"/>
        <v>0</v>
      </c>
      <c r="J162" s="200">
        <f t="shared" si="59"/>
        <v>153.33000000000001</v>
      </c>
      <c r="N162" s="292" t="s">
        <v>809</v>
      </c>
      <c r="O162" s="292"/>
      <c r="P162" s="292"/>
      <c r="Q162" s="293">
        <v>44235</v>
      </c>
      <c r="R162" s="293"/>
      <c r="S162" s="293"/>
      <c r="T162" s="47">
        <v>153.3348</v>
      </c>
      <c r="U162" s="47">
        <v>0</v>
      </c>
      <c r="V162" s="294">
        <v>0</v>
      </c>
      <c r="W162" s="294"/>
      <c r="X162" s="294"/>
      <c r="Y162" s="294"/>
      <c r="Z162" s="47">
        <v>153.3348</v>
      </c>
      <c r="AA162" s="294">
        <v>0</v>
      </c>
      <c r="AB162" s="294"/>
      <c r="AC162" s="21" t="s">
        <v>72</v>
      </c>
      <c r="AE162" s="295" t="s">
        <v>73</v>
      </c>
      <c r="AF162" s="295"/>
      <c r="AG162" s="21" t="s">
        <v>808</v>
      </c>
      <c r="AH162" s="16">
        <v>44218.428587962961</v>
      </c>
      <c r="AI162" s="296">
        <v>44218.429571759261</v>
      </c>
      <c r="AJ162" s="296"/>
      <c r="AK162" s="296"/>
      <c r="AL162" s="294">
        <v>153.3348</v>
      </c>
      <c r="AM162" s="294"/>
      <c r="AN162" s="47">
        <v>0</v>
      </c>
    </row>
    <row r="163" spans="1:40" x14ac:dyDescent="0.2">
      <c r="A163" s="91" t="s">
        <v>43</v>
      </c>
      <c r="B163" s="199" t="str">
        <f t="shared" si="51"/>
        <v>SERVICIO</v>
      </c>
      <c r="C163" s="199" t="str">
        <f t="shared" si="52"/>
        <v>CAN</v>
      </c>
      <c r="D163" s="199" t="b">
        <f t="shared" si="53"/>
        <v>1</v>
      </c>
      <c r="E163" s="199" t="str">
        <f t="shared" si="54"/>
        <v>2021-04</v>
      </c>
      <c r="F163" s="199" t="str">
        <f t="shared" si="55"/>
        <v>2021-04</v>
      </c>
      <c r="G163" s="200">
        <f t="shared" si="56"/>
        <v>153.33000000000001</v>
      </c>
      <c r="H163" s="200">
        <f t="shared" si="57"/>
        <v>0</v>
      </c>
      <c r="I163" s="200">
        <f t="shared" si="58"/>
        <v>0</v>
      </c>
      <c r="J163" s="200">
        <f t="shared" si="59"/>
        <v>153.33000000000001</v>
      </c>
      <c r="N163" s="292" t="s">
        <v>810</v>
      </c>
      <c r="O163" s="292"/>
      <c r="P163" s="292"/>
      <c r="Q163" s="293">
        <v>44263</v>
      </c>
      <c r="R163" s="293"/>
      <c r="S163" s="293"/>
      <c r="T163" s="47">
        <v>153.3348</v>
      </c>
      <c r="U163" s="47">
        <v>0</v>
      </c>
      <c r="V163" s="294">
        <v>0</v>
      </c>
      <c r="W163" s="294"/>
      <c r="X163" s="294"/>
      <c r="Y163" s="294"/>
      <c r="Z163" s="47">
        <v>153.3348</v>
      </c>
      <c r="AA163" s="294">
        <v>0</v>
      </c>
      <c r="AB163" s="294"/>
      <c r="AC163" s="21" t="s">
        <v>72</v>
      </c>
      <c r="AE163" s="295" t="s">
        <v>73</v>
      </c>
      <c r="AF163" s="295"/>
      <c r="AG163" s="21" t="s">
        <v>811</v>
      </c>
      <c r="AH163" s="16">
        <v>44314.41846064815</v>
      </c>
      <c r="AI163" s="296">
        <v>44314.4299537037</v>
      </c>
      <c r="AJ163" s="296"/>
      <c r="AK163" s="296"/>
      <c r="AL163" s="294">
        <v>153.3348</v>
      </c>
      <c r="AM163" s="294"/>
      <c r="AN163" s="47">
        <v>0</v>
      </c>
    </row>
    <row r="164" spans="1:40" x14ac:dyDescent="0.2">
      <c r="A164" s="91" t="s">
        <v>43</v>
      </c>
      <c r="B164" s="199" t="str">
        <f t="shared" si="51"/>
        <v>SERVICIO</v>
      </c>
      <c r="C164" s="199" t="str">
        <f t="shared" si="52"/>
        <v>CAN</v>
      </c>
      <c r="D164" s="199" t="b">
        <f t="shared" si="53"/>
        <v>1</v>
      </c>
      <c r="E164" s="199" t="str">
        <f t="shared" si="54"/>
        <v>2021-06</v>
      </c>
      <c r="F164" s="199" t="str">
        <f t="shared" si="55"/>
        <v>2021-06</v>
      </c>
      <c r="G164" s="200">
        <f t="shared" si="56"/>
        <v>153.33000000000001</v>
      </c>
      <c r="H164" s="200">
        <f t="shared" si="57"/>
        <v>0</v>
      </c>
      <c r="I164" s="200">
        <f t="shared" si="58"/>
        <v>0</v>
      </c>
      <c r="J164" s="200">
        <f t="shared" si="59"/>
        <v>153.33000000000001</v>
      </c>
      <c r="N164" s="292" t="s">
        <v>812</v>
      </c>
      <c r="O164" s="292"/>
      <c r="P164" s="292"/>
      <c r="Q164" s="293">
        <v>44294</v>
      </c>
      <c r="R164" s="293"/>
      <c r="S164" s="293"/>
      <c r="T164" s="47">
        <v>153.3348</v>
      </c>
      <c r="U164" s="47">
        <v>0</v>
      </c>
      <c r="V164" s="294">
        <v>0</v>
      </c>
      <c r="W164" s="294"/>
      <c r="X164" s="294"/>
      <c r="Y164" s="294"/>
      <c r="Z164" s="47">
        <v>153.3348</v>
      </c>
      <c r="AA164" s="294">
        <v>0</v>
      </c>
      <c r="AB164" s="294"/>
      <c r="AC164" s="21" t="s">
        <v>72</v>
      </c>
      <c r="AE164" s="295" t="s">
        <v>73</v>
      </c>
      <c r="AF164" s="295"/>
      <c r="AG164" s="21" t="s">
        <v>813</v>
      </c>
      <c r="AH164" s="16">
        <v>44364.402106481481</v>
      </c>
      <c r="AI164" s="296">
        <v>44364.411574074074</v>
      </c>
      <c r="AJ164" s="296"/>
      <c r="AK164" s="296"/>
      <c r="AL164" s="294">
        <v>153.3348</v>
      </c>
      <c r="AM164" s="294"/>
      <c r="AN164" s="47">
        <v>0</v>
      </c>
    </row>
    <row r="165" spans="1:40" x14ac:dyDescent="0.2">
      <c r="A165" s="91" t="s">
        <v>43</v>
      </c>
      <c r="B165" s="199" t="str">
        <f t="shared" si="51"/>
        <v>SERVICIO</v>
      </c>
      <c r="C165" s="199" t="str">
        <f t="shared" si="52"/>
        <v>REF</v>
      </c>
      <c r="D165" s="199" t="b">
        <f t="shared" si="53"/>
        <v>1</v>
      </c>
      <c r="E165" s="199" t="str">
        <f t="shared" si="54"/>
        <v>2021-05</v>
      </c>
      <c r="F165" s="199" t="str">
        <f t="shared" si="55"/>
        <v/>
      </c>
      <c r="G165" s="200">
        <f t="shared" si="56"/>
        <v>153.33000000000001</v>
      </c>
      <c r="H165" s="200">
        <f t="shared" si="57"/>
        <v>0</v>
      </c>
      <c r="I165" s="200">
        <f t="shared" si="58"/>
        <v>0</v>
      </c>
      <c r="J165" s="200">
        <f t="shared" si="59"/>
        <v>153.33000000000001</v>
      </c>
      <c r="N165" s="292" t="s">
        <v>814</v>
      </c>
      <c r="O165" s="292"/>
      <c r="P165" s="292"/>
      <c r="Q165" s="293">
        <v>44324</v>
      </c>
      <c r="R165" s="293"/>
      <c r="S165" s="293"/>
      <c r="T165" s="47">
        <v>153.3348</v>
      </c>
      <c r="U165" s="47">
        <v>0</v>
      </c>
      <c r="V165" s="294">
        <v>0</v>
      </c>
      <c r="W165" s="294"/>
      <c r="X165" s="294"/>
      <c r="Y165" s="294"/>
      <c r="Z165" s="47">
        <v>153.3348</v>
      </c>
      <c r="AA165" s="294">
        <v>0</v>
      </c>
      <c r="AB165" s="294"/>
      <c r="AC165" s="21" t="s">
        <v>85</v>
      </c>
      <c r="AE165" s="295"/>
      <c r="AF165" s="295"/>
      <c r="AG165" s="21"/>
      <c r="AH165" s="16"/>
      <c r="AI165" s="296"/>
      <c r="AJ165" s="296"/>
      <c r="AK165" s="296"/>
      <c r="AL165" s="294"/>
      <c r="AM165" s="294"/>
      <c r="AN165" s="47"/>
    </row>
    <row r="166" spans="1:40" x14ac:dyDescent="0.2">
      <c r="A166" s="91" t="s">
        <v>43</v>
      </c>
      <c r="B166" s="199" t="str">
        <f t="shared" si="51"/>
        <v>SERVICIO</v>
      </c>
      <c r="C166" s="199" t="str">
        <f t="shared" si="52"/>
        <v>REF</v>
      </c>
      <c r="D166" s="199" t="b">
        <f t="shared" si="53"/>
        <v>1</v>
      </c>
      <c r="E166" s="199" t="str">
        <f t="shared" si="54"/>
        <v>2021-06</v>
      </c>
      <c r="F166" s="199" t="str">
        <f t="shared" si="55"/>
        <v/>
      </c>
      <c r="G166" s="200">
        <f t="shared" si="56"/>
        <v>153.33000000000001</v>
      </c>
      <c r="H166" s="200">
        <f t="shared" si="57"/>
        <v>0</v>
      </c>
      <c r="I166" s="200">
        <f t="shared" si="58"/>
        <v>0</v>
      </c>
      <c r="J166" s="200">
        <f t="shared" si="59"/>
        <v>153.33000000000001</v>
      </c>
      <c r="N166" s="292" t="s">
        <v>815</v>
      </c>
      <c r="O166" s="292"/>
      <c r="P166" s="292"/>
      <c r="Q166" s="293">
        <v>44355</v>
      </c>
      <c r="R166" s="293"/>
      <c r="S166" s="293"/>
      <c r="T166" s="47">
        <v>153.3348</v>
      </c>
      <c r="U166" s="47">
        <v>0</v>
      </c>
      <c r="V166" s="294">
        <v>0</v>
      </c>
      <c r="W166" s="294"/>
      <c r="X166" s="294"/>
      <c r="Y166" s="294"/>
      <c r="Z166" s="47">
        <v>153.3348</v>
      </c>
      <c r="AA166" s="294">
        <v>0</v>
      </c>
      <c r="AB166" s="294"/>
      <c r="AC166" s="21" t="s">
        <v>85</v>
      </c>
      <c r="AE166" s="295"/>
      <c r="AF166" s="295"/>
      <c r="AG166" s="21"/>
      <c r="AH166" s="16"/>
      <c r="AI166" s="296"/>
      <c r="AJ166" s="296"/>
      <c r="AK166" s="296"/>
      <c r="AL166" s="294"/>
      <c r="AM166" s="294"/>
      <c r="AN166" s="47"/>
    </row>
    <row r="167" spans="1:40" x14ac:dyDescent="0.2">
      <c r="A167" s="91" t="s">
        <v>43</v>
      </c>
      <c r="B167" s="199" t="str">
        <f t="shared" si="51"/>
        <v>SERVICIO</v>
      </c>
      <c r="C167" s="199" t="str">
        <f t="shared" si="52"/>
        <v>REF</v>
      </c>
      <c r="D167" s="199" t="b">
        <f t="shared" si="53"/>
        <v>1</v>
      </c>
      <c r="E167" s="199" t="str">
        <f t="shared" si="54"/>
        <v>2021-07</v>
      </c>
      <c r="F167" s="199" t="str">
        <f t="shared" si="55"/>
        <v/>
      </c>
      <c r="G167" s="200">
        <f t="shared" si="56"/>
        <v>153.33000000000001</v>
      </c>
      <c r="H167" s="200">
        <f t="shared" si="57"/>
        <v>0</v>
      </c>
      <c r="I167" s="200">
        <f t="shared" si="58"/>
        <v>0</v>
      </c>
      <c r="J167" s="200">
        <f t="shared" si="59"/>
        <v>153.33000000000001</v>
      </c>
      <c r="N167" s="292" t="s">
        <v>816</v>
      </c>
      <c r="O167" s="292"/>
      <c r="P167" s="292"/>
      <c r="Q167" s="293">
        <v>44385</v>
      </c>
      <c r="R167" s="293"/>
      <c r="S167" s="293"/>
      <c r="T167" s="47">
        <v>153.3348</v>
      </c>
      <c r="U167" s="47">
        <v>0</v>
      </c>
      <c r="V167" s="294">
        <v>0</v>
      </c>
      <c r="W167" s="294"/>
      <c r="X167" s="294"/>
      <c r="Y167" s="294"/>
      <c r="Z167" s="47">
        <v>153.3348</v>
      </c>
      <c r="AA167" s="294">
        <v>0</v>
      </c>
      <c r="AB167" s="294"/>
      <c r="AC167" s="21" t="s">
        <v>85</v>
      </c>
      <c r="AE167" s="295"/>
      <c r="AF167" s="295"/>
      <c r="AG167" s="21"/>
      <c r="AH167" s="16"/>
      <c r="AI167" s="296"/>
      <c r="AJ167" s="296"/>
      <c r="AK167" s="296"/>
      <c r="AL167" s="294"/>
      <c r="AM167" s="294"/>
      <c r="AN167" s="47"/>
    </row>
    <row r="168" spans="1:40" x14ac:dyDescent="0.2">
      <c r="A168" s="91" t="s">
        <v>43</v>
      </c>
      <c r="B168" s="199" t="str">
        <f t="shared" si="51"/>
        <v>SERVICIO</v>
      </c>
      <c r="C168" s="199" t="str">
        <f t="shared" si="52"/>
        <v>REF</v>
      </c>
      <c r="D168" s="199" t="b">
        <f t="shared" si="53"/>
        <v>1</v>
      </c>
      <c r="E168" s="199" t="str">
        <f t="shared" si="54"/>
        <v>2021-08</v>
      </c>
      <c r="F168" s="199" t="str">
        <f t="shared" si="55"/>
        <v/>
      </c>
      <c r="G168" s="200">
        <f t="shared" si="56"/>
        <v>153.33000000000001</v>
      </c>
      <c r="H168" s="200">
        <f t="shared" si="57"/>
        <v>0</v>
      </c>
      <c r="I168" s="200">
        <f t="shared" si="58"/>
        <v>0</v>
      </c>
      <c r="J168" s="200">
        <f t="shared" si="59"/>
        <v>153.33000000000001</v>
      </c>
      <c r="N168" s="292" t="s">
        <v>817</v>
      </c>
      <c r="O168" s="292"/>
      <c r="P168" s="292"/>
      <c r="Q168" s="293">
        <v>44416</v>
      </c>
      <c r="R168" s="293"/>
      <c r="S168" s="293"/>
      <c r="T168" s="47">
        <v>153.3348</v>
      </c>
      <c r="U168" s="47">
        <v>0</v>
      </c>
      <c r="V168" s="294">
        <v>0</v>
      </c>
      <c r="W168" s="294"/>
      <c r="X168" s="294"/>
      <c r="Y168" s="294"/>
      <c r="Z168" s="47">
        <v>153.3348</v>
      </c>
      <c r="AA168" s="294">
        <v>0</v>
      </c>
      <c r="AB168" s="294"/>
      <c r="AC168" s="21" t="s">
        <v>85</v>
      </c>
      <c r="AE168" s="295"/>
      <c r="AF168" s="295"/>
      <c r="AG168" s="21"/>
      <c r="AH168" s="16"/>
      <c r="AI168" s="296"/>
      <c r="AJ168" s="296"/>
      <c r="AK168" s="296"/>
      <c r="AL168" s="294"/>
      <c r="AM168" s="294"/>
      <c r="AN168" s="47"/>
    </row>
    <row r="169" spans="1:40" x14ac:dyDescent="0.2">
      <c r="A169" s="91" t="s">
        <v>43</v>
      </c>
      <c r="B169" s="199" t="str">
        <f t="shared" si="51"/>
        <v>SERVICIO</v>
      </c>
      <c r="C169" s="199" t="str">
        <f t="shared" si="52"/>
        <v>REF</v>
      </c>
      <c r="D169" s="199" t="b">
        <f t="shared" si="53"/>
        <v>1</v>
      </c>
      <c r="E169" s="199" t="str">
        <f t="shared" si="54"/>
        <v>2021-09</v>
      </c>
      <c r="F169" s="199" t="str">
        <f t="shared" si="55"/>
        <v/>
      </c>
      <c r="G169" s="200">
        <f t="shared" si="56"/>
        <v>153.33000000000001</v>
      </c>
      <c r="H169" s="200">
        <f t="shared" si="57"/>
        <v>0</v>
      </c>
      <c r="I169" s="200">
        <f t="shared" si="58"/>
        <v>0</v>
      </c>
      <c r="J169" s="200">
        <f t="shared" si="59"/>
        <v>153.33000000000001</v>
      </c>
      <c r="N169" s="292" t="s">
        <v>818</v>
      </c>
      <c r="O169" s="292"/>
      <c r="P169" s="292"/>
      <c r="Q169" s="293">
        <v>44447</v>
      </c>
      <c r="R169" s="293"/>
      <c r="S169" s="293"/>
      <c r="T169" s="47">
        <v>153.3348</v>
      </c>
      <c r="U169" s="47">
        <v>0</v>
      </c>
      <c r="V169" s="294">
        <v>0</v>
      </c>
      <c r="W169" s="294"/>
      <c r="X169" s="294"/>
      <c r="Y169" s="294"/>
      <c r="Z169" s="47">
        <v>153.3348</v>
      </c>
      <c r="AA169" s="294">
        <v>0</v>
      </c>
      <c r="AB169" s="294"/>
      <c r="AC169" s="21" t="s">
        <v>85</v>
      </c>
      <c r="AE169" s="295"/>
      <c r="AF169" s="295"/>
      <c r="AG169" s="21"/>
      <c r="AH169" s="16"/>
      <c r="AI169" s="296"/>
      <c r="AJ169" s="296"/>
      <c r="AK169" s="296"/>
      <c r="AL169" s="294"/>
      <c r="AM169" s="294"/>
      <c r="AN169" s="47"/>
    </row>
    <row r="170" spans="1:40" x14ac:dyDescent="0.2">
      <c r="A170" s="91" t="s">
        <v>43</v>
      </c>
      <c r="B170" s="199" t="str">
        <f t="shared" si="51"/>
        <v>SERVICIO</v>
      </c>
      <c r="C170" s="199" t="str">
        <f t="shared" si="52"/>
        <v>REF</v>
      </c>
      <c r="D170" s="199" t="b">
        <f t="shared" si="53"/>
        <v>1</v>
      </c>
      <c r="E170" s="199" t="str">
        <f t="shared" si="54"/>
        <v>2021-10</v>
      </c>
      <c r="F170" s="199" t="str">
        <f t="shared" si="55"/>
        <v/>
      </c>
      <c r="G170" s="200">
        <f t="shared" si="56"/>
        <v>153.33000000000001</v>
      </c>
      <c r="H170" s="200">
        <f t="shared" si="57"/>
        <v>0</v>
      </c>
      <c r="I170" s="200">
        <f t="shared" si="58"/>
        <v>0</v>
      </c>
      <c r="J170" s="200">
        <f t="shared" si="59"/>
        <v>153.33000000000001</v>
      </c>
      <c r="N170" s="292" t="s">
        <v>819</v>
      </c>
      <c r="O170" s="292"/>
      <c r="P170" s="292"/>
      <c r="Q170" s="293">
        <v>44477</v>
      </c>
      <c r="R170" s="293"/>
      <c r="S170" s="293"/>
      <c r="T170" s="47">
        <v>153.3348</v>
      </c>
      <c r="U170" s="47">
        <v>0</v>
      </c>
      <c r="V170" s="294">
        <v>0</v>
      </c>
      <c r="W170" s="294"/>
      <c r="X170" s="294"/>
      <c r="Y170" s="294"/>
      <c r="Z170" s="47">
        <v>153.3348</v>
      </c>
      <c r="AA170" s="294">
        <v>0</v>
      </c>
      <c r="AB170" s="294"/>
      <c r="AC170" s="21" t="s">
        <v>85</v>
      </c>
      <c r="AE170" s="295"/>
      <c r="AF170" s="295"/>
      <c r="AG170" s="21"/>
      <c r="AH170" s="16"/>
      <c r="AI170" s="296"/>
      <c r="AJ170" s="296"/>
      <c r="AK170" s="296"/>
      <c r="AL170" s="294"/>
      <c r="AM170" s="294"/>
      <c r="AN170" s="47"/>
    </row>
    <row r="171" spans="1:40" x14ac:dyDescent="0.2">
      <c r="A171" s="91" t="s">
        <v>43</v>
      </c>
      <c r="B171" s="199" t="str">
        <f t="shared" si="51"/>
        <v>SERVICIO</v>
      </c>
      <c r="C171" s="199" t="str">
        <f t="shared" si="52"/>
        <v>REF</v>
      </c>
      <c r="D171" s="199" t="b">
        <f t="shared" si="53"/>
        <v>1</v>
      </c>
      <c r="E171" s="199" t="str">
        <f t="shared" si="54"/>
        <v>2021-11</v>
      </c>
      <c r="F171" s="199" t="str">
        <f t="shared" si="55"/>
        <v/>
      </c>
      <c r="G171" s="200">
        <f t="shared" si="56"/>
        <v>153.33000000000001</v>
      </c>
      <c r="H171" s="200">
        <f t="shared" si="57"/>
        <v>0</v>
      </c>
      <c r="I171" s="200">
        <f t="shared" si="58"/>
        <v>0</v>
      </c>
      <c r="J171" s="200">
        <f t="shared" si="59"/>
        <v>153.33000000000001</v>
      </c>
      <c r="N171" s="292" t="s">
        <v>820</v>
      </c>
      <c r="O171" s="292"/>
      <c r="P171" s="292"/>
      <c r="Q171" s="293">
        <v>44508</v>
      </c>
      <c r="R171" s="293"/>
      <c r="S171" s="293"/>
      <c r="T171" s="47">
        <v>153.3348</v>
      </c>
      <c r="U171" s="47">
        <v>0</v>
      </c>
      <c r="V171" s="294">
        <v>0</v>
      </c>
      <c r="W171" s="294"/>
      <c r="X171" s="294"/>
      <c r="Y171" s="294"/>
      <c r="Z171" s="47">
        <v>153.3348</v>
      </c>
      <c r="AA171" s="294">
        <v>0</v>
      </c>
      <c r="AB171" s="294"/>
      <c r="AC171" s="21" t="s">
        <v>85</v>
      </c>
      <c r="AE171" s="295"/>
      <c r="AF171" s="295"/>
      <c r="AG171" s="21"/>
      <c r="AH171" s="16"/>
      <c r="AI171" s="296"/>
      <c r="AJ171" s="296"/>
      <c r="AK171" s="296"/>
      <c r="AL171" s="294"/>
      <c r="AM171" s="294"/>
      <c r="AN171" s="47"/>
    </row>
    <row r="172" spans="1:40" x14ac:dyDescent="0.2">
      <c r="A172" s="91" t="s">
        <v>43</v>
      </c>
      <c r="B172" s="199" t="str">
        <f t="shared" si="51"/>
        <v>SERVICIO</v>
      </c>
      <c r="C172" s="199" t="str">
        <f t="shared" si="52"/>
        <v>REF</v>
      </c>
      <c r="D172" s="199" t="b">
        <f t="shared" si="53"/>
        <v>1</v>
      </c>
      <c r="E172" s="199" t="str">
        <f t="shared" si="54"/>
        <v>2021-12</v>
      </c>
      <c r="F172" s="199" t="str">
        <f t="shared" si="55"/>
        <v/>
      </c>
      <c r="G172" s="200">
        <f t="shared" si="56"/>
        <v>153.33000000000001</v>
      </c>
      <c r="H172" s="200">
        <f t="shared" si="57"/>
        <v>0</v>
      </c>
      <c r="I172" s="200">
        <f t="shared" si="58"/>
        <v>0</v>
      </c>
      <c r="J172" s="200">
        <f t="shared" si="59"/>
        <v>153.33000000000001</v>
      </c>
      <c r="N172" s="292" t="s">
        <v>821</v>
      </c>
      <c r="O172" s="292"/>
      <c r="P172" s="292"/>
      <c r="Q172" s="293">
        <v>44538</v>
      </c>
      <c r="R172" s="293"/>
      <c r="S172" s="293"/>
      <c r="T172" s="47">
        <v>153.3348</v>
      </c>
      <c r="U172" s="47">
        <v>0</v>
      </c>
      <c r="V172" s="294">
        <v>0</v>
      </c>
      <c r="W172" s="294"/>
      <c r="X172" s="294"/>
      <c r="Y172" s="294"/>
      <c r="Z172" s="47">
        <v>153.3348</v>
      </c>
      <c r="AA172" s="294">
        <v>0</v>
      </c>
      <c r="AB172" s="294"/>
      <c r="AC172" s="21" t="s">
        <v>85</v>
      </c>
      <c r="AE172" s="295"/>
      <c r="AF172" s="295"/>
      <c r="AG172" s="21"/>
      <c r="AH172" s="16"/>
      <c r="AI172" s="296"/>
      <c r="AJ172" s="296"/>
      <c r="AK172" s="296"/>
      <c r="AL172" s="294"/>
      <c r="AM172" s="294"/>
      <c r="AN172" s="47"/>
    </row>
    <row r="173" spans="1:40" x14ac:dyDescent="0.2">
      <c r="A173" s="91" t="s">
        <v>43</v>
      </c>
      <c r="B173" s="199" t="str">
        <f t="shared" si="51"/>
        <v>SERVICIO</v>
      </c>
      <c r="C173" s="199" t="str">
        <f t="shared" si="52"/>
        <v>REF</v>
      </c>
      <c r="D173" s="199" t="b">
        <f t="shared" si="53"/>
        <v>1</v>
      </c>
      <c r="E173" s="199" t="str">
        <f t="shared" si="54"/>
        <v>2022-01</v>
      </c>
      <c r="F173" s="199" t="str">
        <f t="shared" si="55"/>
        <v/>
      </c>
      <c r="G173" s="200">
        <f t="shared" si="56"/>
        <v>153.33000000000001</v>
      </c>
      <c r="H173" s="200">
        <f t="shared" si="57"/>
        <v>0</v>
      </c>
      <c r="I173" s="200">
        <f t="shared" si="58"/>
        <v>0</v>
      </c>
      <c r="J173" s="200">
        <f t="shared" si="59"/>
        <v>153.33000000000001</v>
      </c>
      <c r="N173" s="292" t="s">
        <v>822</v>
      </c>
      <c r="O173" s="292"/>
      <c r="P173" s="292"/>
      <c r="Q173" s="293">
        <v>44569</v>
      </c>
      <c r="R173" s="293"/>
      <c r="S173" s="293"/>
      <c r="T173" s="47">
        <v>153.3348</v>
      </c>
      <c r="U173" s="47">
        <v>0</v>
      </c>
      <c r="V173" s="294">
        <v>0</v>
      </c>
      <c r="W173" s="294"/>
      <c r="X173" s="294"/>
      <c r="Y173" s="294"/>
      <c r="Z173" s="47">
        <v>153.3348</v>
      </c>
      <c r="AA173" s="294">
        <v>0</v>
      </c>
      <c r="AB173" s="294"/>
      <c r="AC173" s="21" t="s">
        <v>85</v>
      </c>
      <c r="AE173" s="295"/>
      <c r="AF173" s="295"/>
      <c r="AG173" s="21"/>
      <c r="AH173" s="16"/>
      <c r="AI173" s="296"/>
      <c r="AJ173" s="296"/>
      <c r="AK173" s="296"/>
      <c r="AL173" s="294"/>
      <c r="AM173" s="294"/>
      <c r="AN173" s="47"/>
    </row>
    <row r="174" spans="1:40" x14ac:dyDescent="0.2">
      <c r="A174" s="91" t="s">
        <v>43</v>
      </c>
      <c r="B174" s="199" t="str">
        <f t="shared" si="51"/>
        <v>SERVICIO</v>
      </c>
      <c r="C174" s="199" t="str">
        <f t="shared" si="52"/>
        <v>REF</v>
      </c>
      <c r="D174" s="199" t="b">
        <f t="shared" si="53"/>
        <v>1</v>
      </c>
      <c r="E174" s="199" t="str">
        <f t="shared" si="54"/>
        <v>2022-02</v>
      </c>
      <c r="F174" s="199" t="str">
        <f t="shared" si="55"/>
        <v/>
      </c>
      <c r="G174" s="200">
        <f t="shared" si="56"/>
        <v>153.33000000000001</v>
      </c>
      <c r="H174" s="200">
        <f t="shared" si="57"/>
        <v>0</v>
      </c>
      <c r="I174" s="200">
        <f t="shared" si="58"/>
        <v>0</v>
      </c>
      <c r="J174" s="200">
        <f t="shared" si="59"/>
        <v>153.33000000000001</v>
      </c>
      <c r="N174" s="292" t="s">
        <v>823</v>
      </c>
      <c r="O174" s="292"/>
      <c r="P174" s="292"/>
      <c r="Q174" s="293">
        <v>44600</v>
      </c>
      <c r="R174" s="293"/>
      <c r="S174" s="293"/>
      <c r="T174" s="47">
        <v>153.3348</v>
      </c>
      <c r="U174" s="47">
        <v>0</v>
      </c>
      <c r="V174" s="294">
        <v>0</v>
      </c>
      <c r="W174" s="294"/>
      <c r="X174" s="294"/>
      <c r="Y174" s="294"/>
      <c r="Z174" s="47">
        <v>153.3348</v>
      </c>
      <c r="AA174" s="294">
        <v>0</v>
      </c>
      <c r="AB174" s="294"/>
      <c r="AC174" s="21" t="s">
        <v>85</v>
      </c>
      <c r="AE174" s="295"/>
      <c r="AF174" s="295"/>
      <c r="AG174" s="21"/>
      <c r="AH174" s="16"/>
      <c r="AI174" s="296"/>
      <c r="AJ174" s="296"/>
      <c r="AK174" s="296"/>
      <c r="AL174" s="294"/>
      <c r="AM174" s="294"/>
      <c r="AN174" s="47"/>
    </row>
    <row r="175" spans="1:40" x14ac:dyDescent="0.2">
      <c r="A175" s="91" t="s">
        <v>43</v>
      </c>
      <c r="B175" s="199" t="str">
        <f t="shared" si="51"/>
        <v>SERVICIO</v>
      </c>
      <c r="C175" s="199" t="str">
        <f t="shared" si="52"/>
        <v>REF</v>
      </c>
      <c r="D175" s="199" t="b">
        <f t="shared" si="53"/>
        <v>1</v>
      </c>
      <c r="E175" s="199" t="str">
        <f t="shared" si="54"/>
        <v>2022-03</v>
      </c>
      <c r="F175" s="199" t="str">
        <f t="shared" si="55"/>
        <v/>
      </c>
      <c r="G175" s="200">
        <f t="shared" si="56"/>
        <v>153.33000000000001</v>
      </c>
      <c r="H175" s="200">
        <f t="shared" si="57"/>
        <v>0</v>
      </c>
      <c r="I175" s="200">
        <f t="shared" si="58"/>
        <v>0</v>
      </c>
      <c r="J175" s="200">
        <f t="shared" si="59"/>
        <v>153.33000000000001</v>
      </c>
      <c r="N175" s="292" t="s">
        <v>824</v>
      </c>
      <c r="O175" s="292"/>
      <c r="P175" s="292"/>
      <c r="Q175" s="293">
        <v>44628</v>
      </c>
      <c r="R175" s="293"/>
      <c r="S175" s="293"/>
      <c r="T175" s="47">
        <v>153.3348</v>
      </c>
      <c r="U175" s="47">
        <v>0</v>
      </c>
      <c r="V175" s="294">
        <v>0</v>
      </c>
      <c r="W175" s="294"/>
      <c r="X175" s="294"/>
      <c r="Y175" s="294"/>
      <c r="Z175" s="47">
        <v>153.3348</v>
      </c>
      <c r="AA175" s="294">
        <v>0</v>
      </c>
      <c r="AB175" s="294"/>
      <c r="AC175" s="21" t="s">
        <v>85</v>
      </c>
      <c r="AE175" s="295"/>
      <c r="AF175" s="295"/>
      <c r="AG175" s="21"/>
      <c r="AH175" s="16"/>
      <c r="AI175" s="296"/>
      <c r="AJ175" s="296"/>
      <c r="AK175" s="296"/>
      <c r="AL175" s="294"/>
      <c r="AM175" s="294"/>
      <c r="AN175" s="47"/>
    </row>
    <row r="176" spans="1:40" x14ac:dyDescent="0.2">
      <c r="A176" s="91" t="s">
        <v>43</v>
      </c>
      <c r="B176" s="199" t="str">
        <f t="shared" si="51"/>
        <v>SERVICIO</v>
      </c>
      <c r="C176" s="199" t="str">
        <f t="shared" si="52"/>
        <v>REF</v>
      </c>
      <c r="D176" s="199" t="b">
        <f t="shared" si="53"/>
        <v>1</v>
      </c>
      <c r="E176" s="199" t="str">
        <f t="shared" si="54"/>
        <v>2022-04</v>
      </c>
      <c r="F176" s="199" t="str">
        <f t="shared" si="55"/>
        <v/>
      </c>
      <c r="G176" s="200">
        <f t="shared" si="56"/>
        <v>153.33000000000001</v>
      </c>
      <c r="H176" s="200">
        <f t="shared" si="57"/>
        <v>0</v>
      </c>
      <c r="I176" s="200">
        <f t="shared" si="58"/>
        <v>0</v>
      </c>
      <c r="J176" s="200">
        <f t="shared" si="59"/>
        <v>153.33000000000001</v>
      </c>
      <c r="N176" s="292" t="s">
        <v>825</v>
      </c>
      <c r="O176" s="292"/>
      <c r="P176" s="292"/>
      <c r="Q176" s="293">
        <v>44659</v>
      </c>
      <c r="R176" s="293"/>
      <c r="S176" s="293"/>
      <c r="T176" s="47">
        <v>153.3348</v>
      </c>
      <c r="U176" s="47">
        <v>0</v>
      </c>
      <c r="V176" s="294">
        <v>0</v>
      </c>
      <c r="W176" s="294"/>
      <c r="X176" s="294"/>
      <c r="Y176" s="294"/>
      <c r="Z176" s="47">
        <v>153.3348</v>
      </c>
      <c r="AA176" s="294">
        <v>0</v>
      </c>
      <c r="AB176" s="294"/>
      <c r="AC176" s="21" t="s">
        <v>85</v>
      </c>
      <c r="AE176" s="295"/>
      <c r="AF176" s="295"/>
      <c r="AG176" s="21"/>
      <c r="AH176" s="16"/>
      <c r="AI176" s="296"/>
      <c r="AJ176" s="296"/>
      <c r="AK176" s="296"/>
      <c r="AL176" s="294"/>
      <c r="AM176" s="294"/>
      <c r="AN176" s="47"/>
    </row>
    <row r="177" spans="1:40" x14ac:dyDescent="0.2">
      <c r="A177" s="91" t="s">
        <v>43</v>
      </c>
      <c r="B177" s="199" t="str">
        <f t="shared" si="51"/>
        <v>SERVICIO</v>
      </c>
      <c r="C177" s="199" t="str">
        <f t="shared" si="52"/>
        <v>REF</v>
      </c>
      <c r="D177" s="199" t="b">
        <f t="shared" si="53"/>
        <v>1</v>
      </c>
      <c r="E177" s="199" t="str">
        <f t="shared" si="54"/>
        <v>2022-05</v>
      </c>
      <c r="F177" s="199" t="str">
        <f t="shared" si="55"/>
        <v/>
      </c>
      <c r="G177" s="200">
        <f t="shared" si="56"/>
        <v>153.33000000000001</v>
      </c>
      <c r="H177" s="200">
        <f t="shared" si="57"/>
        <v>0</v>
      </c>
      <c r="I177" s="200">
        <f t="shared" si="58"/>
        <v>0</v>
      </c>
      <c r="J177" s="200">
        <f t="shared" si="59"/>
        <v>153.33000000000001</v>
      </c>
      <c r="N177" s="292" t="s">
        <v>826</v>
      </c>
      <c r="O177" s="292"/>
      <c r="P177" s="292"/>
      <c r="Q177" s="293">
        <v>44689</v>
      </c>
      <c r="R177" s="293"/>
      <c r="S177" s="293"/>
      <c r="T177" s="47">
        <v>153.3348</v>
      </c>
      <c r="U177" s="47">
        <v>0</v>
      </c>
      <c r="V177" s="294">
        <v>0</v>
      </c>
      <c r="W177" s="294"/>
      <c r="X177" s="294"/>
      <c r="Y177" s="294"/>
      <c r="Z177" s="47">
        <v>153.3348</v>
      </c>
      <c r="AA177" s="294">
        <v>0</v>
      </c>
      <c r="AB177" s="294"/>
      <c r="AC177" s="21" t="s">
        <v>85</v>
      </c>
      <c r="AE177" s="295"/>
      <c r="AF177" s="295"/>
      <c r="AG177" s="21"/>
      <c r="AH177" s="16"/>
      <c r="AI177" s="296"/>
      <c r="AJ177" s="296"/>
      <c r="AK177" s="296"/>
      <c r="AL177" s="294"/>
      <c r="AM177" s="294"/>
      <c r="AN177" s="47"/>
    </row>
    <row r="178" spans="1:40" x14ac:dyDescent="0.2">
      <c r="A178" s="91" t="s">
        <v>43</v>
      </c>
      <c r="B178" s="199" t="str">
        <f t="shared" si="51"/>
        <v>SERVICIO</v>
      </c>
      <c r="C178" s="199" t="str">
        <f t="shared" si="52"/>
        <v>REF</v>
      </c>
      <c r="D178" s="199" t="b">
        <f t="shared" si="53"/>
        <v>1</v>
      </c>
      <c r="E178" s="199" t="str">
        <f t="shared" si="54"/>
        <v>2022-06</v>
      </c>
      <c r="F178" s="199" t="str">
        <f t="shared" si="55"/>
        <v/>
      </c>
      <c r="G178" s="200">
        <f t="shared" si="56"/>
        <v>153.33000000000001</v>
      </c>
      <c r="H178" s="200">
        <f t="shared" si="57"/>
        <v>0</v>
      </c>
      <c r="I178" s="200">
        <f t="shared" si="58"/>
        <v>0</v>
      </c>
      <c r="J178" s="200">
        <f t="shared" si="59"/>
        <v>153.33000000000001</v>
      </c>
      <c r="N178" s="292" t="s">
        <v>827</v>
      </c>
      <c r="O178" s="292"/>
      <c r="P178" s="292"/>
      <c r="Q178" s="293">
        <v>44720</v>
      </c>
      <c r="R178" s="293"/>
      <c r="S178" s="293"/>
      <c r="T178" s="47">
        <v>153.3348</v>
      </c>
      <c r="U178" s="47">
        <v>0</v>
      </c>
      <c r="V178" s="294">
        <v>0</v>
      </c>
      <c r="W178" s="294"/>
      <c r="X178" s="294"/>
      <c r="Y178" s="294"/>
      <c r="Z178" s="47">
        <v>153.3348</v>
      </c>
      <c r="AA178" s="294">
        <v>0</v>
      </c>
      <c r="AB178" s="294"/>
      <c r="AC178" s="21" t="s">
        <v>85</v>
      </c>
      <c r="AE178" s="295"/>
      <c r="AF178" s="295"/>
      <c r="AG178" s="21"/>
      <c r="AH178" s="16"/>
      <c r="AI178" s="296"/>
      <c r="AJ178" s="296"/>
      <c r="AK178" s="296"/>
      <c r="AL178" s="294"/>
      <c r="AM178" s="294"/>
      <c r="AN178" s="47"/>
    </row>
    <row r="179" spans="1:40" x14ac:dyDescent="0.2">
      <c r="A179" s="91" t="s">
        <v>43</v>
      </c>
      <c r="B179" s="199" t="str">
        <f t="shared" si="51"/>
        <v>SERVICIO</v>
      </c>
      <c r="C179" s="199" t="str">
        <f t="shared" si="52"/>
        <v>REF</v>
      </c>
      <c r="D179" s="199" t="b">
        <f t="shared" si="53"/>
        <v>1</v>
      </c>
      <c r="E179" s="199" t="str">
        <f t="shared" si="54"/>
        <v>2022-07</v>
      </c>
      <c r="F179" s="199" t="str">
        <f t="shared" si="55"/>
        <v/>
      </c>
      <c r="G179" s="200">
        <f t="shared" si="56"/>
        <v>153.33000000000001</v>
      </c>
      <c r="H179" s="200">
        <f t="shared" si="57"/>
        <v>0</v>
      </c>
      <c r="I179" s="200">
        <f t="shared" si="58"/>
        <v>0</v>
      </c>
      <c r="J179" s="200">
        <f t="shared" si="59"/>
        <v>153.33000000000001</v>
      </c>
      <c r="N179" s="292" t="s">
        <v>828</v>
      </c>
      <c r="O179" s="292"/>
      <c r="P179" s="292"/>
      <c r="Q179" s="293">
        <v>44750</v>
      </c>
      <c r="R179" s="293"/>
      <c r="S179" s="293"/>
      <c r="T179" s="47">
        <v>153.3348</v>
      </c>
      <c r="U179" s="47">
        <v>0</v>
      </c>
      <c r="V179" s="294">
        <v>0</v>
      </c>
      <c r="W179" s="294"/>
      <c r="X179" s="294"/>
      <c r="Y179" s="294"/>
      <c r="Z179" s="47">
        <v>153.3348</v>
      </c>
      <c r="AA179" s="294">
        <v>0</v>
      </c>
      <c r="AB179" s="294"/>
      <c r="AC179" s="21" t="s">
        <v>85</v>
      </c>
      <c r="AE179" s="295"/>
      <c r="AF179" s="295"/>
      <c r="AG179" s="21"/>
      <c r="AH179" s="16"/>
      <c r="AI179" s="296"/>
      <c r="AJ179" s="296"/>
      <c r="AK179" s="296"/>
      <c r="AL179" s="294"/>
      <c r="AM179" s="294"/>
      <c r="AN179" s="47"/>
    </row>
    <row r="180" spans="1:40" x14ac:dyDescent="0.2">
      <c r="A180" s="91" t="s">
        <v>43</v>
      </c>
      <c r="B180" s="199" t="str">
        <f t="shared" si="51"/>
        <v>SERVICIO</v>
      </c>
      <c r="C180" s="199" t="str">
        <f t="shared" si="52"/>
        <v>REF</v>
      </c>
      <c r="D180" s="199" t="b">
        <f t="shared" si="53"/>
        <v>1</v>
      </c>
      <c r="E180" s="199" t="str">
        <f t="shared" si="54"/>
        <v>2022-08</v>
      </c>
      <c r="F180" s="199" t="str">
        <f t="shared" si="55"/>
        <v/>
      </c>
      <c r="G180" s="200">
        <f t="shared" si="56"/>
        <v>153.33000000000001</v>
      </c>
      <c r="H180" s="200">
        <f t="shared" si="57"/>
        <v>0</v>
      </c>
      <c r="I180" s="200">
        <f t="shared" si="58"/>
        <v>0</v>
      </c>
      <c r="J180" s="200">
        <f t="shared" si="59"/>
        <v>153.33000000000001</v>
      </c>
      <c r="N180" s="292" t="s">
        <v>829</v>
      </c>
      <c r="O180" s="292"/>
      <c r="P180" s="292"/>
      <c r="Q180" s="293">
        <v>44781</v>
      </c>
      <c r="R180" s="293"/>
      <c r="S180" s="293"/>
      <c r="T180" s="47">
        <v>153.3348</v>
      </c>
      <c r="U180" s="47">
        <v>0</v>
      </c>
      <c r="V180" s="294">
        <v>0</v>
      </c>
      <c r="W180" s="294"/>
      <c r="X180" s="294"/>
      <c r="Y180" s="294"/>
      <c r="Z180" s="47">
        <v>153.3348</v>
      </c>
      <c r="AA180" s="294">
        <v>0</v>
      </c>
      <c r="AB180" s="294"/>
      <c r="AC180" s="21" t="s">
        <v>85</v>
      </c>
      <c r="AE180" s="295"/>
      <c r="AF180" s="295"/>
      <c r="AG180" s="21"/>
      <c r="AH180" s="16"/>
      <c r="AI180" s="296"/>
      <c r="AJ180" s="296"/>
      <c r="AK180" s="296"/>
      <c r="AL180" s="294"/>
      <c r="AM180" s="294"/>
      <c r="AN180" s="47"/>
    </row>
    <row r="181" spans="1:40" x14ac:dyDescent="0.2">
      <c r="A181" s="91" t="s">
        <v>43</v>
      </c>
      <c r="B181" s="199" t="str">
        <f t="shared" si="51"/>
        <v>SERVICIO</v>
      </c>
      <c r="C181" s="199" t="str">
        <f t="shared" si="52"/>
        <v>REF</v>
      </c>
      <c r="D181" s="199" t="b">
        <f t="shared" si="53"/>
        <v>1</v>
      </c>
      <c r="E181" s="199" t="str">
        <f t="shared" si="54"/>
        <v>2022-09</v>
      </c>
      <c r="F181" s="199" t="str">
        <f t="shared" si="55"/>
        <v/>
      </c>
      <c r="G181" s="200">
        <f t="shared" si="56"/>
        <v>153.33000000000001</v>
      </c>
      <c r="H181" s="200">
        <f t="shared" si="57"/>
        <v>0</v>
      </c>
      <c r="I181" s="200">
        <f t="shared" si="58"/>
        <v>0</v>
      </c>
      <c r="J181" s="200">
        <f t="shared" si="59"/>
        <v>153.33000000000001</v>
      </c>
      <c r="N181" s="292" t="s">
        <v>830</v>
      </c>
      <c r="O181" s="292"/>
      <c r="P181" s="292"/>
      <c r="Q181" s="293">
        <v>44812</v>
      </c>
      <c r="R181" s="293"/>
      <c r="S181" s="293"/>
      <c r="T181" s="47">
        <v>153.334</v>
      </c>
      <c r="U181" s="47">
        <v>0</v>
      </c>
      <c r="V181" s="294">
        <v>0</v>
      </c>
      <c r="W181" s="294"/>
      <c r="X181" s="294"/>
      <c r="Y181" s="294"/>
      <c r="Z181" s="47">
        <v>153.334</v>
      </c>
      <c r="AA181" s="294">
        <v>0</v>
      </c>
      <c r="AB181" s="294"/>
      <c r="AC181" s="21" t="s">
        <v>85</v>
      </c>
      <c r="AE181" s="295"/>
      <c r="AF181" s="295"/>
      <c r="AG181" s="21"/>
      <c r="AH181" s="16"/>
      <c r="AI181" s="296"/>
      <c r="AJ181" s="296"/>
      <c r="AK181" s="296"/>
      <c r="AL181" s="294"/>
      <c r="AM181" s="294"/>
      <c r="AN181" s="47"/>
    </row>
    <row r="182" spans="1:40" hidden="1" x14ac:dyDescent="0.2">
      <c r="A182" s="13"/>
      <c r="B182" s="197">
        <f t="shared" si="51"/>
        <v>44812</v>
      </c>
      <c r="C182" s="13"/>
      <c r="D182" s="13"/>
      <c r="G182" s="13"/>
      <c r="H182" s="13"/>
      <c r="I182" s="13"/>
      <c r="J182" s="13"/>
      <c r="Q182" s="291" t="s">
        <v>109</v>
      </c>
      <c r="R182" s="291"/>
      <c r="S182" s="291"/>
    </row>
    <row r="183" spans="1:40" x14ac:dyDescent="0.2">
      <c r="A183" s="91" t="s">
        <v>43</v>
      </c>
      <c r="B183" s="199" t="str">
        <f t="shared" si="51"/>
        <v>FOMA</v>
      </c>
      <c r="C183" s="199" t="str">
        <f t="shared" ref="C183:C185" si="60">IF(LEFT(N183,2)=LEFT(N184,2)=FALSE,AC183,"REVISAR")</f>
        <v>REF</v>
      </c>
      <c r="D183" s="199" t="b">
        <f t="shared" ref="D183:D185" si="61">DATE(YEAR(AH183),MONTH(AH183),DAY(AH183))=DATE(YEAR(AI183),MONTH(AI183),DAY(AI183))</f>
        <v>1</v>
      </c>
      <c r="E183" s="199" t="str">
        <f t="shared" ref="E183:E185" si="62">IF(ISBLANK(AH183)=FALSE,TEXT(AH183,"YYYY-MM"),TEXT(Q183,"YYYY-MM"))</f>
        <v>2022-10</v>
      </c>
      <c r="F183" s="199" t="str">
        <f t="shared" ref="F183:F185" si="63">IF(ISBLANK(AI183)=FALSE,TEXT(AI183,"YYYY-MM"),"")</f>
        <v/>
      </c>
      <c r="G183" s="200">
        <f t="shared" ref="G183:G185" si="64">ROUND(IF(ISBLANK(AL183)=FALSE,T183,T183),2)</f>
        <v>166.67</v>
      </c>
      <c r="H183" s="200">
        <f t="shared" ref="H183:H185" si="65">ROUND(+U183,2)</f>
        <v>0</v>
      </c>
      <c r="I183" s="200">
        <f t="shared" ref="I183:I185" si="66">ROUND(IF(ISBLANK(AL183)=FALSE,V183,V183),2)</f>
        <v>0</v>
      </c>
      <c r="J183" s="200">
        <f t="shared" ref="J183:J185" si="67">+G183+H183+I183</f>
        <v>166.67</v>
      </c>
      <c r="N183" s="292" t="s">
        <v>831</v>
      </c>
      <c r="O183" s="292"/>
      <c r="P183" s="292"/>
      <c r="Q183" s="293">
        <v>44842</v>
      </c>
      <c r="R183" s="293"/>
      <c r="S183" s="293"/>
      <c r="T183" s="47">
        <v>166.67</v>
      </c>
      <c r="U183" s="47">
        <v>0</v>
      </c>
      <c r="V183" s="294">
        <v>0</v>
      </c>
      <c r="W183" s="294"/>
      <c r="X183" s="294"/>
      <c r="Y183" s="294"/>
      <c r="Z183" s="47">
        <v>166.67</v>
      </c>
      <c r="AA183" s="294">
        <v>0</v>
      </c>
      <c r="AB183" s="294"/>
      <c r="AC183" s="21" t="s">
        <v>85</v>
      </c>
      <c r="AE183" s="295"/>
      <c r="AF183" s="295"/>
      <c r="AG183" s="21"/>
      <c r="AH183" s="16"/>
      <c r="AI183" s="296"/>
      <c r="AJ183" s="296"/>
      <c r="AK183" s="296"/>
      <c r="AL183" s="294"/>
      <c r="AM183" s="294"/>
      <c r="AN183" s="47"/>
    </row>
    <row r="184" spans="1:40" x14ac:dyDescent="0.2">
      <c r="A184" s="91" t="s">
        <v>43</v>
      </c>
      <c r="B184" s="199" t="str">
        <f t="shared" si="51"/>
        <v>FOMA</v>
      </c>
      <c r="C184" s="199" t="str">
        <f t="shared" si="60"/>
        <v>REF</v>
      </c>
      <c r="D184" s="199" t="b">
        <f t="shared" si="61"/>
        <v>1</v>
      </c>
      <c r="E184" s="199" t="str">
        <f t="shared" si="62"/>
        <v>2022-11</v>
      </c>
      <c r="F184" s="199" t="str">
        <f t="shared" si="63"/>
        <v/>
      </c>
      <c r="G184" s="200">
        <f t="shared" si="64"/>
        <v>166.67</v>
      </c>
      <c r="H184" s="200">
        <f t="shared" si="65"/>
        <v>0</v>
      </c>
      <c r="I184" s="200">
        <f t="shared" si="66"/>
        <v>0</v>
      </c>
      <c r="J184" s="200">
        <f t="shared" si="67"/>
        <v>166.67</v>
      </c>
      <c r="N184" s="292" t="s">
        <v>832</v>
      </c>
      <c r="O184" s="292"/>
      <c r="P184" s="292"/>
      <c r="Q184" s="293">
        <v>44873</v>
      </c>
      <c r="R184" s="293"/>
      <c r="S184" s="293"/>
      <c r="T184" s="47">
        <v>166.67</v>
      </c>
      <c r="U184" s="47">
        <v>0</v>
      </c>
      <c r="V184" s="294">
        <v>0</v>
      </c>
      <c r="W184" s="294"/>
      <c r="X184" s="294"/>
      <c r="Y184" s="294"/>
      <c r="Z184" s="47">
        <v>166.67</v>
      </c>
      <c r="AA184" s="294">
        <v>0</v>
      </c>
      <c r="AB184" s="294"/>
      <c r="AC184" s="21" t="s">
        <v>85</v>
      </c>
      <c r="AE184" s="295"/>
      <c r="AF184" s="295"/>
      <c r="AG184" s="21"/>
      <c r="AH184" s="16"/>
      <c r="AI184" s="296"/>
      <c r="AJ184" s="296"/>
      <c r="AK184" s="296"/>
      <c r="AL184" s="294"/>
      <c r="AM184" s="294"/>
      <c r="AN184" s="47"/>
    </row>
    <row r="185" spans="1:40" x14ac:dyDescent="0.2">
      <c r="A185" s="91" t="s">
        <v>43</v>
      </c>
      <c r="B185" s="199" t="str">
        <f t="shared" si="51"/>
        <v>FOMA</v>
      </c>
      <c r="C185" s="199" t="str">
        <f t="shared" si="60"/>
        <v>REF</v>
      </c>
      <c r="D185" s="199" t="b">
        <f t="shared" si="61"/>
        <v>1</v>
      </c>
      <c r="E185" s="199" t="str">
        <f t="shared" si="62"/>
        <v>2023-01</v>
      </c>
      <c r="F185" s="199" t="str">
        <f t="shared" si="63"/>
        <v/>
      </c>
      <c r="G185" s="200">
        <f t="shared" si="64"/>
        <v>166.66</v>
      </c>
      <c r="H185" s="200">
        <f t="shared" si="65"/>
        <v>0</v>
      </c>
      <c r="I185" s="200">
        <f t="shared" si="66"/>
        <v>0</v>
      </c>
      <c r="J185" s="200">
        <f t="shared" si="67"/>
        <v>166.66</v>
      </c>
      <c r="N185" s="292" t="s">
        <v>833</v>
      </c>
      <c r="O185" s="292"/>
      <c r="P185" s="292"/>
      <c r="Q185" s="293">
        <v>44934</v>
      </c>
      <c r="R185" s="293"/>
      <c r="S185" s="293"/>
      <c r="T185" s="47">
        <v>166.66</v>
      </c>
      <c r="U185" s="47">
        <v>0</v>
      </c>
      <c r="V185" s="294">
        <v>0</v>
      </c>
      <c r="W185" s="294"/>
      <c r="X185" s="294"/>
      <c r="Y185" s="294"/>
      <c r="Z185" s="47">
        <v>166.66</v>
      </c>
      <c r="AA185" s="294">
        <v>0</v>
      </c>
      <c r="AB185" s="294"/>
      <c r="AC185" s="21" t="s">
        <v>85</v>
      </c>
      <c r="AE185" s="295"/>
      <c r="AF185" s="295"/>
      <c r="AG185" s="21"/>
      <c r="AH185" s="16"/>
      <c r="AI185" s="296"/>
      <c r="AJ185" s="296"/>
      <c r="AK185" s="296"/>
      <c r="AL185" s="294"/>
      <c r="AM185" s="294"/>
      <c r="AN185" s="47"/>
    </row>
    <row r="186" spans="1:40" hidden="1" x14ac:dyDescent="0.2">
      <c r="B186" s="197">
        <f t="shared" si="51"/>
        <v>44934</v>
      </c>
      <c r="G186" s="13"/>
      <c r="H186" s="13"/>
      <c r="I186" s="13"/>
      <c r="J186" s="13"/>
      <c r="N186" s="288" t="s">
        <v>113</v>
      </c>
      <c r="O186" s="288"/>
      <c r="P186" s="288"/>
      <c r="Q186" s="288"/>
      <c r="R186" s="288"/>
      <c r="S186" s="288"/>
      <c r="T186" s="48">
        <v>3720.03</v>
      </c>
      <c r="U186" s="48">
        <v>0</v>
      </c>
      <c r="V186" s="289">
        <v>0</v>
      </c>
      <c r="W186" s="289"/>
      <c r="X186" s="289"/>
      <c r="Y186" s="289"/>
      <c r="Z186" s="48">
        <v>3720.03</v>
      </c>
      <c r="AA186" s="289">
        <v>0</v>
      </c>
      <c r="AB186" s="289"/>
    </row>
    <row r="187" spans="1:40" hidden="1" x14ac:dyDescent="0.2">
      <c r="B187" s="197">
        <f t="shared" si="51"/>
        <v>0</v>
      </c>
      <c r="G187" s="13"/>
      <c r="H187" s="13"/>
      <c r="I187" s="13"/>
      <c r="J187" s="13"/>
    </row>
    <row r="188" spans="1:40" hidden="1" x14ac:dyDescent="0.2">
      <c r="B188" s="197">
        <f t="shared" si="51"/>
        <v>0</v>
      </c>
      <c r="G188" s="13"/>
      <c r="H188" s="13"/>
      <c r="I188" s="13"/>
      <c r="J188" s="13"/>
      <c r="O188" s="290" t="s">
        <v>114</v>
      </c>
      <c r="P188" s="290"/>
      <c r="Q188" s="290"/>
      <c r="S188" s="290" t="s">
        <v>115</v>
      </c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</row>
    <row r="189" spans="1:40" hidden="1" x14ac:dyDescent="0.2">
      <c r="B189" s="197">
        <f t="shared" si="51"/>
        <v>0</v>
      </c>
      <c r="G189" s="13"/>
      <c r="H189" s="13"/>
      <c r="I189" s="13"/>
      <c r="J189" s="13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</row>
    <row r="190" spans="1:40" hidden="1" x14ac:dyDescent="0.2">
      <c r="B190" s="197">
        <f t="shared" si="51"/>
        <v>0</v>
      </c>
      <c r="G190" s="13"/>
      <c r="H190" s="13"/>
      <c r="I190" s="13"/>
      <c r="J190" s="13"/>
    </row>
    <row r="191" spans="1:40" hidden="1" x14ac:dyDescent="0.2">
      <c r="B191" s="197">
        <f t="shared" si="51"/>
        <v>0</v>
      </c>
      <c r="G191" s="13"/>
      <c r="H191" s="13"/>
      <c r="I191" s="13"/>
      <c r="J191" s="13"/>
    </row>
    <row r="192" spans="1:40" hidden="1" x14ac:dyDescent="0.2">
      <c r="B192" s="197">
        <f t="shared" si="51"/>
        <v>0</v>
      </c>
      <c r="G192" s="13"/>
      <c r="H192" s="13"/>
      <c r="I192" s="13"/>
      <c r="J192" s="13"/>
    </row>
    <row r="193" spans="1:40" hidden="1" x14ac:dyDescent="0.2">
      <c r="B193" s="197">
        <f t="shared" si="51"/>
        <v>0</v>
      </c>
      <c r="G193" s="13"/>
      <c r="H193" s="13"/>
      <c r="I193" s="13"/>
      <c r="J193" s="13"/>
    </row>
    <row r="194" spans="1:40" hidden="1" x14ac:dyDescent="0.2">
      <c r="B194" s="197">
        <f t="shared" si="51"/>
        <v>0</v>
      </c>
      <c r="G194" s="13"/>
      <c r="H194" s="13"/>
      <c r="I194" s="13"/>
      <c r="J194" s="13"/>
      <c r="P194" s="297" t="s">
        <v>47</v>
      </c>
      <c r="Q194" s="297"/>
      <c r="R194" s="297"/>
      <c r="S194" s="297"/>
      <c r="T194" s="297"/>
      <c r="U194" s="297"/>
      <c r="V194" s="297"/>
    </row>
    <row r="195" spans="1:40" hidden="1" x14ac:dyDescent="0.2">
      <c r="B195" s="197">
        <f t="shared" si="51"/>
        <v>0</v>
      </c>
      <c r="G195" s="13"/>
      <c r="H195" s="13"/>
      <c r="I195" s="13"/>
      <c r="J195" s="13"/>
    </row>
    <row r="196" spans="1:40" hidden="1" x14ac:dyDescent="0.2">
      <c r="B196" s="197">
        <f t="shared" si="51"/>
        <v>0</v>
      </c>
      <c r="G196" s="13"/>
      <c r="H196" s="13"/>
      <c r="I196" s="13"/>
      <c r="J196" s="13"/>
      <c r="P196" s="290" t="s">
        <v>48</v>
      </c>
      <c r="Q196" s="290"/>
      <c r="R196" s="290"/>
      <c r="S196" s="290"/>
      <c r="T196" s="290"/>
      <c r="U196" s="290"/>
      <c r="V196" s="290"/>
      <c r="W196" s="290"/>
      <c r="Y196" s="298">
        <v>0</v>
      </c>
      <c r="Z196" s="298"/>
      <c r="AA196" s="298"/>
      <c r="AF196" s="290" t="s">
        <v>49</v>
      </c>
      <c r="AG196" s="290"/>
      <c r="AH196" s="290"/>
      <c r="AI196" s="290"/>
      <c r="AK196" s="299">
        <v>1533.348</v>
      </c>
      <c r="AL196" s="299"/>
    </row>
    <row r="197" spans="1:40" hidden="1" x14ac:dyDescent="0.2">
      <c r="B197" s="197">
        <f t="shared" si="51"/>
        <v>0</v>
      </c>
      <c r="G197" s="13"/>
      <c r="H197" s="13"/>
      <c r="I197" s="13"/>
      <c r="J197" s="13"/>
      <c r="P197" s="290" t="s">
        <v>50</v>
      </c>
      <c r="Q197" s="290"/>
      <c r="R197" s="290"/>
      <c r="S197" s="290"/>
      <c r="T197" s="290"/>
      <c r="U197" s="290"/>
      <c r="V197" s="290"/>
      <c r="W197" s="290"/>
      <c r="Y197" s="298">
        <v>0</v>
      </c>
      <c r="Z197" s="298"/>
      <c r="AA197" s="298"/>
      <c r="AF197" s="290" t="s">
        <v>51</v>
      </c>
      <c r="AG197" s="290"/>
      <c r="AH197" s="290"/>
      <c r="AI197" s="290"/>
      <c r="AK197" s="300">
        <v>1533.348</v>
      </c>
      <c r="AL197" s="300"/>
    </row>
    <row r="198" spans="1:40" hidden="1" x14ac:dyDescent="0.2">
      <c r="B198" s="197">
        <f t="shared" si="51"/>
        <v>0</v>
      </c>
      <c r="G198" s="13"/>
      <c r="H198" s="13"/>
      <c r="I198" s="13"/>
      <c r="J198" s="13"/>
      <c r="P198" s="290" t="s">
        <v>52</v>
      </c>
      <c r="Q198" s="290"/>
      <c r="R198" s="290"/>
      <c r="S198" s="290"/>
      <c r="T198" s="290"/>
      <c r="U198" s="290"/>
      <c r="V198" s="290"/>
      <c r="W198" s="290"/>
      <c r="Y198" s="298">
        <v>0</v>
      </c>
      <c r="Z198" s="298"/>
      <c r="AA198" s="298"/>
    </row>
    <row r="199" spans="1:40" hidden="1" x14ac:dyDescent="0.2">
      <c r="B199" s="197">
        <f t="shared" si="51"/>
        <v>0</v>
      </c>
      <c r="G199" s="13"/>
      <c r="H199" s="13"/>
      <c r="I199" s="13"/>
      <c r="J199" s="13"/>
    </row>
    <row r="200" spans="1:40" hidden="1" x14ac:dyDescent="0.2">
      <c r="B200" s="197">
        <f t="shared" si="51"/>
        <v>0</v>
      </c>
      <c r="G200" s="13"/>
      <c r="H200" s="13"/>
      <c r="I200" s="13"/>
      <c r="J200" s="13"/>
      <c r="P200" s="297" t="s">
        <v>53</v>
      </c>
      <c r="Q200" s="297"/>
      <c r="R200" s="297"/>
      <c r="S200" s="297"/>
      <c r="T200" s="297"/>
      <c r="U200" s="297"/>
      <c r="V200" s="297"/>
    </row>
    <row r="201" spans="1:40" hidden="1" x14ac:dyDescent="0.2">
      <c r="B201" s="197">
        <f t="shared" si="51"/>
        <v>0</v>
      </c>
      <c r="G201" s="13"/>
      <c r="H201" s="13"/>
      <c r="I201" s="13"/>
      <c r="J201" s="13"/>
    </row>
    <row r="202" spans="1:40" hidden="1" x14ac:dyDescent="0.2">
      <c r="B202" s="197">
        <f t="shared" si="51"/>
        <v>0</v>
      </c>
      <c r="G202" s="13"/>
      <c r="H202" s="13"/>
      <c r="I202" s="13"/>
      <c r="J202" s="13"/>
      <c r="P202" s="301" t="s">
        <v>54</v>
      </c>
      <c r="Q202" s="301"/>
      <c r="R202" s="301"/>
      <c r="S202" s="301"/>
      <c r="T202" s="301"/>
      <c r="U202" s="301"/>
      <c r="V202" s="301"/>
      <c r="W202" s="301"/>
      <c r="Y202" s="298">
        <v>0</v>
      </c>
      <c r="Z202" s="298"/>
      <c r="AA202" s="298"/>
      <c r="AF202" s="290" t="s">
        <v>55</v>
      </c>
      <c r="AG202" s="290"/>
      <c r="AH202" s="290"/>
      <c r="AI202" s="290"/>
    </row>
    <row r="203" spans="1:40" hidden="1" x14ac:dyDescent="0.2">
      <c r="B203" s="197">
        <f t="shared" si="51"/>
        <v>0</v>
      </c>
      <c r="G203" s="13"/>
      <c r="H203" s="13"/>
      <c r="I203" s="13"/>
      <c r="J203" s="13"/>
    </row>
    <row r="204" spans="1:40" hidden="1" x14ac:dyDescent="0.2">
      <c r="B204" s="197">
        <f t="shared" si="51"/>
        <v>0</v>
      </c>
      <c r="G204" s="13"/>
      <c r="H204" s="13"/>
      <c r="I204" s="13"/>
      <c r="J204" s="13"/>
      <c r="P204" s="297" t="s">
        <v>56</v>
      </c>
      <c r="Q204" s="297"/>
      <c r="R204" s="297"/>
      <c r="S204" s="297"/>
      <c r="T204" s="297"/>
      <c r="U204" s="297"/>
      <c r="V204" s="297"/>
    </row>
    <row r="205" spans="1:40" ht="22.5" hidden="1" x14ac:dyDescent="0.2">
      <c r="B205" s="197">
        <f t="shared" ref="B205:B268" si="68">IF(RIGHT(N204,2)=RIGHT(N205,2)=FALSE,Q204,B204)</f>
        <v>0</v>
      </c>
      <c r="G205" s="13"/>
      <c r="H205" s="13"/>
      <c r="I205" s="13"/>
      <c r="J205" s="13"/>
      <c r="N205" s="288" t="s">
        <v>57</v>
      </c>
      <c r="O205" s="288"/>
      <c r="P205" s="288"/>
      <c r="Q205" s="288" t="s">
        <v>58</v>
      </c>
      <c r="R205" s="288"/>
      <c r="S205" s="288"/>
      <c r="T205" s="46" t="s">
        <v>59</v>
      </c>
      <c r="U205" s="46" t="s">
        <v>60</v>
      </c>
      <c r="V205" s="302" t="s">
        <v>61</v>
      </c>
      <c r="W205" s="302"/>
      <c r="X205" s="302"/>
      <c r="Y205" s="302"/>
      <c r="Z205" s="46" t="s">
        <v>62</v>
      </c>
      <c r="AA205" s="302" t="s">
        <v>63</v>
      </c>
      <c r="AB205" s="302"/>
      <c r="AC205" s="19" t="s">
        <v>64</v>
      </c>
      <c r="AE205" s="288" t="s">
        <v>65</v>
      </c>
      <c r="AF205" s="288"/>
      <c r="AG205" s="19" t="s">
        <v>66</v>
      </c>
      <c r="AH205" s="19" t="s">
        <v>67</v>
      </c>
      <c r="AI205" s="288" t="s">
        <v>68</v>
      </c>
      <c r="AJ205" s="288"/>
      <c r="AK205" s="288"/>
      <c r="AL205" s="302" t="s">
        <v>69</v>
      </c>
      <c r="AM205" s="302"/>
      <c r="AN205" s="46" t="s">
        <v>63</v>
      </c>
    </row>
    <row r="206" spans="1:40" hidden="1" x14ac:dyDescent="0.2">
      <c r="B206" s="197" t="str">
        <f t="shared" si="68"/>
        <v>Fecha Vencimiento</v>
      </c>
      <c r="G206" s="13"/>
      <c r="H206" s="13"/>
      <c r="I206" s="13"/>
      <c r="J206" s="13"/>
      <c r="Q206" s="291" t="s">
        <v>70</v>
      </c>
      <c r="R206" s="291"/>
      <c r="S206" s="291"/>
    </row>
    <row r="207" spans="1:40" x14ac:dyDescent="0.2">
      <c r="A207" s="91" t="s">
        <v>43</v>
      </c>
      <c r="B207" s="199" t="str">
        <f t="shared" si="68"/>
        <v>SERVICIO</v>
      </c>
      <c r="C207" s="199" t="str">
        <f t="shared" ref="C207:C223" si="69">IF(LEFT(N207,2)=LEFT(N208,2)=FALSE,AC207,"REVISAR")</f>
        <v>CAN</v>
      </c>
      <c r="D207" s="199" t="b">
        <f t="shared" ref="D207:D223" si="70">DATE(YEAR(AH207),MONTH(AH207),DAY(AH207))=DATE(YEAR(AI207),MONTH(AI207),DAY(AI207))</f>
        <v>1</v>
      </c>
      <c r="E207" s="199" t="str">
        <f t="shared" ref="E207:E223" si="71">IF(ISBLANK(AH207)=FALSE,TEXT(AH207,"YYYY-MM"),TEXT(Q207,"YYYY-MM"))</f>
        <v>2021-09</v>
      </c>
      <c r="F207" s="199" t="str">
        <f t="shared" ref="F207:F223" si="72">IF(ISBLANK(AI207)=FALSE,TEXT(AI207,"YYYY-MM"),"")</f>
        <v>2021-09</v>
      </c>
      <c r="G207" s="200">
        <f t="shared" ref="G207:G223" si="73">ROUND(IF(ISBLANK(AL207)=FALSE,T207,T207),2)</f>
        <v>153.33000000000001</v>
      </c>
      <c r="H207" s="200">
        <f t="shared" ref="H207:H223" si="74">ROUND(+U207,2)</f>
        <v>0</v>
      </c>
      <c r="I207" s="200">
        <f t="shared" ref="I207:I223" si="75">ROUND(IF(ISBLANK(AL207)=FALSE,V207,V207),2)</f>
        <v>0</v>
      </c>
      <c r="J207" s="200">
        <f t="shared" ref="J207:J223" si="76">+G207+H207+I207</f>
        <v>153.33000000000001</v>
      </c>
      <c r="N207" s="292" t="s">
        <v>146</v>
      </c>
      <c r="O207" s="292"/>
      <c r="P207" s="292"/>
      <c r="Q207" s="293">
        <v>44394</v>
      </c>
      <c r="R207" s="293"/>
      <c r="S207" s="293"/>
      <c r="T207" s="47">
        <v>153.3348</v>
      </c>
      <c r="U207" s="47">
        <v>0</v>
      </c>
      <c r="V207" s="294">
        <v>0</v>
      </c>
      <c r="W207" s="294"/>
      <c r="X207" s="294"/>
      <c r="Y207" s="294"/>
      <c r="Z207" s="47">
        <v>153.3348</v>
      </c>
      <c r="AA207" s="294">
        <v>0</v>
      </c>
      <c r="AB207" s="294"/>
      <c r="AC207" s="21" t="s">
        <v>72</v>
      </c>
      <c r="AE207" s="295" t="s">
        <v>73</v>
      </c>
      <c r="AF207" s="295"/>
      <c r="AG207" s="21" t="s">
        <v>147</v>
      </c>
      <c r="AH207" s="16">
        <v>44461</v>
      </c>
      <c r="AI207" s="296">
        <v>44461</v>
      </c>
      <c r="AJ207" s="296"/>
      <c r="AK207" s="296"/>
      <c r="AL207" s="306">
        <v>153.3348</v>
      </c>
      <c r="AM207" s="306"/>
      <c r="AN207" s="47">
        <v>0</v>
      </c>
    </row>
    <row r="208" spans="1:40" x14ac:dyDescent="0.2">
      <c r="A208" s="91" t="s">
        <v>43</v>
      </c>
      <c r="B208" s="199" t="str">
        <f t="shared" si="68"/>
        <v>SERVICIO</v>
      </c>
      <c r="C208" s="199" t="str">
        <f t="shared" si="69"/>
        <v>CAN</v>
      </c>
      <c r="D208" s="199" t="b">
        <f t="shared" si="70"/>
        <v>1</v>
      </c>
      <c r="E208" s="199" t="str">
        <f t="shared" si="71"/>
        <v>2021-10</v>
      </c>
      <c r="F208" s="199" t="str">
        <f t="shared" si="72"/>
        <v>2021-10</v>
      </c>
      <c r="G208" s="200">
        <f t="shared" si="73"/>
        <v>153.33000000000001</v>
      </c>
      <c r="H208" s="200">
        <f t="shared" si="74"/>
        <v>0</v>
      </c>
      <c r="I208" s="200">
        <f t="shared" si="75"/>
        <v>0</v>
      </c>
      <c r="J208" s="200">
        <f t="shared" si="76"/>
        <v>153.33000000000001</v>
      </c>
      <c r="N208" s="292" t="s">
        <v>148</v>
      </c>
      <c r="O208" s="292"/>
      <c r="P208" s="292"/>
      <c r="Q208" s="293">
        <v>44425</v>
      </c>
      <c r="R208" s="293"/>
      <c r="S208" s="293"/>
      <c r="T208" s="47">
        <v>153.3348</v>
      </c>
      <c r="U208" s="47">
        <v>0</v>
      </c>
      <c r="V208" s="294">
        <v>0</v>
      </c>
      <c r="W208" s="294"/>
      <c r="X208" s="294"/>
      <c r="Y208" s="294"/>
      <c r="Z208" s="47">
        <v>153.3348</v>
      </c>
      <c r="AA208" s="294">
        <v>0</v>
      </c>
      <c r="AB208" s="294"/>
      <c r="AC208" s="21" t="s">
        <v>72</v>
      </c>
      <c r="AE208" s="295" t="s">
        <v>73</v>
      </c>
      <c r="AF208" s="295"/>
      <c r="AG208" s="21" t="s">
        <v>149</v>
      </c>
      <c r="AH208" s="16">
        <v>44491.454861111109</v>
      </c>
      <c r="AI208" s="296">
        <v>44491.454861111109</v>
      </c>
      <c r="AJ208" s="296"/>
      <c r="AK208" s="296"/>
      <c r="AL208" s="306">
        <v>153.3348</v>
      </c>
      <c r="AM208" s="306"/>
      <c r="AN208" s="47">
        <v>0</v>
      </c>
    </row>
    <row r="209" spans="1:40" x14ac:dyDescent="0.2">
      <c r="A209" s="91" t="s">
        <v>43</v>
      </c>
      <c r="B209" s="199" t="str">
        <f t="shared" si="68"/>
        <v>SERVICIO</v>
      </c>
      <c r="C209" s="199" t="str">
        <f t="shared" si="69"/>
        <v>CAN</v>
      </c>
      <c r="D209" s="199" t="b">
        <f t="shared" si="70"/>
        <v>1</v>
      </c>
      <c r="E209" s="199" t="str">
        <f t="shared" si="71"/>
        <v>2021-10</v>
      </c>
      <c r="F209" s="199" t="str">
        <f t="shared" si="72"/>
        <v>2021-10</v>
      </c>
      <c r="G209" s="200">
        <f t="shared" si="73"/>
        <v>153.33000000000001</v>
      </c>
      <c r="H209" s="200">
        <f t="shared" si="74"/>
        <v>0</v>
      </c>
      <c r="I209" s="200">
        <f t="shared" si="75"/>
        <v>0</v>
      </c>
      <c r="J209" s="200">
        <f t="shared" si="76"/>
        <v>153.33000000000001</v>
      </c>
      <c r="N209" s="292" t="s">
        <v>150</v>
      </c>
      <c r="O209" s="292"/>
      <c r="P209" s="292"/>
      <c r="Q209" s="293">
        <v>44456</v>
      </c>
      <c r="R209" s="293"/>
      <c r="S209" s="293"/>
      <c r="T209" s="47">
        <v>153.3348</v>
      </c>
      <c r="U209" s="47">
        <v>0</v>
      </c>
      <c r="V209" s="294">
        <v>0</v>
      </c>
      <c r="W209" s="294"/>
      <c r="X209" s="294"/>
      <c r="Y209" s="294"/>
      <c r="Z209" s="47">
        <v>153.3348</v>
      </c>
      <c r="AA209" s="294">
        <v>0</v>
      </c>
      <c r="AB209" s="294"/>
      <c r="AC209" s="21" t="s">
        <v>72</v>
      </c>
      <c r="AE209" s="295" t="s">
        <v>73</v>
      </c>
      <c r="AF209" s="295"/>
      <c r="AG209" s="21" t="s">
        <v>151</v>
      </c>
      <c r="AH209" s="16">
        <v>44494.796527777777</v>
      </c>
      <c r="AI209" s="296">
        <v>44494.796527777777</v>
      </c>
      <c r="AJ209" s="296"/>
      <c r="AK209" s="296"/>
      <c r="AL209" s="306">
        <v>153.3348</v>
      </c>
      <c r="AM209" s="306"/>
      <c r="AN209" s="47">
        <v>0</v>
      </c>
    </row>
    <row r="210" spans="1:40" x14ac:dyDescent="0.2">
      <c r="A210" s="91" t="s">
        <v>43</v>
      </c>
      <c r="B210" s="199" t="str">
        <f t="shared" si="68"/>
        <v>SERVICIO</v>
      </c>
      <c r="C210" s="199" t="str">
        <f t="shared" si="69"/>
        <v>CAN</v>
      </c>
      <c r="D210" s="199" t="b">
        <f t="shared" si="70"/>
        <v>1</v>
      </c>
      <c r="E210" s="199" t="str">
        <f t="shared" si="71"/>
        <v>2021-12</v>
      </c>
      <c r="F210" s="199" t="str">
        <f t="shared" si="72"/>
        <v>2021-12</v>
      </c>
      <c r="G210" s="200">
        <f t="shared" si="73"/>
        <v>153.33000000000001</v>
      </c>
      <c r="H210" s="200">
        <f t="shared" si="74"/>
        <v>0</v>
      </c>
      <c r="I210" s="200">
        <f t="shared" si="75"/>
        <v>0</v>
      </c>
      <c r="J210" s="200">
        <f t="shared" si="76"/>
        <v>153.33000000000001</v>
      </c>
      <c r="N210" s="292" t="s">
        <v>152</v>
      </c>
      <c r="O210" s="292"/>
      <c r="P210" s="292"/>
      <c r="Q210" s="293">
        <v>44486</v>
      </c>
      <c r="R210" s="293"/>
      <c r="S210" s="293"/>
      <c r="T210" s="47">
        <v>153.3348</v>
      </c>
      <c r="U210" s="47">
        <v>0</v>
      </c>
      <c r="V210" s="294">
        <v>0</v>
      </c>
      <c r="W210" s="294"/>
      <c r="X210" s="294"/>
      <c r="Y210" s="294"/>
      <c r="Z210" s="47">
        <v>153.3348</v>
      </c>
      <c r="AA210" s="294">
        <v>0</v>
      </c>
      <c r="AB210" s="294"/>
      <c r="AC210" s="21" t="s">
        <v>72</v>
      </c>
      <c r="AE210" s="295" t="s">
        <v>73</v>
      </c>
      <c r="AF210" s="295"/>
      <c r="AG210" s="21" t="s">
        <v>153</v>
      </c>
      <c r="AH210" s="16">
        <v>44551</v>
      </c>
      <c r="AI210" s="296">
        <v>44551</v>
      </c>
      <c r="AJ210" s="296"/>
      <c r="AK210" s="296"/>
      <c r="AL210" s="306">
        <v>153.3348</v>
      </c>
      <c r="AM210" s="306"/>
      <c r="AN210" s="47">
        <v>0</v>
      </c>
    </row>
    <row r="211" spans="1:40" x14ac:dyDescent="0.2">
      <c r="A211" s="91" t="s">
        <v>43</v>
      </c>
      <c r="B211" s="199" t="str">
        <f t="shared" si="68"/>
        <v>SERVICIO</v>
      </c>
      <c r="C211" s="199" t="str">
        <f t="shared" si="69"/>
        <v>CAN</v>
      </c>
      <c r="D211" s="199" t="b">
        <f t="shared" si="70"/>
        <v>1</v>
      </c>
      <c r="E211" s="199" t="str">
        <f t="shared" si="71"/>
        <v>2021-12</v>
      </c>
      <c r="F211" s="199" t="str">
        <f t="shared" si="72"/>
        <v>2021-12</v>
      </c>
      <c r="G211" s="200">
        <f t="shared" si="73"/>
        <v>153.33000000000001</v>
      </c>
      <c r="H211" s="200">
        <f t="shared" si="74"/>
        <v>0</v>
      </c>
      <c r="I211" s="200">
        <f t="shared" si="75"/>
        <v>0</v>
      </c>
      <c r="J211" s="200">
        <f t="shared" si="76"/>
        <v>153.33000000000001</v>
      </c>
      <c r="N211" s="292" t="s">
        <v>154</v>
      </c>
      <c r="O211" s="292"/>
      <c r="P211" s="292"/>
      <c r="Q211" s="293">
        <v>44517</v>
      </c>
      <c r="R211" s="293"/>
      <c r="S211" s="293"/>
      <c r="T211" s="47">
        <v>153.3348</v>
      </c>
      <c r="U211" s="47">
        <v>0</v>
      </c>
      <c r="V211" s="294">
        <v>0</v>
      </c>
      <c r="W211" s="294"/>
      <c r="X211" s="294"/>
      <c r="Y211" s="294"/>
      <c r="Z211" s="47">
        <v>153.3348</v>
      </c>
      <c r="AA211" s="294">
        <v>0</v>
      </c>
      <c r="AB211" s="294"/>
      <c r="AC211" s="21" t="s">
        <v>72</v>
      </c>
      <c r="AE211" s="295" t="s">
        <v>73</v>
      </c>
      <c r="AF211" s="295"/>
      <c r="AG211" s="21" t="s">
        <v>155</v>
      </c>
      <c r="AH211" s="16">
        <v>44551</v>
      </c>
      <c r="AI211" s="296">
        <v>44551</v>
      </c>
      <c r="AJ211" s="296"/>
      <c r="AK211" s="296"/>
      <c r="AL211" s="306">
        <v>153.3348</v>
      </c>
      <c r="AM211" s="306"/>
      <c r="AN211" s="47">
        <v>0</v>
      </c>
    </row>
    <row r="212" spans="1:40" x14ac:dyDescent="0.2">
      <c r="A212" s="91" t="s">
        <v>43</v>
      </c>
      <c r="B212" s="199" t="str">
        <f t="shared" si="68"/>
        <v>SERVICIO</v>
      </c>
      <c r="C212" s="199" t="str">
        <f t="shared" si="69"/>
        <v>CAN</v>
      </c>
      <c r="D212" s="199" t="b">
        <f t="shared" si="70"/>
        <v>1</v>
      </c>
      <c r="E212" s="199" t="str">
        <f t="shared" si="71"/>
        <v>2022-01</v>
      </c>
      <c r="F212" s="199" t="str">
        <f t="shared" si="72"/>
        <v>2022-01</v>
      </c>
      <c r="G212" s="200">
        <f t="shared" si="73"/>
        <v>153.33000000000001</v>
      </c>
      <c r="H212" s="200">
        <f t="shared" si="74"/>
        <v>0</v>
      </c>
      <c r="I212" s="200">
        <f t="shared" si="75"/>
        <v>0</v>
      </c>
      <c r="J212" s="200">
        <f t="shared" si="76"/>
        <v>153.33000000000001</v>
      </c>
      <c r="N212" s="292" t="s">
        <v>156</v>
      </c>
      <c r="O212" s="292"/>
      <c r="P212" s="292"/>
      <c r="Q212" s="293">
        <v>44547</v>
      </c>
      <c r="R212" s="293"/>
      <c r="S212" s="293"/>
      <c r="T212" s="47">
        <v>153.3348</v>
      </c>
      <c r="U212" s="47">
        <v>0</v>
      </c>
      <c r="V212" s="294">
        <v>0</v>
      </c>
      <c r="W212" s="294"/>
      <c r="X212" s="294"/>
      <c r="Y212" s="294"/>
      <c r="Z212" s="47">
        <v>153.3348</v>
      </c>
      <c r="AA212" s="294">
        <v>0</v>
      </c>
      <c r="AB212" s="294"/>
      <c r="AC212" s="21" t="s">
        <v>72</v>
      </c>
      <c r="AE212" s="295" t="s">
        <v>73</v>
      </c>
      <c r="AF212" s="295"/>
      <c r="AG212" s="21" t="s">
        <v>157</v>
      </c>
      <c r="AH212" s="16">
        <v>44586.736805555556</v>
      </c>
      <c r="AI212" s="296">
        <v>44586.736805555556</v>
      </c>
      <c r="AJ212" s="296"/>
      <c r="AK212" s="296"/>
      <c r="AL212" s="306">
        <v>153.3348</v>
      </c>
      <c r="AM212" s="306"/>
      <c r="AN212" s="47">
        <v>0</v>
      </c>
    </row>
    <row r="213" spans="1:40" x14ac:dyDescent="0.2">
      <c r="A213" s="91" t="s">
        <v>43</v>
      </c>
      <c r="B213" s="199" t="str">
        <f t="shared" si="68"/>
        <v>SERVICIO</v>
      </c>
      <c r="C213" s="199" t="str">
        <f t="shared" si="69"/>
        <v>CAN</v>
      </c>
      <c r="D213" s="199" t="b">
        <f t="shared" si="70"/>
        <v>1</v>
      </c>
      <c r="E213" s="199" t="str">
        <f t="shared" si="71"/>
        <v>2022-02</v>
      </c>
      <c r="F213" s="199" t="str">
        <f t="shared" si="72"/>
        <v>2022-02</v>
      </c>
      <c r="G213" s="200">
        <f t="shared" si="73"/>
        <v>153.33000000000001</v>
      </c>
      <c r="H213" s="200">
        <f t="shared" si="74"/>
        <v>0</v>
      </c>
      <c r="I213" s="200">
        <f t="shared" si="75"/>
        <v>0</v>
      </c>
      <c r="J213" s="200">
        <f t="shared" si="76"/>
        <v>153.33000000000001</v>
      </c>
      <c r="N213" s="292" t="s">
        <v>158</v>
      </c>
      <c r="O213" s="292"/>
      <c r="P213" s="292"/>
      <c r="Q213" s="293">
        <v>44578</v>
      </c>
      <c r="R213" s="293"/>
      <c r="S213" s="293"/>
      <c r="T213" s="47">
        <v>153.3348</v>
      </c>
      <c r="U213" s="47">
        <v>0</v>
      </c>
      <c r="V213" s="294">
        <v>0</v>
      </c>
      <c r="W213" s="294"/>
      <c r="X213" s="294"/>
      <c r="Y213" s="294"/>
      <c r="Z213" s="47">
        <v>153.3348</v>
      </c>
      <c r="AA213" s="294">
        <v>0</v>
      </c>
      <c r="AB213" s="294"/>
      <c r="AC213" s="21" t="s">
        <v>72</v>
      </c>
      <c r="AE213" s="295" t="s">
        <v>73</v>
      </c>
      <c r="AF213" s="295"/>
      <c r="AG213" s="21" t="s">
        <v>159</v>
      </c>
      <c r="AH213" s="16">
        <v>44600.581400462965</v>
      </c>
      <c r="AI213" s="296">
        <v>44600.581400462965</v>
      </c>
      <c r="AJ213" s="296"/>
      <c r="AK213" s="296"/>
      <c r="AL213" s="306">
        <v>153.3348</v>
      </c>
      <c r="AM213" s="306"/>
      <c r="AN213" s="47">
        <v>0</v>
      </c>
    </row>
    <row r="214" spans="1:40" x14ac:dyDescent="0.2">
      <c r="A214" s="91" t="s">
        <v>43</v>
      </c>
      <c r="B214" s="199" t="str">
        <f t="shared" si="68"/>
        <v>SERVICIO</v>
      </c>
      <c r="C214" s="199" t="str">
        <f t="shared" si="69"/>
        <v>CAN</v>
      </c>
      <c r="D214" s="199" t="b">
        <f t="shared" si="70"/>
        <v>1</v>
      </c>
      <c r="E214" s="199" t="str">
        <f t="shared" si="71"/>
        <v>2022-03</v>
      </c>
      <c r="F214" s="199" t="str">
        <f t="shared" si="72"/>
        <v>2022-03</v>
      </c>
      <c r="G214" s="200">
        <f t="shared" si="73"/>
        <v>153.33000000000001</v>
      </c>
      <c r="H214" s="200">
        <f t="shared" si="74"/>
        <v>0</v>
      </c>
      <c r="I214" s="200">
        <f t="shared" si="75"/>
        <v>0</v>
      </c>
      <c r="J214" s="200">
        <f t="shared" si="76"/>
        <v>153.33000000000001</v>
      </c>
      <c r="N214" s="292" t="s">
        <v>160</v>
      </c>
      <c r="O214" s="292"/>
      <c r="P214" s="292"/>
      <c r="Q214" s="293">
        <v>44609</v>
      </c>
      <c r="R214" s="293"/>
      <c r="S214" s="293"/>
      <c r="T214" s="47">
        <v>153.3348</v>
      </c>
      <c r="U214" s="47">
        <v>0</v>
      </c>
      <c r="V214" s="294">
        <v>0</v>
      </c>
      <c r="W214" s="294"/>
      <c r="X214" s="294"/>
      <c r="Y214" s="294"/>
      <c r="Z214" s="47">
        <v>153.3348</v>
      </c>
      <c r="AA214" s="294">
        <v>0</v>
      </c>
      <c r="AB214" s="294"/>
      <c r="AC214" s="21" t="s">
        <v>72</v>
      </c>
      <c r="AE214" s="295" t="s">
        <v>73</v>
      </c>
      <c r="AF214" s="295"/>
      <c r="AG214" s="21" t="s">
        <v>161</v>
      </c>
      <c r="AH214" s="16">
        <v>44641</v>
      </c>
      <c r="AI214" s="296">
        <v>44641</v>
      </c>
      <c r="AJ214" s="296"/>
      <c r="AK214" s="296"/>
      <c r="AL214" s="306">
        <v>153.3348</v>
      </c>
      <c r="AM214" s="306"/>
      <c r="AN214" s="47">
        <v>0</v>
      </c>
    </row>
    <row r="215" spans="1:40" x14ac:dyDescent="0.2">
      <c r="A215" s="91" t="s">
        <v>43</v>
      </c>
      <c r="B215" s="199" t="str">
        <f t="shared" si="68"/>
        <v>SERVICIO</v>
      </c>
      <c r="C215" s="199" t="str">
        <f t="shared" si="69"/>
        <v>CAN</v>
      </c>
      <c r="D215" s="199" t="b">
        <f t="shared" si="70"/>
        <v>1</v>
      </c>
      <c r="E215" s="199" t="str">
        <f t="shared" si="71"/>
        <v>2022-04</v>
      </c>
      <c r="F215" s="199" t="str">
        <f t="shared" si="72"/>
        <v>2022-04</v>
      </c>
      <c r="G215" s="200">
        <f t="shared" si="73"/>
        <v>153.33000000000001</v>
      </c>
      <c r="H215" s="200">
        <f t="shared" si="74"/>
        <v>0</v>
      </c>
      <c r="I215" s="200">
        <f t="shared" si="75"/>
        <v>0</v>
      </c>
      <c r="J215" s="200">
        <f t="shared" si="76"/>
        <v>153.33000000000001</v>
      </c>
      <c r="N215" s="292" t="s">
        <v>162</v>
      </c>
      <c r="O215" s="292"/>
      <c r="P215" s="292"/>
      <c r="Q215" s="293">
        <v>44637</v>
      </c>
      <c r="R215" s="293"/>
      <c r="S215" s="293"/>
      <c r="T215" s="47">
        <v>153.3348</v>
      </c>
      <c r="U215" s="47">
        <v>0</v>
      </c>
      <c r="V215" s="294">
        <v>0</v>
      </c>
      <c r="W215" s="294"/>
      <c r="X215" s="294"/>
      <c r="Y215" s="294"/>
      <c r="Z215" s="47">
        <v>153.3348</v>
      </c>
      <c r="AA215" s="294">
        <v>0</v>
      </c>
      <c r="AB215" s="294"/>
      <c r="AC215" s="21" t="s">
        <v>72</v>
      </c>
      <c r="AE215" s="295" t="s">
        <v>73</v>
      </c>
      <c r="AF215" s="295"/>
      <c r="AG215" s="21" t="s">
        <v>163</v>
      </c>
      <c r="AH215" s="16">
        <v>44677</v>
      </c>
      <c r="AI215" s="296">
        <v>44677</v>
      </c>
      <c r="AJ215" s="296"/>
      <c r="AK215" s="296"/>
      <c r="AL215" s="306">
        <v>153.3348</v>
      </c>
      <c r="AM215" s="306"/>
      <c r="AN215" s="47">
        <v>0</v>
      </c>
    </row>
    <row r="216" spans="1:40" x14ac:dyDescent="0.2">
      <c r="A216" s="91" t="s">
        <v>43</v>
      </c>
      <c r="B216" s="199" t="str">
        <f t="shared" si="68"/>
        <v>SERVICIO</v>
      </c>
      <c r="C216" s="199" t="str">
        <f t="shared" si="69"/>
        <v>CAN</v>
      </c>
      <c r="D216" s="199" t="b">
        <f t="shared" si="70"/>
        <v>1</v>
      </c>
      <c r="E216" s="199" t="str">
        <f t="shared" si="71"/>
        <v>2022-06</v>
      </c>
      <c r="F216" s="199" t="str">
        <f t="shared" si="72"/>
        <v>2022-06</v>
      </c>
      <c r="G216" s="200">
        <f t="shared" si="73"/>
        <v>153.33000000000001</v>
      </c>
      <c r="H216" s="200">
        <f t="shared" si="74"/>
        <v>0</v>
      </c>
      <c r="I216" s="200">
        <f t="shared" si="75"/>
        <v>0</v>
      </c>
      <c r="J216" s="200">
        <f t="shared" si="76"/>
        <v>153.33000000000001</v>
      </c>
      <c r="N216" s="292" t="s">
        <v>164</v>
      </c>
      <c r="O216" s="292"/>
      <c r="P216" s="292"/>
      <c r="Q216" s="293">
        <v>44668</v>
      </c>
      <c r="R216" s="293"/>
      <c r="S216" s="293"/>
      <c r="T216" s="47">
        <v>153.3348</v>
      </c>
      <c r="U216" s="47">
        <v>0</v>
      </c>
      <c r="V216" s="294">
        <v>0</v>
      </c>
      <c r="W216" s="294"/>
      <c r="X216" s="294"/>
      <c r="Y216" s="294"/>
      <c r="Z216" s="47">
        <v>153.3348</v>
      </c>
      <c r="AA216" s="294">
        <v>0</v>
      </c>
      <c r="AB216" s="294"/>
      <c r="AC216" s="21" t="s">
        <v>72</v>
      </c>
      <c r="AE216" s="295" t="s">
        <v>73</v>
      </c>
      <c r="AF216" s="295"/>
      <c r="AG216" s="21" t="s">
        <v>165</v>
      </c>
      <c r="AH216" s="16">
        <v>44719</v>
      </c>
      <c r="AI216" s="296">
        <v>44719</v>
      </c>
      <c r="AJ216" s="296"/>
      <c r="AK216" s="296"/>
      <c r="AL216" s="306">
        <v>153.3348</v>
      </c>
      <c r="AM216" s="306"/>
      <c r="AN216" s="47">
        <v>0</v>
      </c>
    </row>
    <row r="217" spans="1:40" x14ac:dyDescent="0.2">
      <c r="A217" s="91" t="s">
        <v>43</v>
      </c>
      <c r="B217" s="199" t="str">
        <f t="shared" si="68"/>
        <v>SERVICIO</v>
      </c>
      <c r="C217" s="199" t="str">
        <f t="shared" si="69"/>
        <v>REF</v>
      </c>
      <c r="D217" s="199" t="b">
        <f t="shared" si="70"/>
        <v>1</v>
      </c>
      <c r="E217" s="199" t="str">
        <f t="shared" si="71"/>
        <v>2022-05</v>
      </c>
      <c r="F217" s="199" t="str">
        <f t="shared" si="72"/>
        <v/>
      </c>
      <c r="G217" s="200">
        <f t="shared" si="73"/>
        <v>153.33000000000001</v>
      </c>
      <c r="H217" s="200">
        <f t="shared" si="74"/>
        <v>0</v>
      </c>
      <c r="I217" s="200">
        <f t="shared" si="75"/>
        <v>0</v>
      </c>
      <c r="J217" s="200">
        <f t="shared" si="76"/>
        <v>153.33000000000001</v>
      </c>
      <c r="N217" s="292" t="s">
        <v>166</v>
      </c>
      <c r="O217" s="292"/>
      <c r="P217" s="292"/>
      <c r="Q217" s="293">
        <v>44698</v>
      </c>
      <c r="R217" s="293"/>
      <c r="S217" s="293"/>
      <c r="T217" s="47">
        <v>153.3348</v>
      </c>
      <c r="U217" s="47">
        <v>0</v>
      </c>
      <c r="V217" s="294">
        <v>0</v>
      </c>
      <c r="W217" s="294"/>
      <c r="X217" s="294"/>
      <c r="Y217" s="294"/>
      <c r="Z217" s="47">
        <v>153.3348</v>
      </c>
      <c r="AA217" s="294">
        <v>0</v>
      </c>
      <c r="AB217" s="294"/>
      <c r="AC217" s="21" t="s">
        <v>85</v>
      </c>
      <c r="AE217" s="295"/>
      <c r="AF217" s="295"/>
      <c r="AG217" s="21"/>
      <c r="AH217" s="16"/>
      <c r="AI217" s="296"/>
      <c r="AJ217" s="296"/>
      <c r="AK217" s="296"/>
      <c r="AL217" s="294"/>
      <c r="AM217" s="294"/>
      <c r="AN217" s="47"/>
    </row>
    <row r="218" spans="1:40" x14ac:dyDescent="0.2">
      <c r="A218" s="91" t="s">
        <v>43</v>
      </c>
      <c r="B218" s="199" t="str">
        <f t="shared" si="68"/>
        <v>SERVICIO</v>
      </c>
      <c r="C218" s="199" t="str">
        <f t="shared" si="69"/>
        <v>REF</v>
      </c>
      <c r="D218" s="199" t="b">
        <f t="shared" si="70"/>
        <v>1</v>
      </c>
      <c r="E218" s="199" t="str">
        <f t="shared" si="71"/>
        <v>2022-06</v>
      </c>
      <c r="F218" s="199" t="str">
        <f t="shared" si="72"/>
        <v/>
      </c>
      <c r="G218" s="200">
        <f t="shared" si="73"/>
        <v>153.33000000000001</v>
      </c>
      <c r="H218" s="200">
        <f t="shared" si="74"/>
        <v>0</v>
      </c>
      <c r="I218" s="200">
        <f t="shared" si="75"/>
        <v>0</v>
      </c>
      <c r="J218" s="200">
        <f t="shared" si="76"/>
        <v>153.33000000000001</v>
      </c>
      <c r="N218" s="292" t="s">
        <v>167</v>
      </c>
      <c r="O218" s="292"/>
      <c r="P218" s="292"/>
      <c r="Q218" s="293">
        <v>44729</v>
      </c>
      <c r="R218" s="293"/>
      <c r="S218" s="293"/>
      <c r="T218" s="47">
        <v>153.3348</v>
      </c>
      <c r="U218" s="47">
        <v>0</v>
      </c>
      <c r="V218" s="294">
        <v>0</v>
      </c>
      <c r="W218" s="294"/>
      <c r="X218" s="294"/>
      <c r="Y218" s="294"/>
      <c r="Z218" s="47">
        <v>153.3348</v>
      </c>
      <c r="AA218" s="294">
        <v>0</v>
      </c>
      <c r="AB218" s="294"/>
      <c r="AC218" s="21" t="s">
        <v>85</v>
      </c>
      <c r="AE218" s="295"/>
      <c r="AF218" s="295"/>
      <c r="AG218" s="21"/>
      <c r="AH218" s="16"/>
      <c r="AI218" s="296"/>
      <c r="AJ218" s="296"/>
      <c r="AK218" s="296"/>
      <c r="AL218" s="294"/>
      <c r="AM218" s="294"/>
      <c r="AN218" s="47"/>
    </row>
    <row r="219" spans="1:40" x14ac:dyDescent="0.2">
      <c r="A219" s="91" t="s">
        <v>43</v>
      </c>
      <c r="B219" s="199" t="str">
        <f t="shared" si="68"/>
        <v>SERVICIO</v>
      </c>
      <c r="C219" s="199" t="str">
        <f t="shared" si="69"/>
        <v>REF</v>
      </c>
      <c r="D219" s="199" t="b">
        <f t="shared" si="70"/>
        <v>1</v>
      </c>
      <c r="E219" s="199" t="str">
        <f t="shared" si="71"/>
        <v>2022-07</v>
      </c>
      <c r="F219" s="199" t="str">
        <f t="shared" si="72"/>
        <v/>
      </c>
      <c r="G219" s="200">
        <f t="shared" si="73"/>
        <v>153.33000000000001</v>
      </c>
      <c r="H219" s="200">
        <f t="shared" si="74"/>
        <v>0</v>
      </c>
      <c r="I219" s="200">
        <f t="shared" si="75"/>
        <v>0</v>
      </c>
      <c r="J219" s="200">
        <f t="shared" si="76"/>
        <v>153.33000000000001</v>
      </c>
      <c r="N219" s="292" t="s">
        <v>168</v>
      </c>
      <c r="O219" s="292"/>
      <c r="P219" s="292"/>
      <c r="Q219" s="293">
        <v>44759</v>
      </c>
      <c r="R219" s="293"/>
      <c r="S219" s="293"/>
      <c r="T219" s="47">
        <v>153.3348</v>
      </c>
      <c r="U219" s="47">
        <v>0</v>
      </c>
      <c r="V219" s="294">
        <v>0</v>
      </c>
      <c r="W219" s="294"/>
      <c r="X219" s="294"/>
      <c r="Y219" s="294"/>
      <c r="Z219" s="47">
        <v>153.3348</v>
      </c>
      <c r="AA219" s="294">
        <v>0</v>
      </c>
      <c r="AB219" s="294"/>
      <c r="AC219" s="21" t="s">
        <v>85</v>
      </c>
      <c r="AE219" s="295"/>
      <c r="AF219" s="295"/>
      <c r="AG219" s="21"/>
      <c r="AH219" s="16"/>
      <c r="AI219" s="296"/>
      <c r="AJ219" s="296"/>
      <c r="AK219" s="296"/>
      <c r="AL219" s="294"/>
      <c r="AM219" s="294"/>
      <c r="AN219" s="47"/>
    </row>
    <row r="220" spans="1:40" x14ac:dyDescent="0.2">
      <c r="A220" s="91" t="s">
        <v>43</v>
      </c>
      <c r="B220" s="199" t="str">
        <f t="shared" si="68"/>
        <v>SERVICIO</v>
      </c>
      <c r="C220" s="199" t="str">
        <f t="shared" si="69"/>
        <v>REF</v>
      </c>
      <c r="D220" s="199" t="b">
        <f t="shared" si="70"/>
        <v>1</v>
      </c>
      <c r="E220" s="199" t="str">
        <f t="shared" si="71"/>
        <v>2022-08</v>
      </c>
      <c r="F220" s="199" t="str">
        <f t="shared" si="72"/>
        <v/>
      </c>
      <c r="G220" s="200">
        <f t="shared" si="73"/>
        <v>153.33000000000001</v>
      </c>
      <c r="H220" s="200">
        <f t="shared" si="74"/>
        <v>0</v>
      </c>
      <c r="I220" s="200">
        <f t="shared" si="75"/>
        <v>0</v>
      </c>
      <c r="J220" s="200">
        <f t="shared" si="76"/>
        <v>153.33000000000001</v>
      </c>
      <c r="N220" s="292" t="s">
        <v>169</v>
      </c>
      <c r="O220" s="292"/>
      <c r="P220" s="292"/>
      <c r="Q220" s="293">
        <v>44790</v>
      </c>
      <c r="R220" s="293"/>
      <c r="S220" s="293"/>
      <c r="T220" s="47">
        <v>153.3348</v>
      </c>
      <c r="U220" s="47">
        <v>0</v>
      </c>
      <c r="V220" s="294">
        <v>0</v>
      </c>
      <c r="W220" s="294"/>
      <c r="X220" s="294"/>
      <c r="Y220" s="294"/>
      <c r="Z220" s="47">
        <v>153.3348</v>
      </c>
      <c r="AA220" s="294">
        <v>0</v>
      </c>
      <c r="AB220" s="294"/>
      <c r="AC220" s="21" t="s">
        <v>85</v>
      </c>
      <c r="AE220" s="295"/>
      <c r="AF220" s="295"/>
      <c r="AG220" s="21"/>
      <c r="AH220" s="16"/>
      <c r="AI220" s="296"/>
      <c r="AJ220" s="296"/>
      <c r="AK220" s="296"/>
      <c r="AL220" s="294"/>
      <c r="AM220" s="294"/>
      <c r="AN220" s="47"/>
    </row>
    <row r="221" spans="1:40" x14ac:dyDescent="0.2">
      <c r="A221" s="91" t="s">
        <v>43</v>
      </c>
      <c r="B221" s="199" t="str">
        <f t="shared" si="68"/>
        <v>SERVICIO</v>
      </c>
      <c r="C221" s="199" t="str">
        <f t="shared" si="69"/>
        <v>REF</v>
      </c>
      <c r="D221" s="199" t="b">
        <f t="shared" si="70"/>
        <v>1</v>
      </c>
      <c r="E221" s="199" t="str">
        <f t="shared" si="71"/>
        <v>2022-09</v>
      </c>
      <c r="F221" s="199" t="str">
        <f t="shared" si="72"/>
        <v/>
      </c>
      <c r="G221" s="200">
        <f t="shared" si="73"/>
        <v>153.33000000000001</v>
      </c>
      <c r="H221" s="200">
        <f t="shared" si="74"/>
        <v>0</v>
      </c>
      <c r="I221" s="200">
        <f t="shared" si="75"/>
        <v>0</v>
      </c>
      <c r="J221" s="200">
        <f t="shared" si="76"/>
        <v>153.33000000000001</v>
      </c>
      <c r="N221" s="292" t="s">
        <v>170</v>
      </c>
      <c r="O221" s="292"/>
      <c r="P221" s="292"/>
      <c r="Q221" s="293">
        <v>44821</v>
      </c>
      <c r="R221" s="293"/>
      <c r="S221" s="293"/>
      <c r="T221" s="47">
        <v>153.3348</v>
      </c>
      <c r="U221" s="47">
        <v>0</v>
      </c>
      <c r="V221" s="294">
        <v>0</v>
      </c>
      <c r="W221" s="294"/>
      <c r="X221" s="294"/>
      <c r="Y221" s="294"/>
      <c r="Z221" s="47">
        <v>153.3348</v>
      </c>
      <c r="AA221" s="294">
        <v>0</v>
      </c>
      <c r="AB221" s="294"/>
      <c r="AC221" s="21" t="s">
        <v>85</v>
      </c>
      <c r="AE221" s="295"/>
      <c r="AF221" s="295"/>
      <c r="AG221" s="21"/>
      <c r="AH221" s="16"/>
      <c r="AI221" s="296"/>
      <c r="AJ221" s="296"/>
      <c r="AK221" s="296"/>
      <c r="AL221" s="294"/>
      <c r="AM221" s="294"/>
      <c r="AN221" s="47"/>
    </row>
    <row r="222" spans="1:40" x14ac:dyDescent="0.2">
      <c r="A222" s="91" t="s">
        <v>43</v>
      </c>
      <c r="B222" s="199" t="str">
        <f t="shared" si="68"/>
        <v>SERVICIO</v>
      </c>
      <c r="C222" s="199" t="str">
        <f t="shared" si="69"/>
        <v>REF</v>
      </c>
      <c r="D222" s="199" t="b">
        <f t="shared" si="70"/>
        <v>1</v>
      </c>
      <c r="E222" s="199" t="str">
        <f t="shared" si="71"/>
        <v>2022-10</v>
      </c>
      <c r="F222" s="199" t="str">
        <f t="shared" si="72"/>
        <v/>
      </c>
      <c r="G222" s="200">
        <f t="shared" si="73"/>
        <v>153.33000000000001</v>
      </c>
      <c r="H222" s="200">
        <f t="shared" si="74"/>
        <v>0</v>
      </c>
      <c r="I222" s="200">
        <f t="shared" si="75"/>
        <v>0</v>
      </c>
      <c r="J222" s="200">
        <f t="shared" si="76"/>
        <v>153.33000000000001</v>
      </c>
      <c r="N222" s="292" t="s">
        <v>171</v>
      </c>
      <c r="O222" s="292"/>
      <c r="P222" s="292"/>
      <c r="Q222" s="293">
        <v>44851</v>
      </c>
      <c r="R222" s="293"/>
      <c r="S222" s="293"/>
      <c r="T222" s="47">
        <v>153.3348</v>
      </c>
      <c r="U222" s="47">
        <v>0</v>
      </c>
      <c r="V222" s="294">
        <v>0</v>
      </c>
      <c r="W222" s="294"/>
      <c r="X222" s="294"/>
      <c r="Y222" s="294"/>
      <c r="Z222" s="47">
        <v>153.3348</v>
      </c>
      <c r="AA222" s="294">
        <v>0</v>
      </c>
      <c r="AB222" s="294"/>
      <c r="AC222" s="21" t="s">
        <v>85</v>
      </c>
      <c r="AE222" s="295"/>
      <c r="AF222" s="295"/>
      <c r="AG222" s="21"/>
      <c r="AH222" s="16"/>
      <c r="AI222" s="296"/>
      <c r="AJ222" s="296"/>
      <c r="AK222" s="296"/>
      <c r="AL222" s="294"/>
      <c r="AM222" s="294"/>
      <c r="AN222" s="47"/>
    </row>
    <row r="223" spans="1:40" x14ac:dyDescent="0.2">
      <c r="A223" s="91" t="s">
        <v>43</v>
      </c>
      <c r="B223" s="199" t="str">
        <f t="shared" si="68"/>
        <v>SERVICIO</v>
      </c>
      <c r="C223" s="199" t="str">
        <f t="shared" si="69"/>
        <v>REF</v>
      </c>
      <c r="D223" s="199" t="b">
        <f t="shared" si="70"/>
        <v>1</v>
      </c>
      <c r="E223" s="199" t="str">
        <f t="shared" si="71"/>
        <v>2022-11</v>
      </c>
      <c r="F223" s="199" t="str">
        <f t="shared" si="72"/>
        <v/>
      </c>
      <c r="G223" s="200">
        <f t="shared" si="73"/>
        <v>153.33000000000001</v>
      </c>
      <c r="H223" s="200">
        <f t="shared" si="74"/>
        <v>0</v>
      </c>
      <c r="I223" s="200">
        <f t="shared" si="75"/>
        <v>0</v>
      </c>
      <c r="J223" s="200">
        <f t="shared" si="76"/>
        <v>153.33000000000001</v>
      </c>
      <c r="N223" s="292" t="s">
        <v>172</v>
      </c>
      <c r="O223" s="292"/>
      <c r="P223" s="292"/>
      <c r="Q223" s="293">
        <v>44882</v>
      </c>
      <c r="R223" s="293"/>
      <c r="S223" s="293"/>
      <c r="T223" s="47">
        <v>153.334</v>
      </c>
      <c r="U223" s="47">
        <v>0</v>
      </c>
      <c r="V223" s="294">
        <v>0</v>
      </c>
      <c r="W223" s="294"/>
      <c r="X223" s="294"/>
      <c r="Y223" s="294"/>
      <c r="Z223" s="47">
        <v>153.334</v>
      </c>
      <c r="AA223" s="294">
        <v>0</v>
      </c>
      <c r="AB223" s="294"/>
      <c r="AC223" s="21" t="s">
        <v>85</v>
      </c>
      <c r="AE223" s="295"/>
      <c r="AF223" s="295"/>
      <c r="AG223" s="21"/>
      <c r="AH223" s="16"/>
      <c r="AI223" s="296"/>
      <c r="AJ223" s="296"/>
      <c r="AK223" s="296"/>
      <c r="AL223" s="294"/>
      <c r="AM223" s="294"/>
      <c r="AN223" s="47"/>
    </row>
    <row r="224" spans="1:40" hidden="1" x14ac:dyDescent="0.2">
      <c r="B224" s="197">
        <f t="shared" si="68"/>
        <v>44882</v>
      </c>
      <c r="G224" s="13"/>
      <c r="H224" s="13"/>
      <c r="I224" s="13"/>
      <c r="J224" s="13"/>
      <c r="Q224" s="291" t="s">
        <v>109</v>
      </c>
      <c r="R224" s="291"/>
      <c r="S224" s="291"/>
    </row>
    <row r="225" spans="1:40" x14ac:dyDescent="0.2">
      <c r="A225" s="91" t="s">
        <v>43</v>
      </c>
      <c r="B225" s="199" t="str">
        <f t="shared" si="68"/>
        <v>FOMA</v>
      </c>
      <c r="C225" s="199" t="str">
        <f t="shared" ref="C225:C227" si="77">IF(LEFT(N225,2)=LEFT(N226,2)=FALSE,AC225,"REVISAR")</f>
        <v>REF</v>
      </c>
      <c r="D225" s="199" t="b">
        <f t="shared" ref="D225:D227" si="78">DATE(YEAR(AH225),MONTH(AH225),DAY(AH225))=DATE(YEAR(AI225),MONTH(AI225),DAY(AI225))</f>
        <v>1</v>
      </c>
      <c r="E225" s="199" t="str">
        <f t="shared" ref="E225:E227" si="79">IF(ISBLANK(AH225)=FALSE,TEXT(AH225,"YYYY-MM"),TEXT(Q225,"YYYY-MM"))</f>
        <v>2022-12</v>
      </c>
      <c r="F225" s="199" t="str">
        <f t="shared" ref="F225:F227" si="80">IF(ISBLANK(AI225)=FALSE,TEXT(AI225,"YYYY-MM"),"")</f>
        <v/>
      </c>
      <c r="G225" s="200">
        <f t="shared" ref="G225:G227" si="81">ROUND(IF(ISBLANK(AL225)=FALSE,T225,T225),2)</f>
        <v>166.67</v>
      </c>
      <c r="H225" s="200">
        <f t="shared" ref="H225:H227" si="82">ROUND(+U225,2)</f>
        <v>0</v>
      </c>
      <c r="I225" s="200">
        <f t="shared" ref="I225:I227" si="83">ROUND(IF(ISBLANK(AL225)=FALSE,V225,V225),2)</f>
        <v>0</v>
      </c>
      <c r="J225" s="200">
        <f t="shared" ref="J225:J227" si="84">+G225+H225+I225</f>
        <v>166.67</v>
      </c>
      <c r="N225" s="292" t="s">
        <v>173</v>
      </c>
      <c r="O225" s="292"/>
      <c r="P225" s="292"/>
      <c r="Q225" s="293">
        <v>44912</v>
      </c>
      <c r="R225" s="293"/>
      <c r="S225" s="293"/>
      <c r="T225" s="47">
        <v>166.67</v>
      </c>
      <c r="U225" s="47">
        <v>0</v>
      </c>
      <c r="V225" s="294">
        <v>0</v>
      </c>
      <c r="W225" s="294"/>
      <c r="X225" s="294"/>
      <c r="Y225" s="294"/>
      <c r="Z225" s="47">
        <v>166.67</v>
      </c>
      <c r="AA225" s="294">
        <v>0</v>
      </c>
      <c r="AB225" s="294"/>
      <c r="AC225" s="21" t="s">
        <v>85</v>
      </c>
      <c r="AE225" s="295"/>
      <c r="AF225" s="295"/>
      <c r="AG225" s="21"/>
      <c r="AH225" s="16"/>
      <c r="AI225" s="296"/>
      <c r="AJ225" s="296"/>
      <c r="AK225" s="296"/>
      <c r="AL225" s="294"/>
      <c r="AM225" s="294"/>
      <c r="AN225" s="47"/>
    </row>
    <row r="226" spans="1:40" x14ac:dyDescent="0.2">
      <c r="A226" s="91" t="s">
        <v>43</v>
      </c>
      <c r="B226" s="199" t="str">
        <f t="shared" si="68"/>
        <v>FOMA</v>
      </c>
      <c r="C226" s="199" t="str">
        <f t="shared" si="77"/>
        <v>REF</v>
      </c>
      <c r="D226" s="199" t="b">
        <f t="shared" si="78"/>
        <v>1</v>
      </c>
      <c r="E226" s="199" t="str">
        <f t="shared" si="79"/>
        <v>2023-01</v>
      </c>
      <c r="F226" s="199" t="str">
        <f t="shared" si="80"/>
        <v/>
      </c>
      <c r="G226" s="200">
        <f t="shared" si="81"/>
        <v>166.67</v>
      </c>
      <c r="H226" s="200">
        <f t="shared" si="82"/>
        <v>0</v>
      </c>
      <c r="I226" s="200">
        <f t="shared" si="83"/>
        <v>0</v>
      </c>
      <c r="J226" s="200">
        <f t="shared" si="84"/>
        <v>166.67</v>
      </c>
      <c r="N226" s="292" t="s">
        <v>174</v>
      </c>
      <c r="O226" s="292"/>
      <c r="P226" s="292"/>
      <c r="Q226" s="293">
        <v>44943</v>
      </c>
      <c r="R226" s="293"/>
      <c r="S226" s="293"/>
      <c r="T226" s="47">
        <v>166.67</v>
      </c>
      <c r="U226" s="47">
        <v>0</v>
      </c>
      <c r="V226" s="294">
        <v>0</v>
      </c>
      <c r="W226" s="294"/>
      <c r="X226" s="294"/>
      <c r="Y226" s="294"/>
      <c r="Z226" s="47">
        <v>166.67</v>
      </c>
      <c r="AA226" s="294">
        <v>0</v>
      </c>
      <c r="AB226" s="294"/>
      <c r="AC226" s="21" t="s">
        <v>85</v>
      </c>
      <c r="AE226" s="295"/>
      <c r="AF226" s="295"/>
      <c r="AG226" s="21"/>
      <c r="AH226" s="16"/>
      <c r="AI226" s="296"/>
      <c r="AJ226" s="296"/>
      <c r="AK226" s="296"/>
      <c r="AL226" s="294"/>
      <c r="AM226" s="294"/>
      <c r="AN226" s="47"/>
    </row>
    <row r="227" spans="1:40" x14ac:dyDescent="0.2">
      <c r="A227" s="91" t="s">
        <v>43</v>
      </c>
      <c r="B227" s="199" t="str">
        <f t="shared" si="68"/>
        <v>FOMA</v>
      </c>
      <c r="C227" s="199" t="str">
        <f t="shared" si="77"/>
        <v>REF</v>
      </c>
      <c r="D227" s="199" t="b">
        <f t="shared" si="78"/>
        <v>1</v>
      </c>
      <c r="E227" s="199" t="str">
        <f t="shared" si="79"/>
        <v>2023-03</v>
      </c>
      <c r="F227" s="199" t="str">
        <f t="shared" si="80"/>
        <v/>
      </c>
      <c r="G227" s="200">
        <f t="shared" si="81"/>
        <v>166.66</v>
      </c>
      <c r="H227" s="200">
        <f t="shared" si="82"/>
        <v>0</v>
      </c>
      <c r="I227" s="200">
        <f t="shared" si="83"/>
        <v>0</v>
      </c>
      <c r="J227" s="200">
        <f t="shared" si="84"/>
        <v>166.66</v>
      </c>
      <c r="N227" s="292" t="s">
        <v>175</v>
      </c>
      <c r="O227" s="292"/>
      <c r="P227" s="292"/>
      <c r="Q227" s="293">
        <v>45002</v>
      </c>
      <c r="R227" s="293"/>
      <c r="S227" s="293"/>
      <c r="T227" s="47">
        <v>166.66</v>
      </c>
      <c r="U227" s="47">
        <v>0</v>
      </c>
      <c r="V227" s="294">
        <v>0</v>
      </c>
      <c r="W227" s="294"/>
      <c r="X227" s="294"/>
      <c r="Y227" s="294"/>
      <c r="Z227" s="47">
        <v>166.66</v>
      </c>
      <c r="AA227" s="294">
        <v>0</v>
      </c>
      <c r="AB227" s="294"/>
      <c r="AC227" s="21" t="s">
        <v>85</v>
      </c>
      <c r="AE227" s="295"/>
      <c r="AF227" s="295"/>
      <c r="AG227" s="21"/>
      <c r="AH227" s="16"/>
      <c r="AI227" s="296"/>
      <c r="AJ227" s="296"/>
      <c r="AK227" s="296"/>
      <c r="AL227" s="294"/>
      <c r="AM227" s="294"/>
      <c r="AN227" s="47"/>
    </row>
    <row r="228" spans="1:40" hidden="1" x14ac:dyDescent="0.2">
      <c r="B228" s="197">
        <f t="shared" si="68"/>
        <v>45002</v>
      </c>
      <c r="G228" s="13"/>
      <c r="H228" s="13"/>
      <c r="I228" s="13"/>
      <c r="J228" s="13"/>
      <c r="N228" s="288" t="s">
        <v>113</v>
      </c>
      <c r="O228" s="288"/>
      <c r="P228" s="288"/>
      <c r="Q228" s="288"/>
      <c r="R228" s="288"/>
      <c r="S228" s="288"/>
      <c r="T228" s="48">
        <v>3106.6907999999999</v>
      </c>
      <c r="U228" s="48">
        <v>0</v>
      </c>
      <c r="V228" s="289">
        <v>0</v>
      </c>
      <c r="W228" s="289"/>
      <c r="X228" s="289"/>
      <c r="Y228" s="289"/>
      <c r="Z228" s="48">
        <v>3106.6907999999999</v>
      </c>
      <c r="AA228" s="289">
        <v>0</v>
      </c>
      <c r="AB228" s="289"/>
    </row>
    <row r="229" spans="1:40" hidden="1" x14ac:dyDescent="0.2">
      <c r="B229" s="197">
        <f t="shared" si="68"/>
        <v>0</v>
      </c>
      <c r="G229" s="13"/>
      <c r="H229" s="13"/>
      <c r="I229" s="13"/>
      <c r="J229" s="13"/>
    </row>
    <row r="230" spans="1:40" hidden="1" x14ac:dyDescent="0.2">
      <c r="B230" s="197">
        <f t="shared" si="68"/>
        <v>0</v>
      </c>
      <c r="G230" s="13"/>
      <c r="H230" s="13"/>
      <c r="I230" s="13"/>
      <c r="J230" s="13"/>
      <c r="O230" s="290" t="s">
        <v>114</v>
      </c>
      <c r="P230" s="290"/>
      <c r="Q230" s="290"/>
      <c r="S230" s="290" t="s">
        <v>115</v>
      </c>
      <c r="T230" s="290"/>
      <c r="U230" s="290"/>
      <c r="V230" s="290"/>
      <c r="W230" s="290"/>
      <c r="X230" s="290"/>
      <c r="Y230" s="290"/>
      <c r="Z230" s="290"/>
      <c r="AA230" s="290"/>
      <c r="AB230" s="290"/>
      <c r="AC230" s="290"/>
    </row>
    <row r="231" spans="1:40" hidden="1" x14ac:dyDescent="0.2">
      <c r="B231" s="197">
        <f t="shared" si="68"/>
        <v>0</v>
      </c>
      <c r="G231" s="13"/>
      <c r="H231" s="13"/>
      <c r="I231" s="13"/>
      <c r="J231" s="13"/>
      <c r="S231" s="290"/>
      <c r="T231" s="290"/>
      <c r="U231" s="290"/>
      <c r="V231" s="290"/>
      <c r="W231" s="290"/>
      <c r="X231" s="290"/>
      <c r="Y231" s="290"/>
      <c r="Z231" s="290"/>
      <c r="AA231" s="290"/>
      <c r="AB231" s="290"/>
      <c r="AC231" s="290"/>
    </row>
    <row r="232" spans="1:40" hidden="1" x14ac:dyDescent="0.2">
      <c r="B232" s="197">
        <f t="shared" si="68"/>
        <v>0</v>
      </c>
      <c r="G232" s="13"/>
      <c r="H232" s="13"/>
      <c r="I232" s="13"/>
      <c r="J232" s="13"/>
    </row>
    <row r="233" spans="1:40" hidden="1" x14ac:dyDescent="0.2">
      <c r="B233" s="197">
        <f t="shared" si="68"/>
        <v>0</v>
      </c>
      <c r="G233" s="13"/>
      <c r="H233" s="13"/>
      <c r="I233" s="13"/>
      <c r="J233" s="13"/>
    </row>
    <row r="234" spans="1:40" hidden="1" x14ac:dyDescent="0.2">
      <c r="B234" s="197">
        <f t="shared" si="68"/>
        <v>0</v>
      </c>
      <c r="G234" s="13"/>
      <c r="H234" s="13"/>
      <c r="I234" s="13"/>
      <c r="J234" s="13"/>
      <c r="P234" s="297" t="s">
        <v>47</v>
      </c>
      <c r="Q234" s="297"/>
      <c r="R234" s="297"/>
      <c r="S234" s="297"/>
      <c r="T234" s="297"/>
      <c r="U234" s="297"/>
      <c r="V234" s="297"/>
    </row>
    <row r="235" spans="1:40" hidden="1" x14ac:dyDescent="0.2">
      <c r="B235" s="197">
        <f t="shared" si="68"/>
        <v>0</v>
      </c>
      <c r="G235" s="13"/>
      <c r="H235" s="13"/>
      <c r="I235" s="13"/>
      <c r="J235" s="13"/>
    </row>
    <row r="236" spans="1:40" hidden="1" x14ac:dyDescent="0.2">
      <c r="B236" s="197">
        <f t="shared" si="68"/>
        <v>0</v>
      </c>
      <c r="G236" s="13"/>
      <c r="H236" s="13"/>
      <c r="I236" s="13"/>
      <c r="J236" s="13"/>
      <c r="P236" s="290" t="s">
        <v>48</v>
      </c>
      <c r="Q236" s="290"/>
      <c r="R236" s="290"/>
      <c r="S236" s="290"/>
      <c r="T236" s="290"/>
      <c r="U236" s="290"/>
      <c r="V236" s="290"/>
      <c r="W236" s="290"/>
      <c r="Y236" s="298">
        <v>0</v>
      </c>
      <c r="Z236" s="298"/>
      <c r="AA236" s="298"/>
      <c r="AF236" s="290" t="s">
        <v>49</v>
      </c>
      <c r="AG236" s="290"/>
      <c r="AH236" s="290"/>
      <c r="AI236" s="290"/>
      <c r="AK236" s="299">
        <v>1073.3427999999999</v>
      </c>
      <c r="AL236" s="299"/>
    </row>
    <row r="237" spans="1:40" hidden="1" x14ac:dyDescent="0.2">
      <c r="B237" s="197">
        <f t="shared" si="68"/>
        <v>0</v>
      </c>
      <c r="G237" s="13"/>
      <c r="H237" s="13"/>
      <c r="I237" s="13"/>
      <c r="J237" s="13"/>
      <c r="P237" s="290" t="s">
        <v>50</v>
      </c>
      <c r="Q237" s="290"/>
      <c r="R237" s="290"/>
      <c r="S237" s="290"/>
      <c r="T237" s="290"/>
      <c r="U237" s="290"/>
      <c r="V237" s="290"/>
      <c r="W237" s="290"/>
      <c r="Y237" s="298">
        <v>500</v>
      </c>
      <c r="Z237" s="298"/>
      <c r="AA237" s="298"/>
      <c r="AF237" s="290" t="s">
        <v>51</v>
      </c>
      <c r="AG237" s="290"/>
      <c r="AH237" s="290"/>
      <c r="AI237" s="290"/>
      <c r="AK237" s="300">
        <v>1573.3427999999999</v>
      </c>
      <c r="AL237" s="300"/>
    </row>
    <row r="238" spans="1:40" hidden="1" x14ac:dyDescent="0.2">
      <c r="B238" s="197">
        <f t="shared" si="68"/>
        <v>0</v>
      </c>
      <c r="G238" s="13"/>
      <c r="H238" s="13"/>
      <c r="I238" s="13"/>
      <c r="J238" s="13"/>
      <c r="P238" s="290" t="s">
        <v>52</v>
      </c>
      <c r="Q238" s="290"/>
      <c r="R238" s="290"/>
      <c r="S238" s="290"/>
      <c r="T238" s="290"/>
      <c r="U238" s="290"/>
      <c r="V238" s="290"/>
      <c r="W238" s="290"/>
      <c r="Y238" s="298">
        <v>0</v>
      </c>
      <c r="Z238" s="298"/>
      <c r="AA238" s="298"/>
    </row>
    <row r="239" spans="1:40" hidden="1" x14ac:dyDescent="0.2">
      <c r="B239" s="197">
        <f t="shared" si="68"/>
        <v>0</v>
      </c>
      <c r="G239" s="13"/>
      <c r="H239" s="13"/>
      <c r="I239" s="13"/>
      <c r="J239" s="13"/>
    </row>
    <row r="240" spans="1:40" hidden="1" x14ac:dyDescent="0.2">
      <c r="B240" s="197">
        <f t="shared" si="68"/>
        <v>0</v>
      </c>
      <c r="G240" s="13"/>
      <c r="H240" s="13"/>
      <c r="I240" s="13"/>
      <c r="J240" s="13"/>
      <c r="P240" s="297" t="s">
        <v>53</v>
      </c>
      <c r="Q240" s="297"/>
      <c r="R240" s="297"/>
      <c r="S240" s="297"/>
      <c r="T240" s="297"/>
      <c r="U240" s="297"/>
      <c r="V240" s="297"/>
    </row>
    <row r="241" spans="1:45" hidden="1" x14ac:dyDescent="0.2">
      <c r="B241" s="197">
        <f t="shared" si="68"/>
        <v>0</v>
      </c>
      <c r="G241" s="13"/>
      <c r="H241" s="13"/>
      <c r="I241" s="13"/>
      <c r="J241" s="13"/>
    </row>
    <row r="242" spans="1:45" hidden="1" x14ac:dyDescent="0.2">
      <c r="B242" s="197">
        <f t="shared" si="68"/>
        <v>0</v>
      </c>
      <c r="G242" s="13"/>
      <c r="H242" s="13"/>
      <c r="I242" s="13"/>
      <c r="J242" s="13"/>
      <c r="P242" s="301" t="s">
        <v>54</v>
      </c>
      <c r="Q242" s="301"/>
      <c r="R242" s="301"/>
      <c r="S242" s="301"/>
      <c r="T242" s="301"/>
      <c r="U242" s="301"/>
      <c r="V242" s="301"/>
      <c r="W242" s="301"/>
      <c r="Y242" s="298">
        <v>0</v>
      </c>
      <c r="Z242" s="298"/>
      <c r="AA242" s="298"/>
      <c r="AF242" s="290" t="s">
        <v>55</v>
      </c>
      <c r="AG242" s="290"/>
      <c r="AH242" s="290"/>
      <c r="AI242" s="290"/>
    </row>
    <row r="243" spans="1:45" hidden="1" x14ac:dyDescent="0.2">
      <c r="B243" s="197">
        <f t="shared" si="68"/>
        <v>0</v>
      </c>
      <c r="G243" s="13"/>
      <c r="H243" s="13"/>
      <c r="I243" s="13"/>
      <c r="J243" s="13"/>
    </row>
    <row r="244" spans="1:45" hidden="1" x14ac:dyDescent="0.2">
      <c r="B244" s="197">
        <f t="shared" si="68"/>
        <v>0</v>
      </c>
      <c r="G244" s="13"/>
      <c r="H244" s="13"/>
      <c r="I244" s="13"/>
      <c r="J244" s="13"/>
      <c r="P244" s="297" t="s">
        <v>56</v>
      </c>
      <c r="Q244" s="297"/>
      <c r="R244" s="297"/>
      <c r="S244" s="297"/>
      <c r="T244" s="297"/>
      <c r="U244" s="297"/>
      <c r="V244" s="297"/>
    </row>
    <row r="245" spans="1:45" ht="22.5" hidden="1" x14ac:dyDescent="0.2">
      <c r="B245" s="197">
        <f t="shared" si="68"/>
        <v>0</v>
      </c>
      <c r="G245" s="13"/>
      <c r="H245" s="13"/>
      <c r="I245" s="13"/>
      <c r="J245" s="13"/>
      <c r="N245" s="288" t="s">
        <v>57</v>
      </c>
      <c r="O245" s="288"/>
      <c r="P245" s="288"/>
      <c r="Q245" s="288" t="s">
        <v>58</v>
      </c>
      <c r="R245" s="288"/>
      <c r="S245" s="288"/>
      <c r="T245" s="46" t="s">
        <v>59</v>
      </c>
      <c r="U245" s="46" t="s">
        <v>60</v>
      </c>
      <c r="V245" s="302" t="s">
        <v>61</v>
      </c>
      <c r="W245" s="302"/>
      <c r="X245" s="302"/>
      <c r="Y245" s="302"/>
      <c r="Z245" s="46" t="s">
        <v>62</v>
      </c>
      <c r="AA245" s="302" t="s">
        <v>63</v>
      </c>
      <c r="AB245" s="302"/>
      <c r="AC245" s="19" t="s">
        <v>64</v>
      </c>
      <c r="AE245" s="288" t="s">
        <v>65</v>
      </c>
      <c r="AF245" s="288"/>
      <c r="AG245" s="19" t="s">
        <v>66</v>
      </c>
      <c r="AH245" s="19" t="s">
        <v>67</v>
      </c>
      <c r="AI245" s="288" t="s">
        <v>68</v>
      </c>
      <c r="AJ245" s="288"/>
      <c r="AK245" s="288"/>
      <c r="AL245" s="302" t="s">
        <v>69</v>
      </c>
      <c r="AM245" s="302"/>
      <c r="AN245" s="46" t="s">
        <v>63</v>
      </c>
    </row>
    <row r="246" spans="1:45" hidden="1" x14ac:dyDescent="0.2">
      <c r="B246" s="197" t="str">
        <f t="shared" si="68"/>
        <v>Fecha Vencimiento</v>
      </c>
      <c r="G246" s="13"/>
      <c r="H246" s="13"/>
      <c r="I246" s="13"/>
      <c r="J246" s="13"/>
      <c r="Q246" s="291" t="s">
        <v>70</v>
      </c>
      <c r="R246" s="291"/>
      <c r="S246" s="291"/>
    </row>
    <row r="247" spans="1:45" x14ac:dyDescent="0.2">
      <c r="A247" s="91" t="s">
        <v>43</v>
      </c>
      <c r="B247" s="199" t="str">
        <f t="shared" si="68"/>
        <v>SERVICIO</v>
      </c>
      <c r="C247" s="199" t="str">
        <f t="shared" ref="C247:C253" si="85">IF(LEFT(N247,2)=LEFT(N248,2)=FALSE,AC247,"REVISAR")</f>
        <v>CAN</v>
      </c>
      <c r="D247" s="199" t="b">
        <f t="shared" ref="D247:D253" si="86">DATE(YEAR(AH247),MONTH(AH247),DAY(AH247))=DATE(YEAR(AI247),MONTH(AI247),DAY(AI247))</f>
        <v>1</v>
      </c>
      <c r="E247" s="199" t="str">
        <f t="shared" ref="E247:E253" si="87">IF(ISBLANK(AH247)=FALSE,TEXT(AH247,"YYYY-MM"),TEXT(Q247,"YYYY-MM"))</f>
        <v>2022-09</v>
      </c>
      <c r="F247" s="199" t="str">
        <f t="shared" ref="F247:F253" si="88">IF(ISBLANK(AI247)=FALSE,TEXT(AI247,"YYYY-MM"),"")</f>
        <v>2022-09</v>
      </c>
      <c r="G247" s="200">
        <f t="shared" ref="G247:G253" si="89">ROUND(IF(ISBLANK(AL247)=FALSE,T247,T247),2)</f>
        <v>153.33000000000001</v>
      </c>
      <c r="H247" s="200">
        <f t="shared" ref="H247:H253" si="90">ROUND(+U247,2)</f>
        <v>0</v>
      </c>
      <c r="I247" s="200">
        <f t="shared" ref="I247:I253" si="91">ROUND(IF(ISBLANK(AL247)=FALSE,V247,V247),2)</f>
        <v>0</v>
      </c>
      <c r="J247" s="200">
        <f t="shared" ref="J247:J253" si="92">+G247+H247+I247</f>
        <v>153.33000000000001</v>
      </c>
      <c r="N247" s="292" t="s">
        <v>176</v>
      </c>
      <c r="O247" s="292"/>
      <c r="P247" s="292"/>
      <c r="Q247" s="293">
        <v>44729</v>
      </c>
      <c r="R247" s="293"/>
      <c r="S247" s="293"/>
      <c r="T247" s="47">
        <v>153.3347</v>
      </c>
      <c r="U247" s="47">
        <v>0</v>
      </c>
      <c r="V247" s="294">
        <v>0</v>
      </c>
      <c r="W247" s="294"/>
      <c r="X247" s="294"/>
      <c r="Y247" s="294"/>
      <c r="Z247" s="47">
        <v>153.3347</v>
      </c>
      <c r="AA247" s="294">
        <v>0</v>
      </c>
      <c r="AB247" s="294"/>
      <c r="AC247" s="21" t="s">
        <v>72</v>
      </c>
      <c r="AE247" s="295" t="s">
        <v>73</v>
      </c>
      <c r="AF247" s="295"/>
      <c r="AG247" s="21" t="s">
        <v>177</v>
      </c>
      <c r="AH247" s="16">
        <v>44817</v>
      </c>
      <c r="AI247" s="296">
        <v>44817</v>
      </c>
      <c r="AJ247" s="296"/>
      <c r="AK247" s="296"/>
      <c r="AL247" s="306">
        <v>153.3347</v>
      </c>
      <c r="AM247" s="306"/>
      <c r="AN247" s="47">
        <v>0</v>
      </c>
    </row>
    <row r="248" spans="1:45" x14ac:dyDescent="0.2">
      <c r="A248" s="91" t="s">
        <v>43</v>
      </c>
      <c r="B248" s="199" t="str">
        <f t="shared" si="68"/>
        <v>SERVICIO</v>
      </c>
      <c r="C248" s="199" t="str">
        <f t="shared" si="85"/>
        <v>CAN</v>
      </c>
      <c r="D248" s="199" t="b">
        <f t="shared" si="86"/>
        <v>1</v>
      </c>
      <c r="E248" s="199" t="str">
        <f t="shared" si="87"/>
        <v>2022-09</v>
      </c>
      <c r="F248" s="199" t="str">
        <f t="shared" si="88"/>
        <v>2022-09</v>
      </c>
      <c r="G248" s="200">
        <f t="shared" si="89"/>
        <v>153.33000000000001</v>
      </c>
      <c r="H248" s="200">
        <f t="shared" si="90"/>
        <v>0</v>
      </c>
      <c r="I248" s="200">
        <f t="shared" si="91"/>
        <v>0</v>
      </c>
      <c r="J248" s="200">
        <f t="shared" si="92"/>
        <v>153.33000000000001</v>
      </c>
      <c r="N248" s="292" t="s">
        <v>178</v>
      </c>
      <c r="O248" s="292"/>
      <c r="P248" s="292"/>
      <c r="Q248" s="293">
        <v>44759</v>
      </c>
      <c r="R248" s="293"/>
      <c r="S248" s="293"/>
      <c r="T248" s="47">
        <v>153.3347</v>
      </c>
      <c r="U248" s="47">
        <v>0</v>
      </c>
      <c r="V248" s="294">
        <v>0</v>
      </c>
      <c r="W248" s="294"/>
      <c r="X248" s="294"/>
      <c r="Y248" s="294"/>
      <c r="Z248" s="47">
        <v>153.3347</v>
      </c>
      <c r="AA248" s="294">
        <v>0</v>
      </c>
      <c r="AB248" s="294"/>
      <c r="AC248" s="21" t="s">
        <v>72</v>
      </c>
      <c r="AE248" s="295" t="s">
        <v>73</v>
      </c>
      <c r="AF248" s="295"/>
      <c r="AG248" s="21" t="s">
        <v>179</v>
      </c>
      <c r="AH248" s="16">
        <v>44834</v>
      </c>
      <c r="AI248" s="296">
        <v>44834</v>
      </c>
      <c r="AJ248" s="296"/>
      <c r="AK248" s="296"/>
      <c r="AL248" s="306">
        <v>153.3347</v>
      </c>
      <c r="AM248" s="306"/>
      <c r="AN248" s="47">
        <v>0</v>
      </c>
    </row>
    <row r="249" spans="1:45" x14ac:dyDescent="0.2">
      <c r="A249" s="91" t="s">
        <v>43</v>
      </c>
      <c r="B249" s="199" t="str">
        <f t="shared" si="68"/>
        <v>SERVICIO</v>
      </c>
      <c r="C249" s="199" t="str">
        <f t="shared" si="85"/>
        <v>CAN</v>
      </c>
      <c r="D249" s="199" t="b">
        <f t="shared" si="86"/>
        <v>1</v>
      </c>
      <c r="E249" s="199" t="str">
        <f t="shared" si="87"/>
        <v>2022-11</v>
      </c>
      <c r="F249" s="199" t="str">
        <f t="shared" si="88"/>
        <v>2022-11</v>
      </c>
      <c r="G249" s="200">
        <f t="shared" si="89"/>
        <v>153.33000000000001</v>
      </c>
      <c r="H249" s="200">
        <f t="shared" si="90"/>
        <v>0</v>
      </c>
      <c r="I249" s="200">
        <f t="shared" si="91"/>
        <v>0</v>
      </c>
      <c r="J249" s="200">
        <f t="shared" si="92"/>
        <v>153.33000000000001</v>
      </c>
      <c r="N249" s="292" t="s">
        <v>180</v>
      </c>
      <c r="O249" s="292"/>
      <c r="P249" s="292"/>
      <c r="Q249" s="293">
        <v>44790</v>
      </c>
      <c r="R249" s="293"/>
      <c r="S249" s="293"/>
      <c r="T249" s="47">
        <v>153.3347</v>
      </c>
      <c r="U249" s="47">
        <v>0</v>
      </c>
      <c r="V249" s="294">
        <v>0</v>
      </c>
      <c r="W249" s="294"/>
      <c r="X249" s="294"/>
      <c r="Y249" s="294"/>
      <c r="Z249" s="47">
        <v>153.3347</v>
      </c>
      <c r="AA249" s="294">
        <v>0</v>
      </c>
      <c r="AB249" s="294"/>
      <c r="AC249" s="21" t="s">
        <v>72</v>
      </c>
      <c r="AE249" s="295" t="s">
        <v>73</v>
      </c>
      <c r="AF249" s="295"/>
      <c r="AG249" s="21" t="s">
        <v>181</v>
      </c>
      <c r="AH249" s="16">
        <v>44873</v>
      </c>
      <c r="AI249" s="296">
        <v>44873</v>
      </c>
      <c r="AJ249" s="296"/>
      <c r="AK249" s="296"/>
      <c r="AL249" s="306">
        <v>153.3347</v>
      </c>
      <c r="AM249" s="306"/>
      <c r="AN249" s="47">
        <v>0</v>
      </c>
    </row>
    <row r="250" spans="1:45" x14ac:dyDescent="0.2">
      <c r="A250" s="91" t="s">
        <v>43</v>
      </c>
      <c r="B250" s="199" t="str">
        <f t="shared" si="68"/>
        <v>SERVICIO</v>
      </c>
      <c r="C250" s="199" t="str">
        <f t="shared" si="85"/>
        <v>CAN</v>
      </c>
      <c r="D250" s="199" t="b">
        <f t="shared" si="86"/>
        <v>1</v>
      </c>
      <c r="E250" s="199" t="str">
        <f t="shared" si="87"/>
        <v>2022-12</v>
      </c>
      <c r="F250" s="199" t="str">
        <f t="shared" si="88"/>
        <v>2022-12</v>
      </c>
      <c r="G250" s="200">
        <f t="shared" si="89"/>
        <v>153.33000000000001</v>
      </c>
      <c r="H250" s="200">
        <f t="shared" si="90"/>
        <v>0</v>
      </c>
      <c r="I250" s="200">
        <f t="shared" si="91"/>
        <v>0</v>
      </c>
      <c r="J250" s="200">
        <f t="shared" si="92"/>
        <v>153.33000000000001</v>
      </c>
      <c r="N250" s="292" t="s">
        <v>182</v>
      </c>
      <c r="O250" s="292"/>
      <c r="P250" s="292"/>
      <c r="Q250" s="293">
        <v>44821</v>
      </c>
      <c r="R250" s="293"/>
      <c r="S250" s="293"/>
      <c r="T250" s="47">
        <v>153.3347</v>
      </c>
      <c r="U250" s="47">
        <v>0</v>
      </c>
      <c r="V250" s="294">
        <v>0</v>
      </c>
      <c r="W250" s="294"/>
      <c r="X250" s="294"/>
      <c r="Y250" s="294"/>
      <c r="Z250" s="47">
        <v>153.3347</v>
      </c>
      <c r="AA250" s="294">
        <v>0</v>
      </c>
      <c r="AB250" s="294"/>
      <c r="AC250" s="21" t="s">
        <v>72</v>
      </c>
      <c r="AE250" s="295" t="s">
        <v>73</v>
      </c>
      <c r="AF250" s="295"/>
      <c r="AG250" s="21" t="s">
        <v>183</v>
      </c>
      <c r="AH250" s="16">
        <v>44908</v>
      </c>
      <c r="AI250" s="296">
        <v>44908</v>
      </c>
      <c r="AJ250" s="296"/>
      <c r="AK250" s="296"/>
      <c r="AL250" s="306">
        <v>153.3347</v>
      </c>
      <c r="AM250" s="306"/>
      <c r="AN250" s="47">
        <v>0</v>
      </c>
    </row>
    <row r="251" spans="1:45" x14ac:dyDescent="0.2">
      <c r="A251" s="91" t="s">
        <v>43</v>
      </c>
      <c r="B251" s="199" t="str">
        <f t="shared" si="68"/>
        <v>SERVICIO</v>
      </c>
      <c r="C251" s="199" t="str">
        <f t="shared" si="85"/>
        <v>CAN</v>
      </c>
      <c r="D251" s="199" t="b">
        <f t="shared" si="86"/>
        <v>1</v>
      </c>
      <c r="E251" s="199" t="str">
        <f t="shared" si="87"/>
        <v>2023-03</v>
      </c>
      <c r="F251" s="199" t="str">
        <f t="shared" si="88"/>
        <v>2023-03</v>
      </c>
      <c r="G251" s="200">
        <f t="shared" si="89"/>
        <v>153.33000000000001</v>
      </c>
      <c r="H251" s="200">
        <f t="shared" si="90"/>
        <v>0</v>
      </c>
      <c r="I251" s="200">
        <f t="shared" si="91"/>
        <v>0</v>
      </c>
      <c r="J251" s="200">
        <f t="shared" si="92"/>
        <v>153.33000000000001</v>
      </c>
      <c r="N251" s="292" t="s">
        <v>184</v>
      </c>
      <c r="O251" s="292"/>
      <c r="P251" s="292"/>
      <c r="Q251" s="293">
        <v>44851</v>
      </c>
      <c r="R251" s="293"/>
      <c r="S251" s="293"/>
      <c r="T251" s="47">
        <v>153.3347</v>
      </c>
      <c r="U251" s="47">
        <v>0</v>
      </c>
      <c r="V251" s="294">
        <v>0</v>
      </c>
      <c r="W251" s="294"/>
      <c r="X251" s="294"/>
      <c r="Y251" s="294"/>
      <c r="Z251" s="47">
        <v>153.3347</v>
      </c>
      <c r="AA251" s="294">
        <v>0</v>
      </c>
      <c r="AB251" s="294"/>
      <c r="AC251" s="21" t="s">
        <v>72</v>
      </c>
      <c r="AE251" s="295" t="s">
        <v>73</v>
      </c>
      <c r="AF251" s="295"/>
      <c r="AG251" s="21" t="s">
        <v>185</v>
      </c>
      <c r="AH251" s="16">
        <v>45013.544988425929</v>
      </c>
      <c r="AI251" s="296">
        <v>45013.545324074075</v>
      </c>
      <c r="AJ251" s="296"/>
      <c r="AK251" s="296"/>
      <c r="AL251" s="306">
        <v>153.3347</v>
      </c>
      <c r="AM251" s="306"/>
      <c r="AN251" s="47">
        <v>0</v>
      </c>
      <c r="AR251" s="13">
        <v>153.33000000000001</v>
      </c>
      <c r="AS251" s="13">
        <f>AR251*4</f>
        <v>613.32000000000005</v>
      </c>
    </row>
    <row r="252" spans="1:45" x14ac:dyDescent="0.2">
      <c r="A252" s="91" t="s">
        <v>43</v>
      </c>
      <c r="B252" s="199" t="str">
        <f t="shared" si="68"/>
        <v>SERVICIO</v>
      </c>
      <c r="C252" s="199" t="str">
        <f t="shared" si="85"/>
        <v>CAN</v>
      </c>
      <c r="D252" s="199" t="b">
        <f t="shared" si="86"/>
        <v>1</v>
      </c>
      <c r="E252" s="199" t="str">
        <f t="shared" si="87"/>
        <v>2023-03</v>
      </c>
      <c r="F252" s="199" t="str">
        <f t="shared" si="88"/>
        <v>2023-03</v>
      </c>
      <c r="G252" s="200">
        <f t="shared" si="89"/>
        <v>153.33000000000001</v>
      </c>
      <c r="H252" s="200">
        <f t="shared" si="90"/>
        <v>0</v>
      </c>
      <c r="I252" s="200">
        <f t="shared" si="91"/>
        <v>0</v>
      </c>
      <c r="J252" s="200">
        <f t="shared" si="92"/>
        <v>153.33000000000001</v>
      </c>
      <c r="N252" s="292" t="s">
        <v>186</v>
      </c>
      <c r="O252" s="292"/>
      <c r="P252" s="292"/>
      <c r="Q252" s="293">
        <v>44882</v>
      </c>
      <c r="R252" s="293"/>
      <c r="S252" s="293"/>
      <c r="T252" s="47">
        <v>153.3347</v>
      </c>
      <c r="U252" s="47">
        <v>0</v>
      </c>
      <c r="V252" s="294">
        <v>0</v>
      </c>
      <c r="W252" s="294"/>
      <c r="X252" s="294"/>
      <c r="Y252" s="294"/>
      <c r="Z252" s="47">
        <v>153.3347</v>
      </c>
      <c r="AA252" s="294">
        <v>0</v>
      </c>
      <c r="AB252" s="294"/>
      <c r="AC252" s="21" t="s">
        <v>72</v>
      </c>
      <c r="AE252" s="295" t="s">
        <v>73</v>
      </c>
      <c r="AF252" s="295"/>
      <c r="AG252" s="21" t="s">
        <v>185</v>
      </c>
      <c r="AH252" s="16">
        <v>45013.544988425929</v>
      </c>
      <c r="AI252" s="296">
        <v>45013.545324074075</v>
      </c>
      <c r="AJ252" s="296"/>
      <c r="AK252" s="296"/>
      <c r="AL252" s="306">
        <v>153.3347</v>
      </c>
      <c r="AM252" s="306"/>
      <c r="AN252" s="47">
        <v>0</v>
      </c>
      <c r="AS252" s="51">
        <f>SUM(AL255:AM257)</f>
        <v>500</v>
      </c>
    </row>
    <row r="253" spans="1:45" x14ac:dyDescent="0.2">
      <c r="A253" s="91" t="s">
        <v>43</v>
      </c>
      <c r="B253" s="199" t="str">
        <f t="shared" si="68"/>
        <v>SERVICIO</v>
      </c>
      <c r="C253" s="199" t="str">
        <f t="shared" si="85"/>
        <v>CAN</v>
      </c>
      <c r="D253" s="199" t="b">
        <f t="shared" si="86"/>
        <v>1</v>
      </c>
      <c r="E253" s="199" t="str">
        <f t="shared" si="87"/>
        <v>2023-03</v>
      </c>
      <c r="F253" s="199" t="str">
        <f t="shared" si="88"/>
        <v>2023-03</v>
      </c>
      <c r="G253" s="200">
        <f t="shared" si="89"/>
        <v>153.33000000000001</v>
      </c>
      <c r="H253" s="200">
        <f t="shared" si="90"/>
        <v>0</v>
      </c>
      <c r="I253" s="200">
        <f t="shared" si="91"/>
        <v>0</v>
      </c>
      <c r="J253" s="200">
        <f t="shared" si="92"/>
        <v>153.33000000000001</v>
      </c>
      <c r="N253" s="292" t="s">
        <v>187</v>
      </c>
      <c r="O253" s="292"/>
      <c r="P253" s="292"/>
      <c r="Q253" s="293">
        <v>44912</v>
      </c>
      <c r="R253" s="293"/>
      <c r="S253" s="293"/>
      <c r="T253" s="47">
        <v>153.33459999999999</v>
      </c>
      <c r="U253" s="47">
        <v>0</v>
      </c>
      <c r="V253" s="294">
        <v>0</v>
      </c>
      <c r="W253" s="294"/>
      <c r="X253" s="294"/>
      <c r="Y253" s="294"/>
      <c r="Z253" s="47">
        <v>153.33459999999999</v>
      </c>
      <c r="AA253" s="294">
        <v>0</v>
      </c>
      <c r="AB253" s="294"/>
      <c r="AC253" s="21" t="s">
        <v>72</v>
      </c>
      <c r="AE253" s="295" t="s">
        <v>73</v>
      </c>
      <c r="AF253" s="295"/>
      <c r="AG253" s="21" t="s">
        <v>185</v>
      </c>
      <c r="AH253" s="16">
        <v>45013.544988425929</v>
      </c>
      <c r="AI253" s="296">
        <v>45013.545324074075</v>
      </c>
      <c r="AJ253" s="296"/>
      <c r="AK253" s="296"/>
      <c r="AL253" s="306">
        <v>153.33459999999999</v>
      </c>
      <c r="AM253" s="306"/>
      <c r="AN253" s="47">
        <v>0</v>
      </c>
      <c r="AS253" s="51">
        <f>AS252-AS251</f>
        <v>-113.32000000000005</v>
      </c>
    </row>
    <row r="254" spans="1:45" hidden="1" x14ac:dyDescent="0.2">
      <c r="B254" s="197">
        <f t="shared" si="68"/>
        <v>44912</v>
      </c>
      <c r="G254" s="13"/>
      <c r="H254" s="13"/>
      <c r="I254" s="13"/>
      <c r="J254" s="13"/>
      <c r="Q254" s="291" t="s">
        <v>109</v>
      </c>
      <c r="R254" s="291"/>
      <c r="S254" s="291"/>
    </row>
    <row r="255" spans="1:45" x14ac:dyDescent="0.2">
      <c r="A255" s="91" t="s">
        <v>43</v>
      </c>
      <c r="B255" s="199" t="str">
        <f t="shared" si="68"/>
        <v>FOMA</v>
      </c>
      <c r="C255" s="199" t="str">
        <f t="shared" ref="C255:C257" si="93">IF(LEFT(N255,2)=LEFT(N256,2)=FALSE,AC255,"REVISAR")</f>
        <v>CAN</v>
      </c>
      <c r="D255" s="199" t="b">
        <f t="shared" ref="D255:D257" si="94">DATE(YEAR(AH255),MONTH(AH255),DAY(AH255))=DATE(YEAR(AI255),MONTH(AI255),DAY(AI255))</f>
        <v>1</v>
      </c>
      <c r="E255" s="199" t="str">
        <f t="shared" ref="E255:E257" si="95">IF(ISBLANK(AH255)=FALSE,TEXT(AH255,"YYYY-MM"),TEXT(Q255,"YYYY-MM"))</f>
        <v>2023-03</v>
      </c>
      <c r="F255" s="199" t="str">
        <f t="shared" ref="F255:F257" si="96">IF(ISBLANK(AI255)=FALSE,TEXT(AI255,"YYYY-MM"),"")</f>
        <v>2023-03</v>
      </c>
      <c r="G255" s="200">
        <f t="shared" ref="G255:G257" si="97">ROUND(IF(ISBLANK(AL255)=FALSE,T255,T255),2)</f>
        <v>166.67</v>
      </c>
      <c r="H255" s="200">
        <f t="shared" ref="H255:H257" si="98">ROUND(+U255,2)</f>
        <v>0</v>
      </c>
      <c r="I255" s="200">
        <f t="shared" ref="I255:I257" si="99">ROUND(IF(ISBLANK(AL255)=FALSE,V255,V255),2)</f>
        <v>0</v>
      </c>
      <c r="J255" s="200">
        <f t="shared" ref="J255:J257" si="100">+G255+H255+I255</f>
        <v>166.67</v>
      </c>
      <c r="N255" s="292" t="s">
        <v>188</v>
      </c>
      <c r="O255" s="292"/>
      <c r="P255" s="292"/>
      <c r="Q255" s="293">
        <v>44943</v>
      </c>
      <c r="R255" s="293"/>
      <c r="S255" s="293"/>
      <c r="T255" s="47">
        <v>166.67</v>
      </c>
      <c r="U255" s="47">
        <v>0</v>
      </c>
      <c r="V255" s="294">
        <v>0</v>
      </c>
      <c r="W255" s="294"/>
      <c r="X255" s="294"/>
      <c r="Y255" s="294"/>
      <c r="Z255" s="47">
        <v>166.67</v>
      </c>
      <c r="AA255" s="294">
        <v>0</v>
      </c>
      <c r="AB255" s="294"/>
      <c r="AC255" s="21" t="s">
        <v>72</v>
      </c>
      <c r="AE255" s="295" t="s">
        <v>189</v>
      </c>
      <c r="AF255" s="295"/>
      <c r="AG255" s="21" t="s">
        <v>190</v>
      </c>
      <c r="AH255" s="16">
        <v>45013.545335648145</v>
      </c>
      <c r="AI255" s="296">
        <v>45013.546296296299</v>
      </c>
      <c r="AJ255" s="296"/>
      <c r="AK255" s="296"/>
      <c r="AL255" s="294">
        <v>166.67</v>
      </c>
      <c r="AM255" s="294"/>
      <c r="AN255" s="47">
        <v>0</v>
      </c>
    </row>
    <row r="256" spans="1:45" x14ac:dyDescent="0.2">
      <c r="A256" s="91" t="s">
        <v>43</v>
      </c>
      <c r="B256" s="199" t="str">
        <f t="shared" si="68"/>
        <v>FOMA</v>
      </c>
      <c r="C256" s="199" t="str">
        <f t="shared" si="93"/>
        <v>CAN</v>
      </c>
      <c r="D256" s="199" t="b">
        <f t="shared" si="94"/>
        <v>1</v>
      </c>
      <c r="E256" s="199" t="str">
        <f t="shared" si="95"/>
        <v>2023-03</v>
      </c>
      <c r="F256" s="199" t="str">
        <f t="shared" si="96"/>
        <v>2023-03</v>
      </c>
      <c r="G256" s="200">
        <f t="shared" si="97"/>
        <v>166.67</v>
      </c>
      <c r="H256" s="200">
        <f t="shared" si="98"/>
        <v>0</v>
      </c>
      <c r="I256" s="200">
        <f t="shared" si="99"/>
        <v>0</v>
      </c>
      <c r="J256" s="200">
        <f t="shared" si="100"/>
        <v>166.67</v>
      </c>
      <c r="N256" s="292" t="s">
        <v>191</v>
      </c>
      <c r="O256" s="292"/>
      <c r="P256" s="292"/>
      <c r="Q256" s="293">
        <v>44974</v>
      </c>
      <c r="R256" s="293"/>
      <c r="S256" s="293"/>
      <c r="T256" s="47">
        <v>166.67</v>
      </c>
      <c r="U256" s="47">
        <v>0</v>
      </c>
      <c r="V256" s="294">
        <v>0</v>
      </c>
      <c r="W256" s="294"/>
      <c r="X256" s="294"/>
      <c r="Y256" s="294"/>
      <c r="Z256" s="47">
        <v>166.67</v>
      </c>
      <c r="AA256" s="294">
        <v>0</v>
      </c>
      <c r="AB256" s="294"/>
      <c r="AC256" s="21" t="s">
        <v>72</v>
      </c>
      <c r="AE256" s="295" t="s">
        <v>189</v>
      </c>
      <c r="AF256" s="295"/>
      <c r="AG256" s="21" t="s">
        <v>190</v>
      </c>
      <c r="AH256" s="16">
        <v>45013.545335648145</v>
      </c>
      <c r="AI256" s="296">
        <v>45013.546296296299</v>
      </c>
      <c r="AJ256" s="296"/>
      <c r="AK256" s="296"/>
      <c r="AL256" s="294">
        <v>166.67</v>
      </c>
      <c r="AM256" s="294"/>
      <c r="AN256" s="47">
        <v>0</v>
      </c>
    </row>
    <row r="257" spans="1:40" x14ac:dyDescent="0.2">
      <c r="A257" s="91" t="s">
        <v>43</v>
      </c>
      <c r="B257" s="199" t="str">
        <f t="shared" si="68"/>
        <v>FOMA</v>
      </c>
      <c r="C257" s="199" t="str">
        <f t="shared" si="93"/>
        <v>CAN</v>
      </c>
      <c r="D257" s="199" t="b">
        <f t="shared" si="94"/>
        <v>1</v>
      </c>
      <c r="E257" s="199" t="str">
        <f t="shared" si="95"/>
        <v>2023-03</v>
      </c>
      <c r="F257" s="199" t="str">
        <f t="shared" si="96"/>
        <v>2023-03</v>
      </c>
      <c r="G257" s="200">
        <f t="shared" si="97"/>
        <v>166.66</v>
      </c>
      <c r="H257" s="200">
        <f t="shared" si="98"/>
        <v>0</v>
      </c>
      <c r="I257" s="200">
        <f t="shared" si="99"/>
        <v>0</v>
      </c>
      <c r="J257" s="200">
        <f t="shared" si="100"/>
        <v>166.66</v>
      </c>
      <c r="N257" s="292" t="s">
        <v>192</v>
      </c>
      <c r="O257" s="292"/>
      <c r="P257" s="292"/>
      <c r="Q257" s="293">
        <v>45033</v>
      </c>
      <c r="R257" s="293"/>
      <c r="S257" s="293"/>
      <c r="T257" s="47">
        <v>166.66</v>
      </c>
      <c r="U257" s="47">
        <v>0</v>
      </c>
      <c r="V257" s="294">
        <v>0</v>
      </c>
      <c r="W257" s="294"/>
      <c r="X257" s="294"/>
      <c r="Y257" s="294"/>
      <c r="Z257" s="47">
        <v>166.66</v>
      </c>
      <c r="AA257" s="294">
        <v>0</v>
      </c>
      <c r="AB257" s="294"/>
      <c r="AC257" s="21" t="s">
        <v>72</v>
      </c>
      <c r="AE257" s="295" t="s">
        <v>189</v>
      </c>
      <c r="AF257" s="295"/>
      <c r="AG257" s="21" t="s">
        <v>190</v>
      </c>
      <c r="AH257" s="16">
        <v>45013.545335648145</v>
      </c>
      <c r="AI257" s="296">
        <v>45013.546296296299</v>
      </c>
      <c r="AJ257" s="296"/>
      <c r="AK257" s="296"/>
      <c r="AL257" s="294">
        <v>166.66</v>
      </c>
      <c r="AM257" s="294"/>
      <c r="AN257" s="47">
        <v>0</v>
      </c>
    </row>
    <row r="258" spans="1:40" hidden="1" x14ac:dyDescent="0.2">
      <c r="B258" s="197">
        <f t="shared" si="68"/>
        <v>45033</v>
      </c>
      <c r="G258" s="13"/>
      <c r="H258" s="13"/>
      <c r="I258" s="13"/>
      <c r="J258" s="13"/>
      <c r="N258" s="288" t="s">
        <v>113</v>
      </c>
      <c r="O258" s="288"/>
      <c r="P258" s="288"/>
      <c r="Q258" s="288"/>
      <c r="R258" s="288"/>
      <c r="S258" s="288"/>
      <c r="T258" s="48">
        <v>1573.3427999999999</v>
      </c>
      <c r="U258" s="48">
        <v>0</v>
      </c>
      <c r="V258" s="289">
        <v>0</v>
      </c>
      <c r="W258" s="289"/>
      <c r="X258" s="289"/>
      <c r="Y258" s="289"/>
      <c r="Z258" s="48">
        <v>1573.3427999999999</v>
      </c>
      <c r="AA258" s="289">
        <v>0</v>
      </c>
      <c r="AB258" s="289"/>
    </row>
    <row r="259" spans="1:40" hidden="1" x14ac:dyDescent="0.2">
      <c r="B259" s="197">
        <f t="shared" si="68"/>
        <v>0</v>
      </c>
      <c r="G259" s="13"/>
      <c r="H259" s="13"/>
      <c r="I259" s="13"/>
      <c r="J259" s="13"/>
    </row>
    <row r="260" spans="1:40" hidden="1" x14ac:dyDescent="0.2">
      <c r="B260" s="197">
        <f t="shared" si="68"/>
        <v>0</v>
      </c>
      <c r="G260" s="13"/>
      <c r="H260" s="13"/>
      <c r="I260" s="13"/>
      <c r="J260" s="13"/>
      <c r="O260" s="290" t="s">
        <v>114</v>
      </c>
      <c r="P260" s="290"/>
      <c r="Q260" s="290"/>
      <c r="S260" s="290" t="s">
        <v>115</v>
      </c>
      <c r="T260" s="290"/>
      <c r="U260" s="290"/>
      <c r="V260" s="290"/>
      <c r="W260" s="290"/>
      <c r="X260" s="290"/>
      <c r="Y260" s="290"/>
      <c r="Z260" s="290"/>
      <c r="AA260" s="290"/>
      <c r="AB260" s="290"/>
      <c r="AC260" s="290"/>
      <c r="AL260" s="312">
        <f>SUM(AL247:AM257,AL207:AM216,AL115:AM117,AL14:AM19)</f>
        <v>4486.6608000000006</v>
      </c>
      <c r="AM260" s="312"/>
    </row>
    <row r="261" spans="1:40" hidden="1" x14ac:dyDescent="0.2">
      <c r="B261" s="197">
        <f t="shared" si="68"/>
        <v>0</v>
      </c>
      <c r="G261" s="13"/>
      <c r="H261" s="13"/>
      <c r="I261" s="13"/>
      <c r="J261" s="13"/>
      <c r="S261" s="290"/>
      <c r="T261" s="290"/>
      <c r="U261" s="290"/>
      <c r="V261" s="290"/>
      <c r="W261" s="290"/>
      <c r="X261" s="290"/>
      <c r="Y261" s="290"/>
      <c r="Z261" s="290"/>
      <c r="AA261" s="290"/>
      <c r="AB261" s="290"/>
      <c r="AC261" s="290"/>
    </row>
    <row r="262" spans="1:40" hidden="1" x14ac:dyDescent="0.2">
      <c r="B262" s="197">
        <f t="shared" si="68"/>
        <v>0</v>
      </c>
      <c r="G262" s="13"/>
      <c r="H262" s="13"/>
      <c r="I262" s="13"/>
      <c r="J262" s="13"/>
    </row>
    <row r="263" spans="1:40" hidden="1" x14ac:dyDescent="0.2">
      <c r="B263" s="197">
        <f t="shared" si="68"/>
        <v>0</v>
      </c>
      <c r="G263" s="13"/>
      <c r="H263" s="13"/>
      <c r="I263" s="13"/>
      <c r="J263" s="13"/>
      <c r="AH263" s="16">
        <f>DATE(YEAR(AH256),MONTH(AH256),DAY(AH256))</f>
        <v>45013</v>
      </c>
    </row>
    <row r="264" spans="1:40" hidden="1" x14ac:dyDescent="0.2">
      <c r="B264" s="197">
        <f t="shared" si="68"/>
        <v>0</v>
      </c>
      <c r="G264" s="13"/>
      <c r="H264" s="13"/>
      <c r="I264" s="13"/>
      <c r="J264" s="13"/>
    </row>
    <row r="265" spans="1:40" hidden="1" x14ac:dyDescent="0.2">
      <c r="B265" s="197">
        <f t="shared" si="68"/>
        <v>0</v>
      </c>
      <c r="G265" s="13"/>
      <c r="H265" s="13"/>
      <c r="I265" s="13"/>
      <c r="J265" s="13"/>
    </row>
    <row r="266" spans="1:40" hidden="1" x14ac:dyDescent="0.2">
      <c r="B266" s="197">
        <f t="shared" si="68"/>
        <v>0</v>
      </c>
      <c r="G266" s="13"/>
      <c r="H266" s="13"/>
      <c r="I266" s="13"/>
      <c r="J266" s="13"/>
    </row>
    <row r="267" spans="1:40" hidden="1" x14ac:dyDescent="0.2">
      <c r="B267" s="197">
        <f t="shared" si="68"/>
        <v>0</v>
      </c>
      <c r="G267" s="13"/>
      <c r="H267" s="13"/>
      <c r="I267" s="13"/>
      <c r="J267" s="13"/>
    </row>
    <row r="268" spans="1:40" hidden="1" x14ac:dyDescent="0.2">
      <c r="B268" s="197">
        <f t="shared" si="68"/>
        <v>0</v>
      </c>
      <c r="G268" s="13"/>
      <c r="H268" s="13"/>
      <c r="I268" s="13"/>
      <c r="J268" s="13"/>
    </row>
    <row r="269" spans="1:40" hidden="1" x14ac:dyDescent="0.2">
      <c r="B269" s="197">
        <f t="shared" ref="B269:B332" si="101">IF(RIGHT(N268,2)=RIGHT(N269,2)=FALSE,Q268,B268)</f>
        <v>0</v>
      </c>
      <c r="G269" s="13"/>
      <c r="H269" s="13"/>
      <c r="I269" s="13"/>
      <c r="J269" s="13"/>
    </row>
    <row r="270" spans="1:40" hidden="1" x14ac:dyDescent="0.2">
      <c r="B270" s="197">
        <f t="shared" si="101"/>
        <v>0</v>
      </c>
      <c r="G270" s="13"/>
      <c r="H270" s="13"/>
      <c r="I270" s="13"/>
      <c r="J270" s="13"/>
    </row>
    <row r="271" spans="1:40" hidden="1" x14ac:dyDescent="0.2">
      <c r="B271" s="197">
        <f t="shared" si="101"/>
        <v>0</v>
      </c>
      <c r="G271" s="13"/>
      <c r="H271" s="13"/>
      <c r="I271" s="13"/>
      <c r="P271" s="297" t="s">
        <v>47</v>
      </c>
      <c r="Q271" s="297"/>
      <c r="R271" s="297"/>
      <c r="S271" s="297"/>
      <c r="T271" s="297"/>
      <c r="U271" s="297"/>
      <c r="V271" s="297"/>
    </row>
    <row r="272" spans="1:40" hidden="1" x14ac:dyDescent="0.2">
      <c r="B272" s="197">
        <f t="shared" si="101"/>
        <v>0</v>
      </c>
      <c r="G272" s="13"/>
      <c r="H272" s="13"/>
      <c r="I272" s="13"/>
    </row>
    <row r="273" spans="1:44" hidden="1" x14ac:dyDescent="0.2">
      <c r="B273" s="197">
        <f t="shared" si="101"/>
        <v>0</v>
      </c>
      <c r="G273" s="13"/>
      <c r="H273" s="13"/>
      <c r="I273" s="13"/>
      <c r="P273" s="290" t="s">
        <v>48</v>
      </c>
      <c r="Q273" s="290"/>
      <c r="R273" s="290"/>
      <c r="S273" s="290"/>
      <c r="T273" s="290"/>
      <c r="U273" s="290"/>
      <c r="V273" s="290"/>
      <c r="W273" s="290"/>
      <c r="Y273" s="311">
        <v>4660</v>
      </c>
      <c r="Z273" s="311"/>
      <c r="AA273" s="311"/>
      <c r="AF273" s="290" t="s">
        <v>49</v>
      </c>
      <c r="AG273" s="290"/>
      <c r="AH273" s="290"/>
      <c r="AI273" s="290"/>
      <c r="AK273" s="299">
        <v>5048.29</v>
      </c>
      <c r="AL273" s="299"/>
    </row>
    <row r="274" spans="1:44" hidden="1" x14ac:dyDescent="0.2">
      <c r="B274" s="197">
        <f t="shared" si="101"/>
        <v>0</v>
      </c>
      <c r="G274" s="13"/>
      <c r="H274" s="13"/>
      <c r="I274" s="13"/>
      <c r="P274" s="290" t="s">
        <v>50</v>
      </c>
      <c r="Q274" s="290"/>
      <c r="R274" s="290"/>
      <c r="S274" s="290"/>
      <c r="T274" s="290"/>
      <c r="U274" s="290"/>
      <c r="V274" s="290"/>
      <c r="W274" s="290"/>
      <c r="Y274" s="298">
        <v>0</v>
      </c>
      <c r="Z274" s="298"/>
      <c r="AA274" s="298"/>
      <c r="AF274" s="290" t="s">
        <v>51</v>
      </c>
      <c r="AG274" s="290"/>
      <c r="AH274" s="290"/>
      <c r="AI274" s="290"/>
      <c r="AK274" s="300">
        <v>9708.2900000000009</v>
      </c>
      <c r="AL274" s="300"/>
    </row>
    <row r="275" spans="1:44" hidden="1" x14ac:dyDescent="0.2">
      <c r="B275" s="197">
        <f t="shared" si="101"/>
        <v>0</v>
      </c>
      <c r="G275" s="13"/>
      <c r="H275" s="13"/>
      <c r="I275" s="13"/>
      <c r="P275" s="290" t="s">
        <v>52</v>
      </c>
      <c r="Q275" s="290"/>
      <c r="R275" s="290"/>
      <c r="S275" s="290"/>
      <c r="T275" s="290"/>
      <c r="U275" s="290"/>
      <c r="V275" s="290"/>
      <c r="W275" s="290"/>
      <c r="Y275" s="298">
        <v>0</v>
      </c>
      <c r="Z275" s="298"/>
      <c r="AA275" s="298"/>
    </row>
    <row r="276" spans="1:44" hidden="1" x14ac:dyDescent="0.2">
      <c r="B276" s="197">
        <f t="shared" si="101"/>
        <v>0</v>
      </c>
      <c r="G276" s="13"/>
      <c r="H276" s="13"/>
      <c r="I276" s="13"/>
    </row>
    <row r="277" spans="1:44" hidden="1" x14ac:dyDescent="0.2">
      <c r="B277" s="197">
        <f t="shared" si="101"/>
        <v>0</v>
      </c>
      <c r="G277" s="13"/>
      <c r="H277" s="13"/>
      <c r="I277" s="13"/>
      <c r="P277" s="297" t="s">
        <v>53</v>
      </c>
      <c r="Q277" s="297"/>
      <c r="R277" s="297"/>
      <c r="S277" s="297"/>
      <c r="T277" s="297"/>
      <c r="U277" s="297"/>
      <c r="V277" s="297"/>
    </row>
    <row r="278" spans="1:44" hidden="1" x14ac:dyDescent="0.2">
      <c r="B278" s="197">
        <f t="shared" si="101"/>
        <v>0</v>
      </c>
      <c r="G278" s="13"/>
      <c r="H278" s="13"/>
      <c r="I278" s="13"/>
    </row>
    <row r="279" spans="1:44" hidden="1" x14ac:dyDescent="0.2">
      <c r="B279" s="197">
        <f t="shared" si="101"/>
        <v>0</v>
      </c>
      <c r="G279" s="13"/>
      <c r="H279" s="13"/>
      <c r="I279" s="13"/>
      <c r="P279" s="301" t="s">
        <v>54</v>
      </c>
      <c r="Q279" s="301"/>
      <c r="R279" s="301"/>
      <c r="S279" s="301"/>
      <c r="T279" s="301"/>
      <c r="U279" s="301"/>
      <c r="V279" s="301"/>
      <c r="W279" s="301"/>
      <c r="Y279" s="298">
        <v>0</v>
      </c>
      <c r="Z279" s="298"/>
      <c r="AA279" s="298"/>
      <c r="AF279" s="290" t="s">
        <v>293</v>
      </c>
      <c r="AG279" s="290"/>
      <c r="AH279" s="290"/>
      <c r="AI279" s="290"/>
    </row>
    <row r="280" spans="1:44" hidden="1" x14ac:dyDescent="0.2">
      <c r="B280" s="197">
        <f t="shared" si="101"/>
        <v>0</v>
      </c>
      <c r="G280" s="13"/>
      <c r="H280" s="13"/>
      <c r="I280" s="13"/>
    </row>
    <row r="281" spans="1:44" hidden="1" x14ac:dyDescent="0.2">
      <c r="B281" s="197">
        <f t="shared" si="101"/>
        <v>0</v>
      </c>
      <c r="G281" s="13"/>
      <c r="H281" s="13"/>
      <c r="I281" s="13"/>
      <c r="P281" s="297" t="s">
        <v>56</v>
      </c>
      <c r="Q281" s="297"/>
      <c r="R281" s="297"/>
      <c r="S281" s="297"/>
      <c r="T281" s="297"/>
      <c r="U281" s="297"/>
      <c r="V281" s="297"/>
    </row>
    <row r="282" spans="1:44" ht="22.5" hidden="1" x14ac:dyDescent="0.2">
      <c r="A282" s="26" t="s">
        <v>193</v>
      </c>
      <c r="B282" s="197">
        <f t="shared" si="101"/>
        <v>0</v>
      </c>
      <c r="C282" s="26"/>
      <c r="D282" s="26" t="s">
        <v>291</v>
      </c>
      <c r="E282" s="32" t="s">
        <v>67</v>
      </c>
      <c r="F282" s="22" t="s">
        <v>68</v>
      </c>
      <c r="G282" s="22"/>
      <c r="H282" s="22"/>
      <c r="I282" s="22"/>
      <c r="J282" s="38" t="s">
        <v>69</v>
      </c>
      <c r="K282" s="30" t="s">
        <v>194</v>
      </c>
      <c r="L282" s="31" t="s">
        <v>194</v>
      </c>
      <c r="M282" s="30" t="s">
        <v>194</v>
      </c>
      <c r="N282" s="288" t="s">
        <v>57</v>
      </c>
      <c r="O282" s="288"/>
      <c r="P282" s="288"/>
      <c r="Q282" s="288" t="s">
        <v>58</v>
      </c>
      <c r="R282" s="288"/>
      <c r="S282" s="288"/>
      <c r="T282" s="46" t="s">
        <v>59</v>
      </c>
      <c r="U282" s="46" t="s">
        <v>60</v>
      </c>
      <c r="V282" s="302" t="s">
        <v>61</v>
      </c>
      <c r="W282" s="302"/>
      <c r="X282" s="302"/>
      <c r="Y282" s="302"/>
      <c r="Z282" s="46" t="s">
        <v>62</v>
      </c>
      <c r="AA282" s="302" t="s">
        <v>63</v>
      </c>
      <c r="AB282" s="302"/>
      <c r="AC282" s="19" t="s">
        <v>64</v>
      </c>
      <c r="AE282" s="288" t="s">
        <v>65</v>
      </c>
      <c r="AF282" s="288"/>
      <c r="AG282" s="19" t="s">
        <v>66</v>
      </c>
      <c r="AH282" s="19" t="s">
        <v>67</v>
      </c>
      <c r="AI282" s="288" t="s">
        <v>68</v>
      </c>
      <c r="AJ282" s="288"/>
      <c r="AK282" s="288"/>
      <c r="AL282" s="302" t="s">
        <v>69</v>
      </c>
      <c r="AM282" s="302"/>
      <c r="AN282" s="46" t="s">
        <v>63</v>
      </c>
      <c r="AO282" s="30" t="s">
        <v>194</v>
      </c>
      <c r="AP282" s="31" t="s">
        <v>194</v>
      </c>
      <c r="AQ282" s="30" t="s">
        <v>194</v>
      </c>
      <c r="AR282" s="20"/>
    </row>
    <row r="283" spans="1:44" hidden="1" x14ac:dyDescent="0.2">
      <c r="B283" s="197" t="str">
        <f t="shared" si="101"/>
        <v>Fecha Vencimiento</v>
      </c>
      <c r="G283" s="13"/>
      <c r="H283" s="13"/>
      <c r="I283" s="13"/>
      <c r="Q283" s="291" t="s">
        <v>70</v>
      </c>
      <c r="R283" s="291"/>
      <c r="S283" s="291"/>
    </row>
    <row r="284" spans="1:44" x14ac:dyDescent="0.2">
      <c r="A284" s="91" t="s">
        <v>439</v>
      </c>
      <c r="B284" s="199" t="str">
        <f t="shared" si="101"/>
        <v>SERVICIO</v>
      </c>
      <c r="C284" s="199" t="str">
        <f t="shared" ref="C284:C331" si="102">IF(LEFT(N284,2)=LEFT(N285,2)=FALSE,AC284,"REVISAR")</f>
        <v>CAN</v>
      </c>
      <c r="D284" s="199" t="b">
        <f t="shared" ref="D284:D331" si="103">DATE(YEAR(AH284),MONTH(AH284),DAY(AH284))=DATE(YEAR(AI284),MONTH(AI284),DAY(AI284))</f>
        <v>1</v>
      </c>
      <c r="E284" s="199" t="str">
        <f t="shared" ref="E284:E331" si="104">IF(ISBLANK(AH284)=FALSE,TEXT(AH284,"YYYY-MM"),TEXT(Q284,"YYYY-MM"))</f>
        <v>2019-03</v>
      </c>
      <c r="F284" s="199" t="str">
        <f t="shared" ref="F284:F331" si="105">IF(ISBLANK(AI284)=FALSE,TEXT(AI284,"YYYY-MM"),"")</f>
        <v>2019-03</v>
      </c>
      <c r="G284" s="200">
        <f t="shared" ref="G284:G331" si="106">ROUND(IF(ISBLANK(AL284)=FALSE,T284,T284),2)</f>
        <v>388.33</v>
      </c>
      <c r="H284" s="200">
        <f t="shared" ref="H284:H331" si="107">ROUND(+U284,2)</f>
        <v>0</v>
      </c>
      <c r="I284" s="200">
        <f t="shared" ref="I284:I331" si="108">ROUND(IF(ISBLANK(AL284)=FALSE,V284,V284),2)</f>
        <v>0</v>
      </c>
      <c r="J284" s="200">
        <f t="shared" ref="J284:J331" si="109">+G284+H284+I284</f>
        <v>388.33</v>
      </c>
      <c r="N284" s="292" t="s">
        <v>294</v>
      </c>
      <c r="O284" s="292"/>
      <c r="P284" s="292"/>
      <c r="Q284" s="293">
        <v>43557</v>
      </c>
      <c r="R284" s="293"/>
      <c r="S284" s="293"/>
      <c r="T284" s="47">
        <v>388.33</v>
      </c>
      <c r="U284" s="47">
        <v>0</v>
      </c>
      <c r="V284" s="294">
        <v>0</v>
      </c>
      <c r="W284" s="294"/>
      <c r="X284" s="294"/>
      <c r="Y284" s="294"/>
      <c r="Z284" s="47">
        <v>388.33</v>
      </c>
      <c r="AA284" s="294">
        <v>0</v>
      </c>
      <c r="AB284" s="294"/>
      <c r="AC284" s="21" t="s">
        <v>72</v>
      </c>
      <c r="AE284" s="295" t="s">
        <v>73</v>
      </c>
      <c r="AF284" s="295"/>
      <c r="AG284" s="21" t="s">
        <v>295</v>
      </c>
      <c r="AH284" s="16">
        <v>43555</v>
      </c>
      <c r="AI284" s="296">
        <v>43555</v>
      </c>
      <c r="AJ284" s="296"/>
      <c r="AK284" s="296"/>
      <c r="AL284" s="294">
        <v>388.33</v>
      </c>
      <c r="AM284" s="294"/>
      <c r="AN284" s="47">
        <v>0</v>
      </c>
    </row>
    <row r="285" spans="1:44" x14ac:dyDescent="0.2">
      <c r="A285" s="91" t="s">
        <v>439</v>
      </c>
      <c r="B285" s="199" t="str">
        <f t="shared" si="101"/>
        <v>SERVICIO</v>
      </c>
      <c r="C285" s="199" t="str">
        <f t="shared" si="102"/>
        <v>CAN</v>
      </c>
      <c r="D285" s="199" t="b">
        <f t="shared" si="103"/>
        <v>0</v>
      </c>
      <c r="E285" s="199" t="str">
        <f t="shared" si="104"/>
        <v>2019-05</v>
      </c>
      <c r="F285" s="199" t="str">
        <f t="shared" si="105"/>
        <v>2019-05</v>
      </c>
      <c r="G285" s="200">
        <f t="shared" si="106"/>
        <v>388.33</v>
      </c>
      <c r="H285" s="200">
        <f t="shared" si="107"/>
        <v>0</v>
      </c>
      <c r="I285" s="200">
        <f t="shared" si="108"/>
        <v>0</v>
      </c>
      <c r="J285" s="200">
        <f t="shared" si="109"/>
        <v>388.33</v>
      </c>
      <c r="N285" s="292" t="s">
        <v>296</v>
      </c>
      <c r="O285" s="292"/>
      <c r="P285" s="292"/>
      <c r="Q285" s="293">
        <v>43587</v>
      </c>
      <c r="R285" s="293"/>
      <c r="S285" s="293"/>
      <c r="T285" s="47">
        <v>388.33</v>
      </c>
      <c r="U285" s="47">
        <v>0</v>
      </c>
      <c r="V285" s="294">
        <v>0</v>
      </c>
      <c r="W285" s="294"/>
      <c r="X285" s="294"/>
      <c r="Y285" s="294"/>
      <c r="Z285" s="47">
        <v>388.33</v>
      </c>
      <c r="AA285" s="294">
        <v>0</v>
      </c>
      <c r="AB285" s="294"/>
      <c r="AC285" s="21" t="s">
        <v>72</v>
      </c>
      <c r="AE285" s="295" t="s">
        <v>73</v>
      </c>
      <c r="AF285" s="295"/>
      <c r="AG285" s="21" t="s">
        <v>297</v>
      </c>
      <c r="AH285" s="16">
        <v>43588</v>
      </c>
      <c r="AI285" s="296">
        <v>43587</v>
      </c>
      <c r="AJ285" s="296"/>
      <c r="AK285" s="296"/>
      <c r="AL285" s="294">
        <v>388.33</v>
      </c>
      <c r="AM285" s="294"/>
      <c r="AN285" s="47">
        <v>0</v>
      </c>
    </row>
    <row r="286" spans="1:44" x14ac:dyDescent="0.2">
      <c r="A286" s="91" t="s">
        <v>439</v>
      </c>
      <c r="B286" s="199" t="str">
        <f t="shared" si="101"/>
        <v>SERVICIO</v>
      </c>
      <c r="C286" s="199" t="str">
        <f t="shared" si="102"/>
        <v>CAN</v>
      </c>
      <c r="D286" s="199" t="b">
        <f t="shared" si="103"/>
        <v>1</v>
      </c>
      <c r="E286" s="199" t="str">
        <f t="shared" si="104"/>
        <v>2019-05</v>
      </c>
      <c r="F286" s="199" t="str">
        <f t="shared" si="105"/>
        <v>2019-05</v>
      </c>
      <c r="G286" s="200">
        <f t="shared" si="106"/>
        <v>388.33</v>
      </c>
      <c r="H286" s="200">
        <f t="shared" si="107"/>
        <v>0</v>
      </c>
      <c r="I286" s="200">
        <f t="shared" si="108"/>
        <v>0</v>
      </c>
      <c r="J286" s="200">
        <f t="shared" si="109"/>
        <v>388.33</v>
      </c>
      <c r="N286" s="292" t="s">
        <v>298</v>
      </c>
      <c r="O286" s="292"/>
      <c r="P286" s="292"/>
      <c r="Q286" s="293">
        <v>43618</v>
      </c>
      <c r="R286" s="293"/>
      <c r="S286" s="293"/>
      <c r="T286" s="47">
        <v>388.33</v>
      </c>
      <c r="U286" s="47">
        <v>0</v>
      </c>
      <c r="V286" s="294">
        <v>0</v>
      </c>
      <c r="W286" s="294"/>
      <c r="X286" s="294"/>
      <c r="Y286" s="294"/>
      <c r="Z286" s="47">
        <v>388.33</v>
      </c>
      <c r="AA286" s="294">
        <v>0</v>
      </c>
      <c r="AB286" s="294"/>
      <c r="AC286" s="21" t="s">
        <v>72</v>
      </c>
      <c r="AE286" s="295" t="s">
        <v>73</v>
      </c>
      <c r="AF286" s="295"/>
      <c r="AG286" s="21" t="s">
        <v>299</v>
      </c>
      <c r="AH286" s="16">
        <v>43616</v>
      </c>
      <c r="AI286" s="296">
        <v>43616</v>
      </c>
      <c r="AJ286" s="296"/>
      <c r="AK286" s="296"/>
      <c r="AL286" s="294">
        <v>388.33</v>
      </c>
      <c r="AM286" s="294"/>
      <c r="AN286" s="47">
        <v>0</v>
      </c>
    </row>
    <row r="287" spans="1:44" x14ac:dyDescent="0.2">
      <c r="A287" s="91" t="s">
        <v>439</v>
      </c>
      <c r="B287" s="199" t="str">
        <f t="shared" si="101"/>
        <v>SERVICIO</v>
      </c>
      <c r="C287" s="199" t="str">
        <f t="shared" si="102"/>
        <v>CAN</v>
      </c>
      <c r="D287" s="199" t="b">
        <f t="shared" si="103"/>
        <v>1</v>
      </c>
      <c r="E287" s="199" t="str">
        <f t="shared" si="104"/>
        <v>2019-06</v>
      </c>
      <c r="F287" s="199" t="str">
        <f t="shared" si="105"/>
        <v>2019-06</v>
      </c>
      <c r="G287" s="200">
        <f t="shared" si="106"/>
        <v>388.33</v>
      </c>
      <c r="H287" s="200">
        <f t="shared" si="107"/>
        <v>0</v>
      </c>
      <c r="I287" s="200">
        <f t="shared" si="108"/>
        <v>0</v>
      </c>
      <c r="J287" s="200">
        <f t="shared" si="109"/>
        <v>388.33</v>
      </c>
      <c r="N287" s="292" t="s">
        <v>300</v>
      </c>
      <c r="O287" s="292"/>
      <c r="P287" s="292"/>
      <c r="Q287" s="293">
        <v>43648</v>
      </c>
      <c r="R287" s="293"/>
      <c r="S287" s="293"/>
      <c r="T287" s="47">
        <v>388.33</v>
      </c>
      <c r="U287" s="47">
        <v>0</v>
      </c>
      <c r="V287" s="294">
        <v>0</v>
      </c>
      <c r="W287" s="294"/>
      <c r="X287" s="294"/>
      <c r="Y287" s="294"/>
      <c r="Z287" s="47">
        <v>388.33</v>
      </c>
      <c r="AA287" s="294">
        <v>0</v>
      </c>
      <c r="AB287" s="294"/>
      <c r="AC287" s="21" t="s">
        <v>72</v>
      </c>
      <c r="AE287" s="295" t="s">
        <v>73</v>
      </c>
      <c r="AF287" s="295"/>
      <c r="AG287" s="21" t="s">
        <v>301</v>
      </c>
      <c r="AH287" s="16">
        <v>43645</v>
      </c>
      <c r="AI287" s="296">
        <v>43645</v>
      </c>
      <c r="AJ287" s="296"/>
      <c r="AK287" s="296"/>
      <c r="AL287" s="294">
        <v>388.33</v>
      </c>
      <c r="AM287" s="294"/>
      <c r="AN287" s="47">
        <v>0</v>
      </c>
    </row>
    <row r="288" spans="1:44" x14ac:dyDescent="0.2">
      <c r="A288" s="91" t="s">
        <v>439</v>
      </c>
      <c r="B288" s="199" t="str">
        <f t="shared" si="101"/>
        <v>SERVICIO</v>
      </c>
      <c r="C288" s="199" t="str">
        <f t="shared" si="102"/>
        <v>CAN</v>
      </c>
      <c r="D288" s="199" t="b">
        <f t="shared" si="103"/>
        <v>1</v>
      </c>
      <c r="E288" s="199" t="str">
        <f t="shared" si="104"/>
        <v>2019-08</v>
      </c>
      <c r="F288" s="199" t="str">
        <f t="shared" si="105"/>
        <v>2019-08</v>
      </c>
      <c r="G288" s="200">
        <f t="shared" si="106"/>
        <v>388.33</v>
      </c>
      <c r="H288" s="200">
        <f t="shared" si="107"/>
        <v>0</v>
      </c>
      <c r="I288" s="200">
        <f t="shared" si="108"/>
        <v>0</v>
      </c>
      <c r="J288" s="200">
        <f t="shared" si="109"/>
        <v>388.33</v>
      </c>
      <c r="N288" s="292" t="s">
        <v>302</v>
      </c>
      <c r="O288" s="292"/>
      <c r="P288" s="292"/>
      <c r="Q288" s="293">
        <v>43679</v>
      </c>
      <c r="R288" s="293"/>
      <c r="S288" s="293"/>
      <c r="T288" s="47">
        <v>388.33</v>
      </c>
      <c r="U288" s="47">
        <v>0</v>
      </c>
      <c r="V288" s="294">
        <v>0</v>
      </c>
      <c r="W288" s="294"/>
      <c r="X288" s="294"/>
      <c r="Y288" s="294"/>
      <c r="Z288" s="47">
        <v>388.33</v>
      </c>
      <c r="AA288" s="294">
        <v>0</v>
      </c>
      <c r="AB288" s="294"/>
      <c r="AC288" s="21" t="s">
        <v>72</v>
      </c>
      <c r="AE288" s="295" t="s">
        <v>73</v>
      </c>
      <c r="AF288" s="295"/>
      <c r="AG288" s="21" t="s">
        <v>303</v>
      </c>
      <c r="AH288" s="16">
        <v>43682</v>
      </c>
      <c r="AI288" s="296">
        <v>43682</v>
      </c>
      <c r="AJ288" s="296"/>
      <c r="AK288" s="296"/>
      <c r="AL288" s="294">
        <v>388.33</v>
      </c>
      <c r="AM288" s="294"/>
      <c r="AN288" s="47">
        <v>0</v>
      </c>
    </row>
    <row r="289" spans="1:43" x14ac:dyDescent="0.2">
      <c r="A289" s="91" t="s">
        <v>439</v>
      </c>
      <c r="B289" s="199" t="str">
        <f t="shared" si="101"/>
        <v>SERVICIO</v>
      </c>
      <c r="C289" s="199" t="str">
        <f t="shared" si="102"/>
        <v>CAN</v>
      </c>
      <c r="D289" s="199" t="b">
        <f t="shared" si="103"/>
        <v>1</v>
      </c>
      <c r="E289" s="199" t="str">
        <f t="shared" si="104"/>
        <v>2019-08</v>
      </c>
      <c r="F289" s="199" t="str">
        <f t="shared" si="105"/>
        <v>2019-08</v>
      </c>
      <c r="G289" s="200">
        <f t="shared" si="106"/>
        <v>388.33</v>
      </c>
      <c r="H289" s="200">
        <f t="shared" si="107"/>
        <v>0</v>
      </c>
      <c r="I289" s="200">
        <f t="shared" si="108"/>
        <v>0</v>
      </c>
      <c r="J289" s="200">
        <f t="shared" si="109"/>
        <v>388.33</v>
      </c>
      <c r="N289" s="292" t="s">
        <v>304</v>
      </c>
      <c r="O289" s="292"/>
      <c r="P289" s="292"/>
      <c r="Q289" s="293">
        <v>43710</v>
      </c>
      <c r="R289" s="293"/>
      <c r="S289" s="293"/>
      <c r="T289" s="47">
        <v>388.33</v>
      </c>
      <c r="U289" s="47">
        <v>0</v>
      </c>
      <c r="V289" s="294">
        <v>0</v>
      </c>
      <c r="W289" s="294"/>
      <c r="X289" s="294"/>
      <c r="Y289" s="294"/>
      <c r="Z289" s="47">
        <v>388.33</v>
      </c>
      <c r="AA289" s="294">
        <v>0</v>
      </c>
      <c r="AB289" s="294"/>
      <c r="AC289" s="21" t="s">
        <v>72</v>
      </c>
      <c r="AE289" s="295" t="s">
        <v>73</v>
      </c>
      <c r="AF289" s="295"/>
      <c r="AG289" s="21" t="s">
        <v>305</v>
      </c>
      <c r="AH289" s="16">
        <v>43704</v>
      </c>
      <c r="AI289" s="296">
        <v>43704</v>
      </c>
      <c r="AJ289" s="296"/>
      <c r="AK289" s="296"/>
      <c r="AL289" s="294">
        <v>388.33</v>
      </c>
      <c r="AM289" s="294"/>
      <c r="AN289" s="47">
        <v>-347.76</v>
      </c>
      <c r="AQ289" s="51"/>
    </row>
    <row r="290" spans="1:43" x14ac:dyDescent="0.2">
      <c r="A290" s="91" t="s">
        <v>439</v>
      </c>
      <c r="B290" s="199" t="str">
        <f t="shared" si="101"/>
        <v>SERVICIO</v>
      </c>
      <c r="C290" s="199" t="str">
        <f t="shared" si="102"/>
        <v>CAN</v>
      </c>
      <c r="D290" s="199" t="b">
        <f t="shared" si="103"/>
        <v>1</v>
      </c>
      <c r="E290" s="199" t="str">
        <f t="shared" si="104"/>
        <v>2019-10</v>
      </c>
      <c r="F290" s="199" t="str">
        <f t="shared" si="105"/>
        <v>2019-10</v>
      </c>
      <c r="G290" s="200">
        <f t="shared" si="106"/>
        <v>388.33</v>
      </c>
      <c r="H290" s="200">
        <f t="shared" si="107"/>
        <v>0</v>
      </c>
      <c r="I290" s="200">
        <f t="shared" si="108"/>
        <v>0</v>
      </c>
      <c r="J290" s="200">
        <f t="shared" si="109"/>
        <v>388.33</v>
      </c>
      <c r="N290" s="292" t="s">
        <v>306</v>
      </c>
      <c r="O290" s="292"/>
      <c r="P290" s="292"/>
      <c r="Q290" s="293">
        <v>43740</v>
      </c>
      <c r="R290" s="293"/>
      <c r="S290" s="293"/>
      <c r="T290" s="47">
        <v>388.33</v>
      </c>
      <c r="U290" s="47">
        <v>0</v>
      </c>
      <c r="V290" s="294">
        <v>0</v>
      </c>
      <c r="W290" s="294"/>
      <c r="X290" s="294"/>
      <c r="Y290" s="294"/>
      <c r="Z290" s="47">
        <v>388.33</v>
      </c>
      <c r="AA290" s="294">
        <v>0</v>
      </c>
      <c r="AB290" s="294"/>
      <c r="AC290" s="21" t="s">
        <v>72</v>
      </c>
      <c r="AE290" s="295" t="s">
        <v>73</v>
      </c>
      <c r="AF290" s="295"/>
      <c r="AG290" s="21" t="s">
        <v>307</v>
      </c>
      <c r="AH290" s="16">
        <v>43745</v>
      </c>
      <c r="AI290" s="296">
        <v>43745</v>
      </c>
      <c r="AJ290" s="296"/>
      <c r="AK290" s="296"/>
      <c r="AL290" s="294">
        <v>388.33</v>
      </c>
      <c r="AM290" s="294"/>
      <c r="AN290" s="47">
        <v>0</v>
      </c>
    </row>
    <row r="291" spans="1:43" x14ac:dyDescent="0.2">
      <c r="A291" s="91" t="s">
        <v>439</v>
      </c>
      <c r="B291" s="199" t="str">
        <f t="shared" si="101"/>
        <v>SERVICIO</v>
      </c>
      <c r="C291" s="199" t="str">
        <f t="shared" si="102"/>
        <v>CAN</v>
      </c>
      <c r="D291" s="199" t="b">
        <f t="shared" si="103"/>
        <v>1</v>
      </c>
      <c r="E291" s="199" t="str">
        <f t="shared" si="104"/>
        <v>2019-11</v>
      </c>
      <c r="F291" s="199" t="str">
        <f t="shared" si="105"/>
        <v>2019-11</v>
      </c>
      <c r="G291" s="200">
        <f t="shared" si="106"/>
        <v>388.33</v>
      </c>
      <c r="H291" s="200">
        <f t="shared" si="107"/>
        <v>0</v>
      </c>
      <c r="I291" s="200">
        <f t="shared" si="108"/>
        <v>0</v>
      </c>
      <c r="J291" s="200">
        <f t="shared" si="109"/>
        <v>388.33</v>
      </c>
      <c r="N291" s="292" t="s">
        <v>308</v>
      </c>
      <c r="O291" s="292"/>
      <c r="P291" s="292"/>
      <c r="Q291" s="293">
        <v>43771</v>
      </c>
      <c r="R291" s="293"/>
      <c r="S291" s="293"/>
      <c r="T291" s="47">
        <v>388.33</v>
      </c>
      <c r="U291" s="47">
        <v>0</v>
      </c>
      <c r="V291" s="294">
        <v>0</v>
      </c>
      <c r="W291" s="294"/>
      <c r="X291" s="294"/>
      <c r="Y291" s="294"/>
      <c r="Z291" s="47">
        <v>388.33</v>
      </c>
      <c r="AA291" s="294">
        <v>0</v>
      </c>
      <c r="AB291" s="294"/>
      <c r="AC291" s="21" t="s">
        <v>72</v>
      </c>
      <c r="AE291" s="295" t="s">
        <v>73</v>
      </c>
      <c r="AF291" s="295"/>
      <c r="AG291" s="21" t="s">
        <v>309</v>
      </c>
      <c r="AH291" s="16">
        <v>43773</v>
      </c>
      <c r="AI291" s="296">
        <v>43773</v>
      </c>
      <c r="AJ291" s="296"/>
      <c r="AK291" s="296"/>
      <c r="AL291" s="294">
        <v>388.33</v>
      </c>
      <c r="AM291" s="294"/>
      <c r="AN291" s="47">
        <v>0</v>
      </c>
    </row>
    <row r="292" spans="1:43" x14ac:dyDescent="0.2">
      <c r="A292" s="91" t="s">
        <v>439</v>
      </c>
      <c r="B292" s="199" t="str">
        <f t="shared" si="101"/>
        <v>SERVICIO</v>
      </c>
      <c r="C292" s="199" t="str">
        <f t="shared" si="102"/>
        <v>CAN</v>
      </c>
      <c r="D292" s="199" t="b">
        <f t="shared" si="103"/>
        <v>1</v>
      </c>
      <c r="E292" s="199" t="str">
        <f t="shared" si="104"/>
        <v>2019-12</v>
      </c>
      <c r="F292" s="199" t="str">
        <f t="shared" si="105"/>
        <v>2019-12</v>
      </c>
      <c r="G292" s="200">
        <f t="shared" si="106"/>
        <v>388.33</v>
      </c>
      <c r="H292" s="200">
        <f t="shared" si="107"/>
        <v>0</v>
      </c>
      <c r="I292" s="200">
        <f t="shared" si="108"/>
        <v>0</v>
      </c>
      <c r="J292" s="200">
        <f t="shared" si="109"/>
        <v>388.33</v>
      </c>
      <c r="N292" s="292" t="s">
        <v>310</v>
      </c>
      <c r="O292" s="292"/>
      <c r="P292" s="292"/>
      <c r="Q292" s="293">
        <v>43801</v>
      </c>
      <c r="R292" s="293"/>
      <c r="S292" s="293"/>
      <c r="T292" s="47">
        <v>388.33</v>
      </c>
      <c r="U292" s="47">
        <v>0</v>
      </c>
      <c r="V292" s="294">
        <v>0</v>
      </c>
      <c r="W292" s="294"/>
      <c r="X292" s="294"/>
      <c r="Y292" s="294"/>
      <c r="Z292" s="47">
        <v>388.33</v>
      </c>
      <c r="AA292" s="294">
        <v>0</v>
      </c>
      <c r="AB292" s="294"/>
      <c r="AC292" s="21" t="s">
        <v>72</v>
      </c>
      <c r="AE292" s="295" t="s">
        <v>73</v>
      </c>
      <c r="AF292" s="295"/>
      <c r="AG292" s="21" t="s">
        <v>311</v>
      </c>
      <c r="AH292" s="16">
        <v>43808</v>
      </c>
      <c r="AI292" s="296">
        <v>43808</v>
      </c>
      <c r="AJ292" s="296"/>
      <c r="AK292" s="296"/>
      <c r="AL292" s="294">
        <v>388.33</v>
      </c>
      <c r="AM292" s="294"/>
      <c r="AN292" s="47">
        <v>0</v>
      </c>
    </row>
    <row r="293" spans="1:43" x14ac:dyDescent="0.2">
      <c r="A293" s="91" t="s">
        <v>439</v>
      </c>
      <c r="B293" s="199" t="str">
        <f t="shared" si="101"/>
        <v>SERVICIO</v>
      </c>
      <c r="C293" s="199" t="str">
        <f t="shared" si="102"/>
        <v>CAN</v>
      </c>
      <c r="D293" s="199" t="b">
        <f t="shared" si="103"/>
        <v>1</v>
      </c>
      <c r="E293" s="199" t="str">
        <f t="shared" si="104"/>
        <v>2020-01</v>
      </c>
      <c r="F293" s="199" t="str">
        <f t="shared" si="105"/>
        <v>2020-01</v>
      </c>
      <c r="G293" s="200">
        <f t="shared" si="106"/>
        <v>388.33</v>
      </c>
      <c r="H293" s="200">
        <f t="shared" si="107"/>
        <v>0</v>
      </c>
      <c r="I293" s="200">
        <f t="shared" si="108"/>
        <v>0</v>
      </c>
      <c r="J293" s="200">
        <f t="shared" si="109"/>
        <v>388.33</v>
      </c>
      <c r="N293" s="292" t="s">
        <v>312</v>
      </c>
      <c r="O293" s="292"/>
      <c r="P293" s="292"/>
      <c r="Q293" s="293">
        <v>43832</v>
      </c>
      <c r="R293" s="293"/>
      <c r="S293" s="293"/>
      <c r="T293" s="47">
        <v>388.33</v>
      </c>
      <c r="U293" s="47">
        <v>0</v>
      </c>
      <c r="V293" s="294">
        <v>0</v>
      </c>
      <c r="W293" s="294"/>
      <c r="X293" s="294"/>
      <c r="Y293" s="294"/>
      <c r="Z293" s="47">
        <v>388.33</v>
      </c>
      <c r="AA293" s="294">
        <v>0</v>
      </c>
      <c r="AB293" s="294"/>
      <c r="AC293" s="21" t="s">
        <v>72</v>
      </c>
      <c r="AE293" s="295" t="s">
        <v>73</v>
      </c>
      <c r="AF293" s="295"/>
      <c r="AG293" s="21" t="s">
        <v>313</v>
      </c>
      <c r="AH293" s="16">
        <v>43833</v>
      </c>
      <c r="AI293" s="296">
        <v>43833</v>
      </c>
      <c r="AJ293" s="296"/>
      <c r="AK293" s="296"/>
      <c r="AL293" s="294">
        <v>388.33</v>
      </c>
      <c r="AM293" s="294"/>
      <c r="AN293" s="47">
        <v>0</v>
      </c>
    </row>
    <row r="294" spans="1:43" x14ac:dyDescent="0.2">
      <c r="A294" s="91" t="s">
        <v>439</v>
      </c>
      <c r="B294" s="199" t="str">
        <f t="shared" si="101"/>
        <v>SERVICIO</v>
      </c>
      <c r="C294" s="199" t="str">
        <f t="shared" si="102"/>
        <v>CAN</v>
      </c>
      <c r="D294" s="199" t="b">
        <f t="shared" si="103"/>
        <v>1</v>
      </c>
      <c r="E294" s="199" t="str">
        <f t="shared" si="104"/>
        <v>2020-02</v>
      </c>
      <c r="F294" s="199" t="str">
        <f t="shared" si="105"/>
        <v>2020-02</v>
      </c>
      <c r="G294" s="200">
        <f t="shared" si="106"/>
        <v>388.33</v>
      </c>
      <c r="H294" s="200">
        <f t="shared" si="107"/>
        <v>0</v>
      </c>
      <c r="I294" s="200">
        <f t="shared" si="108"/>
        <v>0</v>
      </c>
      <c r="J294" s="200">
        <f t="shared" si="109"/>
        <v>388.33</v>
      </c>
      <c r="N294" s="292" t="s">
        <v>314</v>
      </c>
      <c r="O294" s="292"/>
      <c r="P294" s="292"/>
      <c r="Q294" s="293">
        <v>43863</v>
      </c>
      <c r="R294" s="293"/>
      <c r="S294" s="293"/>
      <c r="T294" s="47">
        <v>388.33</v>
      </c>
      <c r="U294" s="47">
        <v>0</v>
      </c>
      <c r="V294" s="294">
        <v>0</v>
      </c>
      <c r="W294" s="294"/>
      <c r="X294" s="294"/>
      <c r="Y294" s="294"/>
      <c r="Z294" s="47">
        <v>388.33</v>
      </c>
      <c r="AA294" s="294">
        <v>0</v>
      </c>
      <c r="AB294" s="294"/>
      <c r="AC294" s="21" t="s">
        <v>72</v>
      </c>
      <c r="AE294" s="295" t="s">
        <v>73</v>
      </c>
      <c r="AF294" s="295"/>
      <c r="AG294" s="21" t="s">
        <v>315</v>
      </c>
      <c r="AH294" s="16">
        <v>43864</v>
      </c>
      <c r="AI294" s="296">
        <v>43864</v>
      </c>
      <c r="AJ294" s="296"/>
      <c r="AK294" s="296"/>
      <c r="AL294" s="294">
        <v>388.33</v>
      </c>
      <c r="AM294" s="294"/>
      <c r="AN294" s="47">
        <v>0</v>
      </c>
    </row>
    <row r="295" spans="1:43" x14ac:dyDescent="0.2">
      <c r="A295" s="91" t="s">
        <v>439</v>
      </c>
      <c r="B295" s="199" t="str">
        <f t="shared" si="101"/>
        <v>SERVICIO</v>
      </c>
      <c r="C295" s="199" t="str">
        <f t="shared" si="102"/>
        <v>CAN</v>
      </c>
      <c r="D295" s="199" t="b">
        <f t="shared" si="103"/>
        <v>1</v>
      </c>
      <c r="E295" s="199" t="str">
        <f t="shared" si="104"/>
        <v>2020-03</v>
      </c>
      <c r="F295" s="199" t="str">
        <f t="shared" si="105"/>
        <v>2020-03</v>
      </c>
      <c r="G295" s="200">
        <f t="shared" si="106"/>
        <v>388.33</v>
      </c>
      <c r="H295" s="200">
        <f t="shared" si="107"/>
        <v>0</v>
      </c>
      <c r="I295" s="200">
        <f t="shared" si="108"/>
        <v>0</v>
      </c>
      <c r="J295" s="200">
        <f t="shared" si="109"/>
        <v>388.33</v>
      </c>
      <c r="N295" s="292" t="s">
        <v>316</v>
      </c>
      <c r="O295" s="292"/>
      <c r="P295" s="292"/>
      <c r="Q295" s="293">
        <v>43892</v>
      </c>
      <c r="R295" s="293"/>
      <c r="S295" s="293"/>
      <c r="T295" s="47">
        <v>388.33</v>
      </c>
      <c r="U295" s="47">
        <v>0</v>
      </c>
      <c r="V295" s="294">
        <v>0</v>
      </c>
      <c r="W295" s="294"/>
      <c r="X295" s="294"/>
      <c r="Y295" s="294"/>
      <c r="Z295" s="47">
        <v>388.33</v>
      </c>
      <c r="AA295" s="294">
        <v>0</v>
      </c>
      <c r="AB295" s="294"/>
      <c r="AC295" s="21" t="s">
        <v>72</v>
      </c>
      <c r="AE295" s="295" t="s">
        <v>73</v>
      </c>
      <c r="AF295" s="295"/>
      <c r="AG295" s="21" t="s">
        <v>317</v>
      </c>
      <c r="AH295" s="16">
        <v>43894</v>
      </c>
      <c r="AI295" s="296">
        <v>43894</v>
      </c>
      <c r="AJ295" s="296"/>
      <c r="AK295" s="296"/>
      <c r="AL295" s="294">
        <v>388.33</v>
      </c>
      <c r="AM295" s="294"/>
      <c r="AN295" s="47">
        <v>0</v>
      </c>
    </row>
    <row r="296" spans="1:43" x14ac:dyDescent="0.2">
      <c r="A296" s="91" t="s">
        <v>439</v>
      </c>
      <c r="B296" s="199" t="str">
        <f t="shared" si="101"/>
        <v>SERVICIO</v>
      </c>
      <c r="C296" s="199" t="str">
        <f t="shared" si="102"/>
        <v>CAN</v>
      </c>
      <c r="D296" s="199" t="b">
        <f t="shared" si="103"/>
        <v>1</v>
      </c>
      <c r="E296" s="199" t="str">
        <f t="shared" si="104"/>
        <v>2020-07</v>
      </c>
      <c r="F296" s="199" t="str">
        <f t="shared" si="105"/>
        <v>2020-07</v>
      </c>
      <c r="G296" s="200">
        <f t="shared" si="106"/>
        <v>388.33</v>
      </c>
      <c r="H296" s="200">
        <f t="shared" si="107"/>
        <v>0</v>
      </c>
      <c r="I296" s="200">
        <f t="shared" si="108"/>
        <v>0</v>
      </c>
      <c r="J296" s="200">
        <f t="shared" si="109"/>
        <v>388.33</v>
      </c>
      <c r="N296" s="292" t="s">
        <v>318</v>
      </c>
      <c r="O296" s="292"/>
      <c r="P296" s="292"/>
      <c r="Q296" s="293">
        <v>43923</v>
      </c>
      <c r="R296" s="293"/>
      <c r="S296" s="293"/>
      <c r="T296" s="47">
        <v>388.33</v>
      </c>
      <c r="U296" s="47">
        <v>0</v>
      </c>
      <c r="V296" s="294">
        <v>0</v>
      </c>
      <c r="W296" s="294"/>
      <c r="X296" s="294"/>
      <c r="Y296" s="294"/>
      <c r="Z296" s="47">
        <v>388.33</v>
      </c>
      <c r="AA296" s="294">
        <v>0</v>
      </c>
      <c r="AB296" s="294"/>
      <c r="AC296" s="21" t="s">
        <v>72</v>
      </c>
      <c r="AE296" s="295" t="s">
        <v>73</v>
      </c>
      <c r="AF296" s="295"/>
      <c r="AG296" s="21" t="s">
        <v>319</v>
      </c>
      <c r="AH296" s="16">
        <v>44043</v>
      </c>
      <c r="AI296" s="296">
        <v>44043</v>
      </c>
      <c r="AJ296" s="296"/>
      <c r="AK296" s="296"/>
      <c r="AL296" s="294">
        <v>388.33</v>
      </c>
      <c r="AM296" s="294"/>
      <c r="AN296" s="47">
        <v>0</v>
      </c>
    </row>
    <row r="297" spans="1:43" x14ac:dyDescent="0.2">
      <c r="A297" s="91" t="s">
        <v>439</v>
      </c>
      <c r="B297" s="199" t="str">
        <f t="shared" si="101"/>
        <v>SERVICIO</v>
      </c>
      <c r="C297" s="199" t="str">
        <f t="shared" si="102"/>
        <v>REF</v>
      </c>
      <c r="D297" s="199" t="b">
        <f t="shared" si="103"/>
        <v>1</v>
      </c>
      <c r="E297" s="199" t="str">
        <f t="shared" si="104"/>
        <v>2020-05</v>
      </c>
      <c r="F297" s="199" t="str">
        <f t="shared" si="105"/>
        <v/>
      </c>
      <c r="G297" s="200">
        <f t="shared" si="106"/>
        <v>388.33</v>
      </c>
      <c r="H297" s="200">
        <f t="shared" si="107"/>
        <v>0</v>
      </c>
      <c r="I297" s="200">
        <f t="shared" si="108"/>
        <v>0</v>
      </c>
      <c r="J297" s="200">
        <f t="shared" si="109"/>
        <v>388.33</v>
      </c>
      <c r="N297" s="292" t="s">
        <v>320</v>
      </c>
      <c r="O297" s="292"/>
      <c r="P297" s="292"/>
      <c r="Q297" s="293">
        <v>43953</v>
      </c>
      <c r="R297" s="293"/>
      <c r="S297" s="293"/>
      <c r="T297" s="47">
        <v>388.33</v>
      </c>
      <c r="U297" s="47">
        <v>0</v>
      </c>
      <c r="V297" s="294">
        <v>0</v>
      </c>
      <c r="W297" s="294"/>
      <c r="X297" s="294"/>
      <c r="Y297" s="294"/>
      <c r="Z297" s="47">
        <v>388.33</v>
      </c>
      <c r="AA297" s="294">
        <v>0</v>
      </c>
      <c r="AB297" s="294"/>
      <c r="AC297" s="21" t="s">
        <v>85</v>
      </c>
      <c r="AE297" s="295"/>
      <c r="AF297" s="295"/>
      <c r="AG297" s="21"/>
      <c r="AH297" s="16"/>
      <c r="AI297" s="296"/>
      <c r="AJ297" s="296"/>
      <c r="AK297" s="296"/>
      <c r="AL297" s="294"/>
      <c r="AM297" s="294"/>
      <c r="AN297" s="47"/>
    </row>
    <row r="298" spans="1:43" x14ac:dyDescent="0.2">
      <c r="A298" s="91" t="s">
        <v>439</v>
      </c>
      <c r="B298" s="199" t="str">
        <f t="shared" si="101"/>
        <v>SERVICIO</v>
      </c>
      <c r="C298" s="199" t="str">
        <f t="shared" si="102"/>
        <v>REF</v>
      </c>
      <c r="D298" s="199" t="b">
        <f t="shared" si="103"/>
        <v>1</v>
      </c>
      <c r="E298" s="199" t="str">
        <f t="shared" si="104"/>
        <v>2020-06</v>
      </c>
      <c r="F298" s="199" t="str">
        <f t="shared" si="105"/>
        <v/>
      </c>
      <c r="G298" s="200">
        <f t="shared" si="106"/>
        <v>388.33</v>
      </c>
      <c r="H298" s="200">
        <f t="shared" si="107"/>
        <v>0</v>
      </c>
      <c r="I298" s="200">
        <f t="shared" si="108"/>
        <v>0</v>
      </c>
      <c r="J298" s="200">
        <f t="shared" si="109"/>
        <v>388.33</v>
      </c>
      <c r="N298" s="292" t="s">
        <v>321</v>
      </c>
      <c r="O298" s="292"/>
      <c r="P298" s="292"/>
      <c r="Q298" s="293">
        <v>43984</v>
      </c>
      <c r="R298" s="293"/>
      <c r="S298" s="293"/>
      <c r="T298" s="47">
        <v>388.33</v>
      </c>
      <c r="U298" s="47">
        <v>0</v>
      </c>
      <c r="V298" s="294">
        <v>0</v>
      </c>
      <c r="W298" s="294"/>
      <c r="X298" s="294"/>
      <c r="Y298" s="294"/>
      <c r="Z298" s="47">
        <v>388.33</v>
      </c>
      <c r="AA298" s="294">
        <v>0</v>
      </c>
      <c r="AB298" s="294"/>
      <c r="AC298" s="21" t="s">
        <v>85</v>
      </c>
      <c r="AE298" s="295"/>
      <c r="AF298" s="295"/>
      <c r="AG298" s="21"/>
      <c r="AH298" s="16"/>
      <c r="AI298" s="296"/>
      <c r="AJ298" s="296"/>
      <c r="AK298" s="296"/>
      <c r="AL298" s="294"/>
      <c r="AM298" s="294"/>
      <c r="AN298" s="47"/>
    </row>
    <row r="299" spans="1:43" x14ac:dyDescent="0.2">
      <c r="A299" s="91" t="s">
        <v>439</v>
      </c>
      <c r="B299" s="199" t="str">
        <f t="shared" si="101"/>
        <v>SERVICIO</v>
      </c>
      <c r="C299" s="199" t="str">
        <f t="shared" si="102"/>
        <v>REF</v>
      </c>
      <c r="D299" s="199" t="b">
        <f t="shared" si="103"/>
        <v>1</v>
      </c>
      <c r="E299" s="199" t="str">
        <f t="shared" si="104"/>
        <v>2020-07</v>
      </c>
      <c r="F299" s="199" t="str">
        <f t="shared" si="105"/>
        <v/>
      </c>
      <c r="G299" s="200">
        <f t="shared" si="106"/>
        <v>388.33</v>
      </c>
      <c r="H299" s="200">
        <f t="shared" si="107"/>
        <v>0</v>
      </c>
      <c r="I299" s="200">
        <f t="shared" si="108"/>
        <v>0</v>
      </c>
      <c r="J299" s="200">
        <f t="shared" si="109"/>
        <v>388.33</v>
      </c>
      <c r="N299" s="292" t="s">
        <v>322</v>
      </c>
      <c r="O299" s="292"/>
      <c r="P299" s="292"/>
      <c r="Q299" s="293">
        <v>44014</v>
      </c>
      <c r="R299" s="293"/>
      <c r="S299" s="293"/>
      <c r="T299" s="47">
        <v>388.33</v>
      </c>
      <c r="U299" s="47">
        <v>0</v>
      </c>
      <c r="V299" s="294">
        <v>0</v>
      </c>
      <c r="W299" s="294"/>
      <c r="X299" s="294"/>
      <c r="Y299" s="294"/>
      <c r="Z299" s="47">
        <v>388.33</v>
      </c>
      <c r="AA299" s="294">
        <v>0</v>
      </c>
      <c r="AB299" s="294"/>
      <c r="AC299" s="21" t="s">
        <v>85</v>
      </c>
      <c r="AE299" s="295"/>
      <c r="AF299" s="295"/>
      <c r="AG299" s="21"/>
      <c r="AH299" s="16"/>
      <c r="AI299" s="296"/>
      <c r="AJ299" s="296"/>
      <c r="AK299" s="296"/>
      <c r="AL299" s="294"/>
      <c r="AM299" s="294"/>
      <c r="AN299" s="47"/>
    </row>
    <row r="300" spans="1:43" x14ac:dyDescent="0.2">
      <c r="A300" s="91" t="s">
        <v>439</v>
      </c>
      <c r="B300" s="199" t="str">
        <f t="shared" si="101"/>
        <v>SERVICIO</v>
      </c>
      <c r="C300" s="199" t="str">
        <f t="shared" si="102"/>
        <v>REF</v>
      </c>
      <c r="D300" s="199" t="b">
        <f t="shared" si="103"/>
        <v>1</v>
      </c>
      <c r="E300" s="199" t="str">
        <f t="shared" si="104"/>
        <v>2020-08</v>
      </c>
      <c r="F300" s="199" t="str">
        <f t="shared" si="105"/>
        <v/>
      </c>
      <c r="G300" s="200">
        <f t="shared" si="106"/>
        <v>388.33</v>
      </c>
      <c r="H300" s="200">
        <f t="shared" si="107"/>
        <v>0</v>
      </c>
      <c r="I300" s="200">
        <f t="shared" si="108"/>
        <v>0</v>
      </c>
      <c r="J300" s="200">
        <f t="shared" si="109"/>
        <v>388.33</v>
      </c>
      <c r="N300" s="292" t="s">
        <v>323</v>
      </c>
      <c r="O300" s="292"/>
      <c r="P300" s="292"/>
      <c r="Q300" s="293">
        <v>44045</v>
      </c>
      <c r="R300" s="293"/>
      <c r="S300" s="293"/>
      <c r="T300" s="47">
        <v>388.33</v>
      </c>
      <c r="U300" s="47">
        <v>0</v>
      </c>
      <c r="V300" s="294">
        <v>0</v>
      </c>
      <c r="W300" s="294"/>
      <c r="X300" s="294"/>
      <c r="Y300" s="294"/>
      <c r="Z300" s="47">
        <v>388.33</v>
      </c>
      <c r="AA300" s="294">
        <v>0</v>
      </c>
      <c r="AB300" s="294"/>
      <c r="AC300" s="21" t="s">
        <v>85</v>
      </c>
      <c r="AE300" s="295"/>
      <c r="AF300" s="295"/>
      <c r="AG300" s="21"/>
      <c r="AH300" s="16"/>
      <c r="AI300" s="296"/>
      <c r="AJ300" s="296"/>
      <c r="AK300" s="296"/>
      <c r="AL300" s="294"/>
      <c r="AM300" s="294"/>
      <c r="AN300" s="47"/>
    </row>
    <row r="301" spans="1:43" x14ac:dyDescent="0.2">
      <c r="A301" s="91" t="s">
        <v>439</v>
      </c>
      <c r="B301" s="199" t="str">
        <f t="shared" si="101"/>
        <v>SERVICIO</v>
      </c>
      <c r="C301" s="199" t="str">
        <f t="shared" si="102"/>
        <v>REF</v>
      </c>
      <c r="D301" s="199" t="b">
        <f t="shared" si="103"/>
        <v>1</v>
      </c>
      <c r="E301" s="199" t="str">
        <f t="shared" si="104"/>
        <v>2020-09</v>
      </c>
      <c r="F301" s="199" t="str">
        <f t="shared" si="105"/>
        <v/>
      </c>
      <c r="G301" s="200">
        <f t="shared" si="106"/>
        <v>388.33</v>
      </c>
      <c r="H301" s="200">
        <f t="shared" si="107"/>
        <v>0</v>
      </c>
      <c r="I301" s="200">
        <f t="shared" si="108"/>
        <v>0</v>
      </c>
      <c r="J301" s="200">
        <f t="shared" si="109"/>
        <v>388.33</v>
      </c>
      <c r="N301" s="292" t="s">
        <v>324</v>
      </c>
      <c r="O301" s="292"/>
      <c r="P301" s="292"/>
      <c r="Q301" s="293">
        <v>44076</v>
      </c>
      <c r="R301" s="293"/>
      <c r="S301" s="293"/>
      <c r="T301" s="47">
        <v>388.33</v>
      </c>
      <c r="U301" s="47">
        <v>0</v>
      </c>
      <c r="V301" s="294">
        <v>0</v>
      </c>
      <c r="W301" s="294"/>
      <c r="X301" s="294"/>
      <c r="Y301" s="294"/>
      <c r="Z301" s="47">
        <v>388.33</v>
      </c>
      <c r="AA301" s="294">
        <v>0</v>
      </c>
      <c r="AB301" s="294"/>
      <c r="AC301" s="21" t="s">
        <v>85</v>
      </c>
      <c r="AE301" s="295"/>
      <c r="AF301" s="295"/>
      <c r="AG301" s="21"/>
      <c r="AH301" s="16"/>
      <c r="AI301" s="296"/>
      <c r="AJ301" s="296"/>
      <c r="AK301" s="296"/>
      <c r="AL301" s="294"/>
      <c r="AM301" s="294"/>
      <c r="AN301" s="47"/>
    </row>
    <row r="302" spans="1:43" x14ac:dyDescent="0.2">
      <c r="A302" s="91" t="s">
        <v>439</v>
      </c>
      <c r="B302" s="199" t="str">
        <f t="shared" si="101"/>
        <v>SERVICIO</v>
      </c>
      <c r="C302" s="199" t="str">
        <f t="shared" si="102"/>
        <v>REF</v>
      </c>
      <c r="D302" s="199" t="b">
        <f t="shared" si="103"/>
        <v>1</v>
      </c>
      <c r="E302" s="199" t="str">
        <f t="shared" si="104"/>
        <v>2020-10</v>
      </c>
      <c r="F302" s="199" t="str">
        <f t="shared" si="105"/>
        <v/>
      </c>
      <c r="G302" s="200">
        <f t="shared" si="106"/>
        <v>388.33</v>
      </c>
      <c r="H302" s="200">
        <f t="shared" si="107"/>
        <v>0</v>
      </c>
      <c r="I302" s="200">
        <f t="shared" si="108"/>
        <v>0</v>
      </c>
      <c r="J302" s="200">
        <f t="shared" si="109"/>
        <v>388.33</v>
      </c>
      <c r="N302" s="292" t="s">
        <v>325</v>
      </c>
      <c r="O302" s="292"/>
      <c r="P302" s="292"/>
      <c r="Q302" s="293">
        <v>44106</v>
      </c>
      <c r="R302" s="293"/>
      <c r="S302" s="293"/>
      <c r="T302" s="47">
        <v>388.33</v>
      </c>
      <c r="U302" s="47">
        <v>0</v>
      </c>
      <c r="V302" s="294">
        <v>0</v>
      </c>
      <c r="W302" s="294"/>
      <c r="X302" s="294"/>
      <c r="Y302" s="294"/>
      <c r="Z302" s="47">
        <v>388.33</v>
      </c>
      <c r="AA302" s="294">
        <v>0</v>
      </c>
      <c r="AB302" s="294"/>
      <c r="AC302" s="21" t="s">
        <v>85</v>
      </c>
      <c r="AE302" s="295"/>
      <c r="AF302" s="295"/>
      <c r="AG302" s="21"/>
      <c r="AH302" s="16"/>
      <c r="AI302" s="296"/>
      <c r="AJ302" s="296"/>
      <c r="AK302" s="296"/>
      <c r="AL302" s="294"/>
      <c r="AM302" s="294"/>
      <c r="AN302" s="47"/>
    </row>
    <row r="303" spans="1:43" x14ac:dyDescent="0.2">
      <c r="A303" s="91" t="s">
        <v>439</v>
      </c>
      <c r="B303" s="199" t="str">
        <f t="shared" si="101"/>
        <v>SERVICIO</v>
      </c>
      <c r="C303" s="199" t="str">
        <f t="shared" si="102"/>
        <v>REF</v>
      </c>
      <c r="D303" s="199" t="b">
        <f t="shared" si="103"/>
        <v>1</v>
      </c>
      <c r="E303" s="199" t="str">
        <f t="shared" si="104"/>
        <v>2020-11</v>
      </c>
      <c r="F303" s="199" t="str">
        <f t="shared" si="105"/>
        <v/>
      </c>
      <c r="G303" s="200">
        <f t="shared" si="106"/>
        <v>388.33</v>
      </c>
      <c r="H303" s="200">
        <f t="shared" si="107"/>
        <v>0</v>
      </c>
      <c r="I303" s="200">
        <f t="shared" si="108"/>
        <v>0</v>
      </c>
      <c r="J303" s="200">
        <f t="shared" si="109"/>
        <v>388.33</v>
      </c>
      <c r="N303" s="292" t="s">
        <v>326</v>
      </c>
      <c r="O303" s="292"/>
      <c r="P303" s="292"/>
      <c r="Q303" s="293">
        <v>44137</v>
      </c>
      <c r="R303" s="293"/>
      <c r="S303" s="293"/>
      <c r="T303" s="47">
        <v>388.33</v>
      </c>
      <c r="U303" s="47">
        <v>0</v>
      </c>
      <c r="V303" s="294">
        <v>0</v>
      </c>
      <c r="W303" s="294"/>
      <c r="X303" s="294"/>
      <c r="Y303" s="294"/>
      <c r="Z303" s="47">
        <v>388.33</v>
      </c>
      <c r="AA303" s="294">
        <v>0</v>
      </c>
      <c r="AB303" s="294"/>
      <c r="AC303" s="21" t="s">
        <v>85</v>
      </c>
      <c r="AE303" s="295"/>
      <c r="AF303" s="295"/>
      <c r="AG303" s="21"/>
      <c r="AH303" s="16"/>
      <c r="AI303" s="296"/>
      <c r="AJ303" s="296"/>
      <c r="AK303" s="296"/>
      <c r="AL303" s="294"/>
      <c r="AM303" s="294"/>
      <c r="AN303" s="47"/>
    </row>
    <row r="304" spans="1:43" x14ac:dyDescent="0.2">
      <c r="A304" s="91" t="s">
        <v>439</v>
      </c>
      <c r="B304" s="199" t="str">
        <f t="shared" si="101"/>
        <v>SERVICIO</v>
      </c>
      <c r="C304" s="199" t="str">
        <f t="shared" si="102"/>
        <v>REF</v>
      </c>
      <c r="D304" s="199" t="b">
        <f t="shared" si="103"/>
        <v>1</v>
      </c>
      <c r="E304" s="199" t="str">
        <f t="shared" si="104"/>
        <v>2020-12</v>
      </c>
      <c r="F304" s="199" t="str">
        <f t="shared" si="105"/>
        <v/>
      </c>
      <c r="G304" s="200">
        <f t="shared" si="106"/>
        <v>388.33</v>
      </c>
      <c r="H304" s="200">
        <f t="shared" si="107"/>
        <v>0</v>
      </c>
      <c r="I304" s="200">
        <f t="shared" si="108"/>
        <v>0</v>
      </c>
      <c r="J304" s="200">
        <f t="shared" si="109"/>
        <v>388.33</v>
      </c>
      <c r="N304" s="292" t="s">
        <v>327</v>
      </c>
      <c r="O304" s="292"/>
      <c r="P304" s="292"/>
      <c r="Q304" s="293">
        <v>44167</v>
      </c>
      <c r="R304" s="293"/>
      <c r="S304" s="293"/>
      <c r="T304" s="47">
        <v>388.33</v>
      </c>
      <c r="U304" s="47">
        <v>0</v>
      </c>
      <c r="V304" s="294">
        <v>0</v>
      </c>
      <c r="W304" s="294"/>
      <c r="X304" s="294"/>
      <c r="Y304" s="294"/>
      <c r="Z304" s="47">
        <v>388.33</v>
      </c>
      <c r="AA304" s="294">
        <v>0</v>
      </c>
      <c r="AB304" s="294"/>
      <c r="AC304" s="21" t="s">
        <v>85</v>
      </c>
      <c r="AE304" s="295"/>
      <c r="AF304" s="295"/>
      <c r="AG304" s="21"/>
      <c r="AH304" s="16"/>
      <c r="AI304" s="296"/>
      <c r="AJ304" s="296"/>
      <c r="AK304" s="296"/>
      <c r="AL304" s="294"/>
      <c r="AM304" s="294"/>
      <c r="AN304" s="47"/>
    </row>
    <row r="305" spans="1:40" x14ac:dyDescent="0.2">
      <c r="A305" s="91" t="s">
        <v>439</v>
      </c>
      <c r="B305" s="199" t="str">
        <f t="shared" si="101"/>
        <v>SERVICIO</v>
      </c>
      <c r="C305" s="199" t="str">
        <f t="shared" si="102"/>
        <v>REF</v>
      </c>
      <c r="D305" s="199" t="b">
        <f t="shared" si="103"/>
        <v>1</v>
      </c>
      <c r="E305" s="199" t="str">
        <f t="shared" si="104"/>
        <v>2021-01</v>
      </c>
      <c r="F305" s="199" t="str">
        <f t="shared" si="105"/>
        <v/>
      </c>
      <c r="G305" s="200">
        <f t="shared" si="106"/>
        <v>388.33</v>
      </c>
      <c r="H305" s="200">
        <f t="shared" si="107"/>
        <v>0</v>
      </c>
      <c r="I305" s="200">
        <f t="shared" si="108"/>
        <v>0</v>
      </c>
      <c r="J305" s="200">
        <f t="shared" si="109"/>
        <v>388.33</v>
      </c>
      <c r="N305" s="292" t="s">
        <v>328</v>
      </c>
      <c r="O305" s="292"/>
      <c r="P305" s="292"/>
      <c r="Q305" s="293">
        <v>44198</v>
      </c>
      <c r="R305" s="293"/>
      <c r="S305" s="293"/>
      <c r="T305" s="47">
        <v>388.33</v>
      </c>
      <c r="U305" s="47">
        <v>0</v>
      </c>
      <c r="V305" s="294">
        <v>0</v>
      </c>
      <c r="W305" s="294"/>
      <c r="X305" s="294"/>
      <c r="Y305" s="294"/>
      <c r="Z305" s="47">
        <v>388.33</v>
      </c>
      <c r="AA305" s="294">
        <v>0</v>
      </c>
      <c r="AB305" s="294"/>
      <c r="AC305" s="21" t="s">
        <v>85</v>
      </c>
      <c r="AE305" s="295"/>
      <c r="AF305" s="295"/>
      <c r="AG305" s="21"/>
      <c r="AH305" s="16"/>
      <c r="AI305" s="296"/>
      <c r="AJ305" s="296"/>
      <c r="AK305" s="296"/>
      <c r="AL305" s="294"/>
      <c r="AM305" s="294"/>
      <c r="AN305" s="47"/>
    </row>
    <row r="306" spans="1:40" x14ac:dyDescent="0.2">
      <c r="A306" s="91" t="s">
        <v>439</v>
      </c>
      <c r="B306" s="199" t="str">
        <f t="shared" si="101"/>
        <v>SERVICIO</v>
      </c>
      <c r="C306" s="199" t="str">
        <f t="shared" si="102"/>
        <v>REF</v>
      </c>
      <c r="D306" s="199" t="b">
        <f t="shared" si="103"/>
        <v>1</v>
      </c>
      <c r="E306" s="199" t="str">
        <f t="shared" si="104"/>
        <v>2021-02</v>
      </c>
      <c r="F306" s="199" t="str">
        <f t="shared" si="105"/>
        <v/>
      </c>
      <c r="G306" s="200">
        <f t="shared" si="106"/>
        <v>388.33</v>
      </c>
      <c r="H306" s="200">
        <f t="shared" si="107"/>
        <v>0</v>
      </c>
      <c r="I306" s="200">
        <f t="shared" si="108"/>
        <v>0</v>
      </c>
      <c r="J306" s="200">
        <f t="shared" si="109"/>
        <v>388.33</v>
      </c>
      <c r="N306" s="292" t="s">
        <v>329</v>
      </c>
      <c r="O306" s="292"/>
      <c r="P306" s="292"/>
      <c r="Q306" s="293">
        <v>44229</v>
      </c>
      <c r="R306" s="293"/>
      <c r="S306" s="293"/>
      <c r="T306" s="47">
        <v>388.33</v>
      </c>
      <c r="U306" s="47">
        <v>0</v>
      </c>
      <c r="V306" s="294">
        <v>0</v>
      </c>
      <c r="W306" s="294"/>
      <c r="X306" s="294"/>
      <c r="Y306" s="294"/>
      <c r="Z306" s="47">
        <v>388.33</v>
      </c>
      <c r="AA306" s="294">
        <v>0</v>
      </c>
      <c r="AB306" s="294"/>
      <c r="AC306" s="21" t="s">
        <v>85</v>
      </c>
      <c r="AE306" s="295"/>
      <c r="AF306" s="295"/>
      <c r="AG306" s="21"/>
      <c r="AH306" s="16"/>
      <c r="AI306" s="296"/>
      <c r="AJ306" s="296"/>
      <c r="AK306" s="296"/>
      <c r="AL306" s="294"/>
      <c r="AM306" s="294"/>
      <c r="AN306" s="47"/>
    </row>
    <row r="307" spans="1:40" x14ac:dyDescent="0.2">
      <c r="A307" s="91" t="s">
        <v>439</v>
      </c>
      <c r="B307" s="199" t="str">
        <f t="shared" si="101"/>
        <v>SERVICIO</v>
      </c>
      <c r="C307" s="199" t="str">
        <f t="shared" si="102"/>
        <v>REF</v>
      </c>
      <c r="D307" s="199" t="b">
        <f t="shared" si="103"/>
        <v>1</v>
      </c>
      <c r="E307" s="199" t="str">
        <f t="shared" si="104"/>
        <v>2021-03</v>
      </c>
      <c r="F307" s="199" t="str">
        <f t="shared" si="105"/>
        <v/>
      </c>
      <c r="G307" s="200">
        <f t="shared" si="106"/>
        <v>388.33</v>
      </c>
      <c r="H307" s="200">
        <f t="shared" si="107"/>
        <v>0</v>
      </c>
      <c r="I307" s="200">
        <f t="shared" si="108"/>
        <v>0</v>
      </c>
      <c r="J307" s="200">
        <f t="shared" si="109"/>
        <v>388.33</v>
      </c>
      <c r="N307" s="292" t="s">
        <v>330</v>
      </c>
      <c r="O307" s="292"/>
      <c r="P307" s="292"/>
      <c r="Q307" s="293">
        <v>44257</v>
      </c>
      <c r="R307" s="293"/>
      <c r="S307" s="293"/>
      <c r="T307" s="47">
        <v>388.33</v>
      </c>
      <c r="U307" s="47">
        <v>0</v>
      </c>
      <c r="V307" s="294">
        <v>0</v>
      </c>
      <c r="W307" s="294"/>
      <c r="X307" s="294"/>
      <c r="Y307" s="294"/>
      <c r="Z307" s="47">
        <v>388.33</v>
      </c>
      <c r="AA307" s="294">
        <v>0</v>
      </c>
      <c r="AB307" s="294"/>
      <c r="AC307" s="21" t="s">
        <v>85</v>
      </c>
      <c r="AE307" s="295"/>
      <c r="AF307" s="295"/>
      <c r="AG307" s="21"/>
      <c r="AH307" s="16"/>
      <c r="AI307" s="296"/>
      <c r="AJ307" s="296"/>
      <c r="AK307" s="296"/>
      <c r="AL307" s="294"/>
      <c r="AM307" s="294"/>
      <c r="AN307" s="47"/>
    </row>
    <row r="308" spans="1:40" x14ac:dyDescent="0.2">
      <c r="A308" s="91" t="s">
        <v>439</v>
      </c>
      <c r="B308" s="199" t="str">
        <f t="shared" si="101"/>
        <v>SERVICIO</v>
      </c>
      <c r="C308" s="199" t="str">
        <f t="shared" si="102"/>
        <v>REF</v>
      </c>
      <c r="D308" s="199" t="b">
        <f t="shared" si="103"/>
        <v>1</v>
      </c>
      <c r="E308" s="199" t="str">
        <f t="shared" si="104"/>
        <v>2021-04</v>
      </c>
      <c r="F308" s="199" t="str">
        <f t="shared" si="105"/>
        <v/>
      </c>
      <c r="G308" s="200">
        <f t="shared" si="106"/>
        <v>388.33</v>
      </c>
      <c r="H308" s="200">
        <f t="shared" si="107"/>
        <v>0</v>
      </c>
      <c r="I308" s="200">
        <f t="shared" si="108"/>
        <v>0</v>
      </c>
      <c r="J308" s="200">
        <f t="shared" si="109"/>
        <v>388.33</v>
      </c>
      <c r="N308" s="292" t="s">
        <v>331</v>
      </c>
      <c r="O308" s="292"/>
      <c r="P308" s="292"/>
      <c r="Q308" s="293">
        <v>44288</v>
      </c>
      <c r="R308" s="293"/>
      <c r="S308" s="293"/>
      <c r="T308" s="47">
        <v>388.33</v>
      </c>
      <c r="U308" s="47">
        <v>0</v>
      </c>
      <c r="V308" s="294">
        <v>0</v>
      </c>
      <c r="W308" s="294"/>
      <c r="X308" s="294"/>
      <c r="Y308" s="294"/>
      <c r="Z308" s="47">
        <v>388.33</v>
      </c>
      <c r="AA308" s="294">
        <v>0</v>
      </c>
      <c r="AB308" s="294"/>
      <c r="AC308" s="21" t="s">
        <v>85</v>
      </c>
      <c r="AE308" s="295"/>
      <c r="AF308" s="295"/>
      <c r="AG308" s="21"/>
      <c r="AH308" s="16"/>
      <c r="AI308" s="296"/>
      <c r="AJ308" s="296"/>
      <c r="AK308" s="296"/>
      <c r="AL308" s="294"/>
      <c r="AM308" s="294"/>
      <c r="AN308" s="47"/>
    </row>
    <row r="309" spans="1:40" x14ac:dyDescent="0.2">
      <c r="A309" s="91" t="s">
        <v>439</v>
      </c>
      <c r="B309" s="199" t="str">
        <f t="shared" si="101"/>
        <v>SERVICIO</v>
      </c>
      <c r="C309" s="199" t="str">
        <f t="shared" si="102"/>
        <v>REF</v>
      </c>
      <c r="D309" s="199" t="b">
        <f t="shared" si="103"/>
        <v>1</v>
      </c>
      <c r="E309" s="199" t="str">
        <f t="shared" si="104"/>
        <v>2021-05</v>
      </c>
      <c r="F309" s="199" t="str">
        <f t="shared" si="105"/>
        <v/>
      </c>
      <c r="G309" s="200">
        <f t="shared" si="106"/>
        <v>388.33</v>
      </c>
      <c r="H309" s="200">
        <f t="shared" si="107"/>
        <v>0</v>
      </c>
      <c r="I309" s="200">
        <f t="shared" si="108"/>
        <v>0</v>
      </c>
      <c r="J309" s="200">
        <f t="shared" si="109"/>
        <v>388.33</v>
      </c>
      <c r="N309" s="292" t="s">
        <v>332</v>
      </c>
      <c r="O309" s="292"/>
      <c r="P309" s="292"/>
      <c r="Q309" s="293">
        <v>44318</v>
      </c>
      <c r="R309" s="293"/>
      <c r="S309" s="293"/>
      <c r="T309" s="47">
        <v>388.33</v>
      </c>
      <c r="U309" s="47">
        <v>0</v>
      </c>
      <c r="V309" s="294">
        <v>0</v>
      </c>
      <c r="W309" s="294"/>
      <c r="X309" s="294"/>
      <c r="Y309" s="294"/>
      <c r="Z309" s="47">
        <v>388.33</v>
      </c>
      <c r="AA309" s="294">
        <v>0</v>
      </c>
      <c r="AB309" s="294"/>
      <c r="AC309" s="21" t="s">
        <v>85</v>
      </c>
      <c r="AE309" s="295"/>
      <c r="AF309" s="295"/>
      <c r="AG309" s="21"/>
      <c r="AH309" s="16"/>
      <c r="AI309" s="296"/>
      <c r="AJ309" s="296"/>
      <c r="AK309" s="296"/>
      <c r="AL309" s="294"/>
      <c r="AM309" s="294"/>
      <c r="AN309" s="47"/>
    </row>
    <row r="310" spans="1:40" x14ac:dyDescent="0.2">
      <c r="A310" s="91" t="s">
        <v>439</v>
      </c>
      <c r="B310" s="199" t="str">
        <f t="shared" si="101"/>
        <v>SERVICIO</v>
      </c>
      <c r="C310" s="199" t="str">
        <f t="shared" si="102"/>
        <v>REF</v>
      </c>
      <c r="D310" s="199" t="b">
        <f t="shared" si="103"/>
        <v>1</v>
      </c>
      <c r="E310" s="199" t="str">
        <f t="shared" si="104"/>
        <v>2021-06</v>
      </c>
      <c r="F310" s="199" t="str">
        <f t="shared" si="105"/>
        <v/>
      </c>
      <c r="G310" s="200">
        <f t="shared" si="106"/>
        <v>388.33</v>
      </c>
      <c r="H310" s="200">
        <f t="shared" si="107"/>
        <v>0</v>
      </c>
      <c r="I310" s="200">
        <f t="shared" si="108"/>
        <v>0</v>
      </c>
      <c r="J310" s="200">
        <f t="shared" si="109"/>
        <v>388.33</v>
      </c>
      <c r="N310" s="292" t="s">
        <v>333</v>
      </c>
      <c r="O310" s="292"/>
      <c r="P310" s="292"/>
      <c r="Q310" s="293">
        <v>44349</v>
      </c>
      <c r="R310" s="293"/>
      <c r="S310" s="293"/>
      <c r="T310" s="47">
        <v>388.33</v>
      </c>
      <c r="U310" s="47">
        <v>0</v>
      </c>
      <c r="V310" s="294">
        <v>0</v>
      </c>
      <c r="W310" s="294"/>
      <c r="X310" s="294"/>
      <c r="Y310" s="294"/>
      <c r="Z310" s="47">
        <v>388.33</v>
      </c>
      <c r="AA310" s="294">
        <v>0</v>
      </c>
      <c r="AB310" s="294"/>
      <c r="AC310" s="21" t="s">
        <v>85</v>
      </c>
      <c r="AE310" s="295"/>
      <c r="AF310" s="295"/>
      <c r="AG310" s="21"/>
      <c r="AH310" s="16"/>
      <c r="AI310" s="296"/>
      <c r="AJ310" s="296"/>
      <c r="AK310" s="296"/>
      <c r="AL310" s="294"/>
      <c r="AM310" s="294"/>
      <c r="AN310" s="47"/>
    </row>
    <row r="311" spans="1:40" x14ac:dyDescent="0.2">
      <c r="A311" s="91" t="s">
        <v>439</v>
      </c>
      <c r="B311" s="199" t="str">
        <f t="shared" si="101"/>
        <v>SERVICIO</v>
      </c>
      <c r="C311" s="199" t="str">
        <f t="shared" si="102"/>
        <v>REF</v>
      </c>
      <c r="D311" s="199" t="b">
        <f t="shared" si="103"/>
        <v>1</v>
      </c>
      <c r="E311" s="199" t="str">
        <f t="shared" si="104"/>
        <v>2021-07</v>
      </c>
      <c r="F311" s="199" t="str">
        <f t="shared" si="105"/>
        <v/>
      </c>
      <c r="G311" s="200">
        <f t="shared" si="106"/>
        <v>388.33</v>
      </c>
      <c r="H311" s="200">
        <f t="shared" si="107"/>
        <v>0</v>
      </c>
      <c r="I311" s="200">
        <f t="shared" si="108"/>
        <v>0</v>
      </c>
      <c r="J311" s="200">
        <f t="shared" si="109"/>
        <v>388.33</v>
      </c>
      <c r="N311" s="292" t="s">
        <v>334</v>
      </c>
      <c r="O311" s="292"/>
      <c r="P311" s="292"/>
      <c r="Q311" s="293">
        <v>44379</v>
      </c>
      <c r="R311" s="293"/>
      <c r="S311" s="293"/>
      <c r="T311" s="47">
        <v>388.33</v>
      </c>
      <c r="U311" s="47">
        <v>0</v>
      </c>
      <c r="V311" s="294">
        <v>0</v>
      </c>
      <c r="W311" s="294"/>
      <c r="X311" s="294"/>
      <c r="Y311" s="294"/>
      <c r="Z311" s="47">
        <v>388.33</v>
      </c>
      <c r="AA311" s="294">
        <v>0</v>
      </c>
      <c r="AB311" s="294"/>
      <c r="AC311" s="21" t="s">
        <v>85</v>
      </c>
      <c r="AE311" s="295"/>
      <c r="AF311" s="295"/>
      <c r="AG311" s="21"/>
      <c r="AH311" s="16"/>
      <c r="AI311" s="296"/>
      <c r="AJ311" s="296"/>
      <c r="AK311" s="296"/>
      <c r="AL311" s="294"/>
      <c r="AM311" s="294"/>
      <c r="AN311" s="47"/>
    </row>
    <row r="312" spans="1:40" x14ac:dyDescent="0.2">
      <c r="A312" s="91" t="s">
        <v>439</v>
      </c>
      <c r="B312" s="199" t="str">
        <f t="shared" si="101"/>
        <v>SERVICIO</v>
      </c>
      <c r="C312" s="199" t="str">
        <f t="shared" si="102"/>
        <v>REF</v>
      </c>
      <c r="D312" s="199" t="b">
        <f t="shared" si="103"/>
        <v>1</v>
      </c>
      <c r="E312" s="199" t="str">
        <f t="shared" si="104"/>
        <v>2021-08</v>
      </c>
      <c r="F312" s="199" t="str">
        <f t="shared" si="105"/>
        <v/>
      </c>
      <c r="G312" s="200">
        <f t="shared" si="106"/>
        <v>388.33</v>
      </c>
      <c r="H312" s="200">
        <f t="shared" si="107"/>
        <v>0</v>
      </c>
      <c r="I312" s="200">
        <f t="shared" si="108"/>
        <v>0</v>
      </c>
      <c r="J312" s="200">
        <f t="shared" si="109"/>
        <v>388.33</v>
      </c>
      <c r="N312" s="292" t="s">
        <v>335</v>
      </c>
      <c r="O312" s="292"/>
      <c r="P312" s="292"/>
      <c r="Q312" s="293">
        <v>44410</v>
      </c>
      <c r="R312" s="293"/>
      <c r="S312" s="293"/>
      <c r="T312" s="47">
        <v>388.33</v>
      </c>
      <c r="U312" s="47">
        <v>0</v>
      </c>
      <c r="V312" s="294">
        <v>0</v>
      </c>
      <c r="W312" s="294"/>
      <c r="X312" s="294"/>
      <c r="Y312" s="294"/>
      <c r="Z312" s="47">
        <v>388.33</v>
      </c>
      <c r="AA312" s="294">
        <v>0</v>
      </c>
      <c r="AB312" s="294"/>
      <c r="AC312" s="21" t="s">
        <v>85</v>
      </c>
      <c r="AE312" s="295"/>
      <c r="AF312" s="295"/>
      <c r="AG312" s="21"/>
      <c r="AH312" s="16"/>
      <c r="AI312" s="296"/>
      <c r="AJ312" s="296"/>
      <c r="AK312" s="296"/>
      <c r="AL312" s="294"/>
      <c r="AM312" s="294"/>
      <c r="AN312" s="47"/>
    </row>
    <row r="313" spans="1:40" x14ac:dyDescent="0.2">
      <c r="A313" s="91" t="s">
        <v>439</v>
      </c>
      <c r="B313" s="199" t="str">
        <f t="shared" si="101"/>
        <v>SERVICIO</v>
      </c>
      <c r="C313" s="199" t="str">
        <f t="shared" si="102"/>
        <v>REF</v>
      </c>
      <c r="D313" s="199" t="b">
        <f t="shared" si="103"/>
        <v>1</v>
      </c>
      <c r="E313" s="199" t="str">
        <f t="shared" si="104"/>
        <v>2021-09</v>
      </c>
      <c r="F313" s="199" t="str">
        <f t="shared" si="105"/>
        <v/>
      </c>
      <c r="G313" s="200">
        <f t="shared" si="106"/>
        <v>388.33</v>
      </c>
      <c r="H313" s="200">
        <f t="shared" si="107"/>
        <v>0</v>
      </c>
      <c r="I313" s="200">
        <f t="shared" si="108"/>
        <v>0</v>
      </c>
      <c r="J313" s="200">
        <f t="shared" si="109"/>
        <v>388.33</v>
      </c>
      <c r="N313" s="292" t="s">
        <v>336</v>
      </c>
      <c r="O313" s="292"/>
      <c r="P313" s="292"/>
      <c r="Q313" s="293">
        <v>44441</v>
      </c>
      <c r="R313" s="293"/>
      <c r="S313" s="293"/>
      <c r="T313" s="47">
        <v>388.33</v>
      </c>
      <c r="U313" s="47">
        <v>0</v>
      </c>
      <c r="V313" s="294">
        <v>0</v>
      </c>
      <c r="W313" s="294"/>
      <c r="X313" s="294"/>
      <c r="Y313" s="294"/>
      <c r="Z313" s="47">
        <v>388.33</v>
      </c>
      <c r="AA313" s="294">
        <v>0</v>
      </c>
      <c r="AB313" s="294"/>
      <c r="AC313" s="21" t="s">
        <v>85</v>
      </c>
      <c r="AE313" s="295"/>
      <c r="AF313" s="295"/>
      <c r="AG313" s="21"/>
      <c r="AH313" s="16"/>
      <c r="AI313" s="296"/>
      <c r="AJ313" s="296"/>
      <c r="AK313" s="296"/>
      <c r="AL313" s="294"/>
      <c r="AM313" s="294"/>
      <c r="AN313" s="47"/>
    </row>
    <row r="314" spans="1:40" x14ac:dyDescent="0.2">
      <c r="A314" s="91" t="s">
        <v>439</v>
      </c>
      <c r="B314" s="199" t="str">
        <f t="shared" si="101"/>
        <v>SERVICIO</v>
      </c>
      <c r="C314" s="199" t="str">
        <f t="shared" si="102"/>
        <v>REF</v>
      </c>
      <c r="D314" s="199" t="b">
        <f t="shared" si="103"/>
        <v>1</v>
      </c>
      <c r="E314" s="199" t="str">
        <f t="shared" si="104"/>
        <v>2021-10</v>
      </c>
      <c r="F314" s="199" t="str">
        <f t="shared" si="105"/>
        <v/>
      </c>
      <c r="G314" s="200">
        <f t="shared" si="106"/>
        <v>388.33</v>
      </c>
      <c r="H314" s="200">
        <f t="shared" si="107"/>
        <v>0</v>
      </c>
      <c r="I314" s="200">
        <f t="shared" si="108"/>
        <v>0</v>
      </c>
      <c r="J314" s="200">
        <f t="shared" si="109"/>
        <v>388.33</v>
      </c>
      <c r="N314" s="292" t="s">
        <v>337</v>
      </c>
      <c r="O314" s="292"/>
      <c r="P314" s="292"/>
      <c r="Q314" s="293">
        <v>44471</v>
      </c>
      <c r="R314" s="293"/>
      <c r="S314" s="293"/>
      <c r="T314" s="47">
        <v>388.33</v>
      </c>
      <c r="U314" s="47">
        <v>0</v>
      </c>
      <c r="V314" s="294">
        <v>0</v>
      </c>
      <c r="W314" s="294"/>
      <c r="X314" s="294"/>
      <c r="Y314" s="294"/>
      <c r="Z314" s="47">
        <v>388.33</v>
      </c>
      <c r="AA314" s="294">
        <v>0</v>
      </c>
      <c r="AB314" s="294"/>
      <c r="AC314" s="21" t="s">
        <v>85</v>
      </c>
      <c r="AE314" s="295"/>
      <c r="AF314" s="295"/>
      <c r="AG314" s="21"/>
      <c r="AH314" s="16"/>
      <c r="AI314" s="296"/>
      <c r="AJ314" s="296"/>
      <c r="AK314" s="296"/>
      <c r="AL314" s="294"/>
      <c r="AM314" s="294"/>
      <c r="AN314" s="47"/>
    </row>
    <row r="315" spans="1:40" x14ac:dyDescent="0.2">
      <c r="A315" s="91" t="s">
        <v>439</v>
      </c>
      <c r="B315" s="199" t="str">
        <f t="shared" si="101"/>
        <v>SERVICIO</v>
      </c>
      <c r="C315" s="199" t="str">
        <f t="shared" si="102"/>
        <v>REF</v>
      </c>
      <c r="D315" s="199" t="b">
        <f t="shared" si="103"/>
        <v>1</v>
      </c>
      <c r="E315" s="199" t="str">
        <f t="shared" si="104"/>
        <v>2021-11</v>
      </c>
      <c r="F315" s="199" t="str">
        <f t="shared" si="105"/>
        <v/>
      </c>
      <c r="G315" s="200">
        <f t="shared" si="106"/>
        <v>388.33</v>
      </c>
      <c r="H315" s="200">
        <f t="shared" si="107"/>
        <v>0</v>
      </c>
      <c r="I315" s="200">
        <f t="shared" si="108"/>
        <v>0</v>
      </c>
      <c r="J315" s="200">
        <f t="shared" si="109"/>
        <v>388.33</v>
      </c>
      <c r="N315" s="292" t="s">
        <v>338</v>
      </c>
      <c r="O315" s="292"/>
      <c r="P315" s="292"/>
      <c r="Q315" s="293">
        <v>44502</v>
      </c>
      <c r="R315" s="293"/>
      <c r="S315" s="293"/>
      <c r="T315" s="47">
        <v>388.33</v>
      </c>
      <c r="U315" s="47">
        <v>0</v>
      </c>
      <c r="V315" s="294">
        <v>0</v>
      </c>
      <c r="W315" s="294"/>
      <c r="X315" s="294"/>
      <c r="Y315" s="294"/>
      <c r="Z315" s="47">
        <v>388.33</v>
      </c>
      <c r="AA315" s="294">
        <v>0</v>
      </c>
      <c r="AB315" s="294"/>
      <c r="AC315" s="21" t="s">
        <v>85</v>
      </c>
      <c r="AE315" s="295"/>
      <c r="AF315" s="295"/>
      <c r="AG315" s="21"/>
      <c r="AH315" s="16"/>
      <c r="AI315" s="296"/>
      <c r="AJ315" s="296"/>
      <c r="AK315" s="296"/>
      <c r="AL315" s="294"/>
      <c r="AM315" s="294"/>
      <c r="AN315" s="47"/>
    </row>
    <row r="316" spans="1:40" x14ac:dyDescent="0.2">
      <c r="A316" s="91" t="s">
        <v>439</v>
      </c>
      <c r="B316" s="199" t="str">
        <f t="shared" si="101"/>
        <v>SERVICIO</v>
      </c>
      <c r="C316" s="199" t="str">
        <f t="shared" si="102"/>
        <v>REF</v>
      </c>
      <c r="D316" s="199" t="b">
        <f t="shared" si="103"/>
        <v>1</v>
      </c>
      <c r="E316" s="199" t="str">
        <f t="shared" si="104"/>
        <v>2021-12</v>
      </c>
      <c r="F316" s="199" t="str">
        <f t="shared" si="105"/>
        <v/>
      </c>
      <c r="G316" s="200">
        <f t="shared" si="106"/>
        <v>388.33</v>
      </c>
      <c r="H316" s="200">
        <f t="shared" si="107"/>
        <v>0</v>
      </c>
      <c r="I316" s="200">
        <f t="shared" si="108"/>
        <v>0</v>
      </c>
      <c r="J316" s="200">
        <f t="shared" si="109"/>
        <v>388.33</v>
      </c>
      <c r="N316" s="292" t="s">
        <v>339</v>
      </c>
      <c r="O316" s="292"/>
      <c r="P316" s="292"/>
      <c r="Q316" s="293">
        <v>44532</v>
      </c>
      <c r="R316" s="293"/>
      <c r="S316" s="293"/>
      <c r="T316" s="47">
        <v>388.33</v>
      </c>
      <c r="U316" s="47">
        <v>0</v>
      </c>
      <c r="V316" s="294">
        <v>0</v>
      </c>
      <c r="W316" s="294"/>
      <c r="X316" s="294"/>
      <c r="Y316" s="294"/>
      <c r="Z316" s="47">
        <v>388.33</v>
      </c>
      <c r="AA316" s="294">
        <v>0</v>
      </c>
      <c r="AB316" s="294"/>
      <c r="AC316" s="21" t="s">
        <v>85</v>
      </c>
      <c r="AE316" s="295"/>
      <c r="AF316" s="295"/>
      <c r="AG316" s="21"/>
      <c r="AH316" s="16"/>
      <c r="AI316" s="296"/>
      <c r="AJ316" s="296"/>
      <c r="AK316" s="296"/>
      <c r="AL316" s="294"/>
      <c r="AM316" s="294"/>
      <c r="AN316" s="47"/>
    </row>
    <row r="317" spans="1:40" x14ac:dyDescent="0.2">
      <c r="A317" s="91" t="s">
        <v>439</v>
      </c>
      <c r="B317" s="199" t="str">
        <f t="shared" si="101"/>
        <v>SERVICIO</v>
      </c>
      <c r="C317" s="199" t="str">
        <f t="shared" si="102"/>
        <v>REF</v>
      </c>
      <c r="D317" s="199" t="b">
        <f t="shared" si="103"/>
        <v>1</v>
      </c>
      <c r="E317" s="199" t="str">
        <f t="shared" si="104"/>
        <v>2022-01</v>
      </c>
      <c r="F317" s="199" t="str">
        <f t="shared" si="105"/>
        <v/>
      </c>
      <c r="G317" s="200">
        <f t="shared" si="106"/>
        <v>388.33</v>
      </c>
      <c r="H317" s="200">
        <f t="shared" si="107"/>
        <v>0</v>
      </c>
      <c r="I317" s="200">
        <f t="shared" si="108"/>
        <v>0</v>
      </c>
      <c r="J317" s="200">
        <f t="shared" si="109"/>
        <v>388.33</v>
      </c>
      <c r="N317" s="292" t="s">
        <v>340</v>
      </c>
      <c r="O317" s="292"/>
      <c r="P317" s="292"/>
      <c r="Q317" s="293">
        <v>44563</v>
      </c>
      <c r="R317" s="293"/>
      <c r="S317" s="293"/>
      <c r="T317" s="47">
        <v>388.33</v>
      </c>
      <c r="U317" s="47">
        <v>0</v>
      </c>
      <c r="V317" s="294">
        <v>0</v>
      </c>
      <c r="W317" s="294"/>
      <c r="X317" s="294"/>
      <c r="Y317" s="294"/>
      <c r="Z317" s="47">
        <v>388.33</v>
      </c>
      <c r="AA317" s="294">
        <v>0</v>
      </c>
      <c r="AB317" s="294"/>
      <c r="AC317" s="21" t="s">
        <v>85</v>
      </c>
      <c r="AE317" s="295"/>
      <c r="AF317" s="295"/>
      <c r="AG317" s="21"/>
      <c r="AH317" s="16"/>
      <c r="AI317" s="296"/>
      <c r="AJ317" s="296"/>
      <c r="AK317" s="296"/>
      <c r="AL317" s="294"/>
      <c r="AM317" s="294"/>
      <c r="AN317" s="47"/>
    </row>
    <row r="318" spans="1:40" x14ac:dyDescent="0.2">
      <c r="A318" s="91" t="s">
        <v>439</v>
      </c>
      <c r="B318" s="199" t="str">
        <f t="shared" si="101"/>
        <v>SERVICIO</v>
      </c>
      <c r="C318" s="199" t="str">
        <f t="shared" si="102"/>
        <v>REF</v>
      </c>
      <c r="D318" s="199" t="b">
        <f t="shared" si="103"/>
        <v>1</v>
      </c>
      <c r="E318" s="199" t="str">
        <f t="shared" si="104"/>
        <v>2022-02</v>
      </c>
      <c r="F318" s="199" t="str">
        <f t="shared" si="105"/>
        <v/>
      </c>
      <c r="G318" s="200">
        <f t="shared" si="106"/>
        <v>388.33</v>
      </c>
      <c r="H318" s="200">
        <f t="shared" si="107"/>
        <v>0</v>
      </c>
      <c r="I318" s="200">
        <f t="shared" si="108"/>
        <v>0</v>
      </c>
      <c r="J318" s="200">
        <f t="shared" si="109"/>
        <v>388.33</v>
      </c>
      <c r="N318" s="292" t="s">
        <v>341</v>
      </c>
      <c r="O318" s="292"/>
      <c r="P318" s="292"/>
      <c r="Q318" s="293">
        <v>44594</v>
      </c>
      <c r="R318" s="293"/>
      <c r="S318" s="293"/>
      <c r="T318" s="47">
        <v>388.33</v>
      </c>
      <c r="U318" s="47">
        <v>0</v>
      </c>
      <c r="V318" s="294">
        <v>0</v>
      </c>
      <c r="W318" s="294"/>
      <c r="X318" s="294"/>
      <c r="Y318" s="294"/>
      <c r="Z318" s="47">
        <v>388.33</v>
      </c>
      <c r="AA318" s="294">
        <v>0</v>
      </c>
      <c r="AB318" s="294"/>
      <c r="AC318" s="21" t="s">
        <v>85</v>
      </c>
      <c r="AE318" s="295"/>
      <c r="AF318" s="295"/>
      <c r="AG318" s="21"/>
      <c r="AH318" s="16"/>
      <c r="AI318" s="296"/>
      <c r="AJ318" s="296"/>
      <c r="AK318" s="296"/>
      <c r="AL318" s="294"/>
      <c r="AM318" s="294"/>
      <c r="AN318" s="47"/>
    </row>
    <row r="319" spans="1:40" x14ac:dyDescent="0.2">
      <c r="A319" s="91" t="s">
        <v>439</v>
      </c>
      <c r="B319" s="199" t="str">
        <f t="shared" si="101"/>
        <v>SERVICIO</v>
      </c>
      <c r="C319" s="199" t="str">
        <f t="shared" si="102"/>
        <v>REF</v>
      </c>
      <c r="D319" s="199" t="b">
        <f t="shared" si="103"/>
        <v>1</v>
      </c>
      <c r="E319" s="199" t="str">
        <f t="shared" si="104"/>
        <v>2022-03</v>
      </c>
      <c r="F319" s="199" t="str">
        <f t="shared" si="105"/>
        <v/>
      </c>
      <c r="G319" s="200">
        <f t="shared" si="106"/>
        <v>388.33</v>
      </c>
      <c r="H319" s="200">
        <f t="shared" si="107"/>
        <v>0</v>
      </c>
      <c r="I319" s="200">
        <f t="shared" si="108"/>
        <v>0</v>
      </c>
      <c r="J319" s="200">
        <f t="shared" si="109"/>
        <v>388.33</v>
      </c>
      <c r="N319" s="292" t="s">
        <v>342</v>
      </c>
      <c r="O319" s="292"/>
      <c r="P319" s="292"/>
      <c r="Q319" s="293">
        <v>44622</v>
      </c>
      <c r="R319" s="293"/>
      <c r="S319" s="293"/>
      <c r="T319" s="47">
        <v>388.33</v>
      </c>
      <c r="U319" s="47">
        <v>0</v>
      </c>
      <c r="V319" s="294">
        <v>0</v>
      </c>
      <c r="W319" s="294"/>
      <c r="X319" s="294"/>
      <c r="Y319" s="294"/>
      <c r="Z319" s="47">
        <v>388.33</v>
      </c>
      <c r="AA319" s="294">
        <v>0</v>
      </c>
      <c r="AB319" s="294"/>
      <c r="AC319" s="21" t="s">
        <v>85</v>
      </c>
      <c r="AE319" s="295"/>
      <c r="AF319" s="295"/>
      <c r="AG319" s="21"/>
      <c r="AH319" s="16"/>
      <c r="AI319" s="296"/>
      <c r="AJ319" s="296"/>
      <c r="AK319" s="296"/>
      <c r="AL319" s="294"/>
      <c r="AM319" s="294"/>
      <c r="AN319" s="47"/>
    </row>
    <row r="320" spans="1:40" x14ac:dyDescent="0.2">
      <c r="A320" s="91" t="s">
        <v>439</v>
      </c>
      <c r="B320" s="199" t="str">
        <f t="shared" si="101"/>
        <v>SERVICIO</v>
      </c>
      <c r="C320" s="199" t="str">
        <f t="shared" si="102"/>
        <v>REF</v>
      </c>
      <c r="D320" s="199" t="b">
        <f t="shared" si="103"/>
        <v>1</v>
      </c>
      <c r="E320" s="199" t="str">
        <f t="shared" si="104"/>
        <v>2022-04</v>
      </c>
      <c r="F320" s="199" t="str">
        <f t="shared" si="105"/>
        <v/>
      </c>
      <c r="G320" s="200">
        <f t="shared" si="106"/>
        <v>388.33</v>
      </c>
      <c r="H320" s="200">
        <f t="shared" si="107"/>
        <v>0</v>
      </c>
      <c r="I320" s="200">
        <f t="shared" si="108"/>
        <v>0</v>
      </c>
      <c r="J320" s="200">
        <f t="shared" si="109"/>
        <v>388.33</v>
      </c>
      <c r="N320" s="292" t="s">
        <v>343</v>
      </c>
      <c r="O320" s="292"/>
      <c r="P320" s="292"/>
      <c r="Q320" s="293">
        <v>44653</v>
      </c>
      <c r="R320" s="293"/>
      <c r="S320" s="293"/>
      <c r="T320" s="47">
        <v>388.33</v>
      </c>
      <c r="U320" s="47">
        <v>0</v>
      </c>
      <c r="V320" s="294">
        <v>0</v>
      </c>
      <c r="W320" s="294"/>
      <c r="X320" s="294"/>
      <c r="Y320" s="294"/>
      <c r="Z320" s="47">
        <v>388.33</v>
      </c>
      <c r="AA320" s="294">
        <v>0</v>
      </c>
      <c r="AB320" s="294"/>
      <c r="AC320" s="21" t="s">
        <v>85</v>
      </c>
      <c r="AE320" s="295"/>
      <c r="AF320" s="295"/>
      <c r="AG320" s="21"/>
      <c r="AH320" s="16"/>
      <c r="AI320" s="296"/>
      <c r="AJ320" s="296"/>
      <c r="AK320" s="296"/>
      <c r="AL320" s="294"/>
      <c r="AM320" s="294"/>
      <c r="AN320" s="47"/>
    </row>
    <row r="321" spans="1:40" x14ac:dyDescent="0.2">
      <c r="A321" s="91" t="s">
        <v>439</v>
      </c>
      <c r="B321" s="199" t="str">
        <f t="shared" si="101"/>
        <v>SERVICIO</v>
      </c>
      <c r="C321" s="199" t="str">
        <f t="shared" si="102"/>
        <v>REF</v>
      </c>
      <c r="D321" s="199" t="b">
        <f t="shared" si="103"/>
        <v>1</v>
      </c>
      <c r="E321" s="199" t="str">
        <f t="shared" si="104"/>
        <v>2022-05</v>
      </c>
      <c r="F321" s="199" t="str">
        <f t="shared" si="105"/>
        <v/>
      </c>
      <c r="G321" s="200">
        <f t="shared" si="106"/>
        <v>388.33</v>
      </c>
      <c r="H321" s="200">
        <f t="shared" si="107"/>
        <v>0</v>
      </c>
      <c r="I321" s="200">
        <f t="shared" si="108"/>
        <v>0</v>
      </c>
      <c r="J321" s="200">
        <f t="shared" si="109"/>
        <v>388.33</v>
      </c>
      <c r="N321" s="292" t="s">
        <v>344</v>
      </c>
      <c r="O321" s="292"/>
      <c r="P321" s="292"/>
      <c r="Q321" s="293">
        <v>44683</v>
      </c>
      <c r="R321" s="293"/>
      <c r="S321" s="293"/>
      <c r="T321" s="47">
        <v>388.33</v>
      </c>
      <c r="U321" s="47">
        <v>0</v>
      </c>
      <c r="V321" s="294">
        <v>0</v>
      </c>
      <c r="W321" s="294"/>
      <c r="X321" s="294"/>
      <c r="Y321" s="294"/>
      <c r="Z321" s="47">
        <v>388.33</v>
      </c>
      <c r="AA321" s="294">
        <v>0</v>
      </c>
      <c r="AB321" s="294"/>
      <c r="AC321" s="21" t="s">
        <v>85</v>
      </c>
      <c r="AE321" s="295"/>
      <c r="AF321" s="295"/>
      <c r="AG321" s="21"/>
      <c r="AH321" s="16"/>
      <c r="AI321" s="296"/>
      <c r="AJ321" s="296"/>
      <c r="AK321" s="296"/>
      <c r="AL321" s="294"/>
      <c r="AM321" s="294"/>
      <c r="AN321" s="47"/>
    </row>
    <row r="322" spans="1:40" x14ac:dyDescent="0.2">
      <c r="A322" s="91" t="s">
        <v>439</v>
      </c>
      <c r="B322" s="199" t="str">
        <f t="shared" si="101"/>
        <v>SERVICIO</v>
      </c>
      <c r="C322" s="199" t="str">
        <f t="shared" si="102"/>
        <v>REF</v>
      </c>
      <c r="D322" s="199" t="b">
        <f t="shared" si="103"/>
        <v>1</v>
      </c>
      <c r="E322" s="199" t="str">
        <f t="shared" si="104"/>
        <v>2022-06</v>
      </c>
      <c r="F322" s="199" t="str">
        <f t="shared" si="105"/>
        <v/>
      </c>
      <c r="G322" s="200">
        <f t="shared" si="106"/>
        <v>388.33</v>
      </c>
      <c r="H322" s="200">
        <f t="shared" si="107"/>
        <v>0</v>
      </c>
      <c r="I322" s="200">
        <f t="shared" si="108"/>
        <v>0</v>
      </c>
      <c r="J322" s="200">
        <f t="shared" si="109"/>
        <v>388.33</v>
      </c>
      <c r="N322" s="292" t="s">
        <v>345</v>
      </c>
      <c r="O322" s="292"/>
      <c r="P322" s="292"/>
      <c r="Q322" s="293">
        <v>44714</v>
      </c>
      <c r="R322" s="293"/>
      <c r="S322" s="293"/>
      <c r="T322" s="47">
        <v>388.33</v>
      </c>
      <c r="U322" s="47">
        <v>0</v>
      </c>
      <c r="V322" s="294">
        <v>0</v>
      </c>
      <c r="W322" s="294"/>
      <c r="X322" s="294"/>
      <c r="Y322" s="294"/>
      <c r="Z322" s="47">
        <v>388.33</v>
      </c>
      <c r="AA322" s="294">
        <v>0</v>
      </c>
      <c r="AB322" s="294"/>
      <c r="AC322" s="21" t="s">
        <v>85</v>
      </c>
      <c r="AE322" s="295"/>
      <c r="AF322" s="295"/>
      <c r="AG322" s="21"/>
      <c r="AH322" s="16"/>
      <c r="AI322" s="296"/>
      <c r="AJ322" s="296"/>
      <c r="AK322" s="296"/>
      <c r="AL322" s="294"/>
      <c r="AM322" s="294"/>
      <c r="AN322" s="47"/>
    </row>
    <row r="323" spans="1:40" x14ac:dyDescent="0.2">
      <c r="A323" s="91" t="s">
        <v>439</v>
      </c>
      <c r="B323" s="199" t="str">
        <f t="shared" si="101"/>
        <v>SERVICIO</v>
      </c>
      <c r="C323" s="199" t="str">
        <f t="shared" si="102"/>
        <v>REF</v>
      </c>
      <c r="D323" s="199" t="b">
        <f t="shared" si="103"/>
        <v>1</v>
      </c>
      <c r="E323" s="199" t="str">
        <f t="shared" si="104"/>
        <v>2022-07</v>
      </c>
      <c r="F323" s="199" t="str">
        <f t="shared" si="105"/>
        <v/>
      </c>
      <c r="G323" s="200">
        <f t="shared" si="106"/>
        <v>388.33</v>
      </c>
      <c r="H323" s="200">
        <f t="shared" si="107"/>
        <v>0</v>
      </c>
      <c r="I323" s="200">
        <f t="shared" si="108"/>
        <v>0</v>
      </c>
      <c r="J323" s="200">
        <f t="shared" si="109"/>
        <v>388.33</v>
      </c>
      <c r="N323" s="292" t="s">
        <v>346</v>
      </c>
      <c r="O323" s="292"/>
      <c r="P323" s="292"/>
      <c r="Q323" s="293">
        <v>44744</v>
      </c>
      <c r="R323" s="293"/>
      <c r="S323" s="293"/>
      <c r="T323" s="47">
        <v>388.33</v>
      </c>
      <c r="U323" s="47">
        <v>0</v>
      </c>
      <c r="V323" s="294">
        <v>0</v>
      </c>
      <c r="W323" s="294"/>
      <c r="X323" s="294"/>
      <c r="Y323" s="294"/>
      <c r="Z323" s="47">
        <v>388.33</v>
      </c>
      <c r="AA323" s="294">
        <v>0</v>
      </c>
      <c r="AB323" s="294"/>
      <c r="AC323" s="21" t="s">
        <v>85</v>
      </c>
      <c r="AE323" s="295"/>
      <c r="AF323" s="295"/>
      <c r="AG323" s="21"/>
      <c r="AH323" s="16"/>
      <c r="AI323" s="296"/>
      <c r="AJ323" s="296"/>
      <c r="AK323" s="296"/>
      <c r="AL323" s="294"/>
      <c r="AM323" s="294"/>
      <c r="AN323" s="47"/>
    </row>
    <row r="324" spans="1:40" x14ac:dyDescent="0.2">
      <c r="A324" s="91" t="s">
        <v>439</v>
      </c>
      <c r="B324" s="199" t="str">
        <f t="shared" si="101"/>
        <v>SERVICIO</v>
      </c>
      <c r="C324" s="199" t="str">
        <f t="shared" si="102"/>
        <v>REF</v>
      </c>
      <c r="D324" s="199" t="b">
        <f t="shared" si="103"/>
        <v>1</v>
      </c>
      <c r="E324" s="199" t="str">
        <f t="shared" si="104"/>
        <v>2022-08</v>
      </c>
      <c r="F324" s="199" t="str">
        <f t="shared" si="105"/>
        <v/>
      </c>
      <c r="G324" s="200">
        <f t="shared" si="106"/>
        <v>388.33</v>
      </c>
      <c r="H324" s="200">
        <f t="shared" si="107"/>
        <v>0</v>
      </c>
      <c r="I324" s="200">
        <f t="shared" si="108"/>
        <v>0</v>
      </c>
      <c r="J324" s="200">
        <f t="shared" si="109"/>
        <v>388.33</v>
      </c>
      <c r="N324" s="292" t="s">
        <v>347</v>
      </c>
      <c r="O324" s="292"/>
      <c r="P324" s="292"/>
      <c r="Q324" s="293">
        <v>44775</v>
      </c>
      <c r="R324" s="293"/>
      <c r="S324" s="293"/>
      <c r="T324" s="47">
        <v>388.33</v>
      </c>
      <c r="U324" s="47">
        <v>0</v>
      </c>
      <c r="V324" s="294">
        <v>0</v>
      </c>
      <c r="W324" s="294"/>
      <c r="X324" s="294"/>
      <c r="Y324" s="294"/>
      <c r="Z324" s="47">
        <v>388.33</v>
      </c>
      <c r="AA324" s="294">
        <v>0</v>
      </c>
      <c r="AB324" s="294"/>
      <c r="AC324" s="21" t="s">
        <v>85</v>
      </c>
      <c r="AE324" s="295"/>
      <c r="AF324" s="295"/>
      <c r="AG324" s="21"/>
      <c r="AH324" s="16"/>
      <c r="AI324" s="296"/>
      <c r="AJ324" s="296"/>
      <c r="AK324" s="296"/>
      <c r="AL324" s="294"/>
      <c r="AM324" s="294"/>
      <c r="AN324" s="47"/>
    </row>
    <row r="325" spans="1:40" x14ac:dyDescent="0.2">
      <c r="A325" s="91" t="s">
        <v>439</v>
      </c>
      <c r="B325" s="199" t="str">
        <f t="shared" si="101"/>
        <v>SERVICIO</v>
      </c>
      <c r="C325" s="199" t="str">
        <f t="shared" si="102"/>
        <v>REF</v>
      </c>
      <c r="D325" s="199" t="b">
        <f t="shared" si="103"/>
        <v>1</v>
      </c>
      <c r="E325" s="199" t="str">
        <f t="shared" si="104"/>
        <v>2022-09</v>
      </c>
      <c r="F325" s="199" t="str">
        <f t="shared" si="105"/>
        <v/>
      </c>
      <c r="G325" s="200">
        <f t="shared" si="106"/>
        <v>388.33</v>
      </c>
      <c r="H325" s="200">
        <f t="shared" si="107"/>
        <v>0</v>
      </c>
      <c r="I325" s="200">
        <f t="shared" si="108"/>
        <v>0</v>
      </c>
      <c r="J325" s="200">
        <f t="shared" si="109"/>
        <v>388.33</v>
      </c>
      <c r="N325" s="292" t="s">
        <v>348</v>
      </c>
      <c r="O325" s="292"/>
      <c r="P325" s="292"/>
      <c r="Q325" s="293">
        <v>44806</v>
      </c>
      <c r="R325" s="293"/>
      <c r="S325" s="293"/>
      <c r="T325" s="47">
        <v>388.33</v>
      </c>
      <c r="U325" s="47">
        <v>0</v>
      </c>
      <c r="V325" s="294">
        <v>0</v>
      </c>
      <c r="W325" s="294"/>
      <c r="X325" s="294"/>
      <c r="Y325" s="294"/>
      <c r="Z325" s="47">
        <v>388.33</v>
      </c>
      <c r="AA325" s="294">
        <v>0</v>
      </c>
      <c r="AB325" s="294"/>
      <c r="AC325" s="21" t="s">
        <v>85</v>
      </c>
      <c r="AE325" s="295"/>
      <c r="AF325" s="295"/>
      <c r="AG325" s="21"/>
      <c r="AH325" s="16"/>
      <c r="AI325" s="296"/>
      <c r="AJ325" s="296"/>
      <c r="AK325" s="296"/>
      <c r="AL325" s="294"/>
      <c r="AM325" s="294"/>
      <c r="AN325" s="47"/>
    </row>
    <row r="326" spans="1:40" x14ac:dyDescent="0.2">
      <c r="A326" s="91" t="s">
        <v>439</v>
      </c>
      <c r="B326" s="199" t="str">
        <f t="shared" si="101"/>
        <v>SERVICIO</v>
      </c>
      <c r="C326" s="199" t="str">
        <f t="shared" si="102"/>
        <v>REF</v>
      </c>
      <c r="D326" s="199" t="b">
        <f t="shared" si="103"/>
        <v>1</v>
      </c>
      <c r="E326" s="199" t="str">
        <f t="shared" si="104"/>
        <v>2022-10</v>
      </c>
      <c r="F326" s="199" t="str">
        <f t="shared" si="105"/>
        <v/>
      </c>
      <c r="G326" s="200">
        <f t="shared" si="106"/>
        <v>388.33</v>
      </c>
      <c r="H326" s="200">
        <f t="shared" si="107"/>
        <v>0</v>
      </c>
      <c r="I326" s="200">
        <f t="shared" si="108"/>
        <v>0</v>
      </c>
      <c r="J326" s="200">
        <f t="shared" si="109"/>
        <v>388.33</v>
      </c>
      <c r="N326" s="292" t="s">
        <v>349</v>
      </c>
      <c r="O326" s="292"/>
      <c r="P326" s="292"/>
      <c r="Q326" s="293">
        <v>44836</v>
      </c>
      <c r="R326" s="293"/>
      <c r="S326" s="293"/>
      <c r="T326" s="47">
        <v>388.33</v>
      </c>
      <c r="U326" s="47">
        <v>0</v>
      </c>
      <c r="V326" s="294">
        <v>0</v>
      </c>
      <c r="W326" s="294"/>
      <c r="X326" s="294"/>
      <c r="Y326" s="294"/>
      <c r="Z326" s="47">
        <v>388.33</v>
      </c>
      <c r="AA326" s="294">
        <v>0</v>
      </c>
      <c r="AB326" s="294"/>
      <c r="AC326" s="21" t="s">
        <v>85</v>
      </c>
      <c r="AE326" s="295"/>
      <c r="AF326" s="295"/>
      <c r="AG326" s="21"/>
      <c r="AH326" s="16"/>
      <c r="AI326" s="296"/>
      <c r="AJ326" s="296"/>
      <c r="AK326" s="296"/>
      <c r="AL326" s="294"/>
      <c r="AM326" s="294"/>
      <c r="AN326" s="47"/>
    </row>
    <row r="327" spans="1:40" x14ac:dyDescent="0.2">
      <c r="A327" s="91" t="s">
        <v>439</v>
      </c>
      <c r="B327" s="199" t="str">
        <f t="shared" si="101"/>
        <v>SERVICIO</v>
      </c>
      <c r="C327" s="199" t="str">
        <f t="shared" si="102"/>
        <v>REF</v>
      </c>
      <c r="D327" s="199" t="b">
        <f t="shared" si="103"/>
        <v>1</v>
      </c>
      <c r="E327" s="199" t="str">
        <f t="shared" si="104"/>
        <v>2022-11</v>
      </c>
      <c r="F327" s="199" t="str">
        <f t="shared" si="105"/>
        <v/>
      </c>
      <c r="G327" s="200">
        <f t="shared" si="106"/>
        <v>388.33</v>
      </c>
      <c r="H327" s="200">
        <f t="shared" si="107"/>
        <v>0</v>
      </c>
      <c r="I327" s="200">
        <f t="shared" si="108"/>
        <v>0</v>
      </c>
      <c r="J327" s="200">
        <f t="shared" si="109"/>
        <v>388.33</v>
      </c>
      <c r="N327" s="292" t="s">
        <v>350</v>
      </c>
      <c r="O327" s="292"/>
      <c r="P327" s="292"/>
      <c r="Q327" s="293">
        <v>44867</v>
      </c>
      <c r="R327" s="293"/>
      <c r="S327" s="293"/>
      <c r="T327" s="47">
        <v>388.33</v>
      </c>
      <c r="U327" s="47">
        <v>0</v>
      </c>
      <c r="V327" s="294">
        <v>0</v>
      </c>
      <c r="W327" s="294"/>
      <c r="X327" s="294"/>
      <c r="Y327" s="294"/>
      <c r="Z327" s="47">
        <v>388.33</v>
      </c>
      <c r="AA327" s="294">
        <v>0</v>
      </c>
      <c r="AB327" s="294"/>
      <c r="AC327" s="21" t="s">
        <v>85</v>
      </c>
      <c r="AE327" s="295"/>
      <c r="AF327" s="295"/>
      <c r="AG327" s="21"/>
      <c r="AH327" s="16"/>
      <c r="AI327" s="296"/>
      <c r="AJ327" s="296"/>
      <c r="AK327" s="296"/>
      <c r="AL327" s="294"/>
      <c r="AM327" s="294"/>
      <c r="AN327" s="47"/>
    </row>
    <row r="328" spans="1:40" x14ac:dyDescent="0.2">
      <c r="A328" s="91" t="s">
        <v>439</v>
      </c>
      <c r="B328" s="199" t="str">
        <f t="shared" si="101"/>
        <v>SERVICIO</v>
      </c>
      <c r="C328" s="199" t="str">
        <f t="shared" si="102"/>
        <v>REF</v>
      </c>
      <c r="D328" s="199" t="b">
        <f t="shared" si="103"/>
        <v>1</v>
      </c>
      <c r="E328" s="199" t="str">
        <f t="shared" si="104"/>
        <v>2022-12</v>
      </c>
      <c r="F328" s="199" t="str">
        <f t="shared" si="105"/>
        <v/>
      </c>
      <c r="G328" s="200">
        <f t="shared" si="106"/>
        <v>388.33</v>
      </c>
      <c r="H328" s="200">
        <f t="shared" si="107"/>
        <v>0</v>
      </c>
      <c r="I328" s="200">
        <f t="shared" si="108"/>
        <v>0</v>
      </c>
      <c r="J328" s="200">
        <f t="shared" si="109"/>
        <v>388.33</v>
      </c>
      <c r="N328" s="292" t="s">
        <v>351</v>
      </c>
      <c r="O328" s="292"/>
      <c r="P328" s="292"/>
      <c r="Q328" s="293">
        <v>44897</v>
      </c>
      <c r="R328" s="293"/>
      <c r="S328" s="293"/>
      <c r="T328" s="47">
        <v>388.33</v>
      </c>
      <c r="U328" s="47">
        <v>0</v>
      </c>
      <c r="V328" s="294">
        <v>0</v>
      </c>
      <c r="W328" s="294"/>
      <c r="X328" s="294"/>
      <c r="Y328" s="294"/>
      <c r="Z328" s="47">
        <v>388.33</v>
      </c>
      <c r="AA328" s="294">
        <v>0</v>
      </c>
      <c r="AB328" s="294"/>
      <c r="AC328" s="21" t="s">
        <v>85</v>
      </c>
      <c r="AE328" s="295"/>
      <c r="AF328" s="295"/>
      <c r="AG328" s="21"/>
      <c r="AH328" s="16"/>
      <c r="AI328" s="296"/>
      <c r="AJ328" s="296"/>
      <c r="AK328" s="296"/>
      <c r="AL328" s="294"/>
      <c r="AM328" s="294"/>
      <c r="AN328" s="47"/>
    </row>
    <row r="329" spans="1:40" x14ac:dyDescent="0.2">
      <c r="A329" s="91" t="s">
        <v>439</v>
      </c>
      <c r="B329" s="199" t="str">
        <f t="shared" si="101"/>
        <v>SERVICIO</v>
      </c>
      <c r="C329" s="199" t="str">
        <f t="shared" si="102"/>
        <v>REF</v>
      </c>
      <c r="D329" s="199" t="b">
        <f t="shared" si="103"/>
        <v>1</v>
      </c>
      <c r="E329" s="199" t="str">
        <f t="shared" si="104"/>
        <v>2023-01</v>
      </c>
      <c r="F329" s="199" t="str">
        <f t="shared" si="105"/>
        <v/>
      </c>
      <c r="G329" s="200">
        <f t="shared" si="106"/>
        <v>388.33</v>
      </c>
      <c r="H329" s="200">
        <f t="shared" si="107"/>
        <v>0</v>
      </c>
      <c r="I329" s="200">
        <f t="shared" si="108"/>
        <v>0</v>
      </c>
      <c r="J329" s="200">
        <f t="shared" si="109"/>
        <v>388.33</v>
      </c>
      <c r="N329" s="292" t="s">
        <v>352</v>
      </c>
      <c r="O329" s="292"/>
      <c r="P329" s="292"/>
      <c r="Q329" s="293">
        <v>44928</v>
      </c>
      <c r="R329" s="293"/>
      <c r="S329" s="293"/>
      <c r="T329" s="47">
        <v>388.33</v>
      </c>
      <c r="U329" s="47">
        <v>0</v>
      </c>
      <c r="V329" s="294">
        <v>0</v>
      </c>
      <c r="W329" s="294"/>
      <c r="X329" s="294"/>
      <c r="Y329" s="294"/>
      <c r="Z329" s="47">
        <v>388.33</v>
      </c>
      <c r="AA329" s="294">
        <v>0</v>
      </c>
      <c r="AB329" s="294"/>
      <c r="AC329" s="21" t="s">
        <v>85</v>
      </c>
      <c r="AE329" s="295"/>
      <c r="AF329" s="295"/>
      <c r="AG329" s="21"/>
      <c r="AH329" s="16"/>
      <c r="AI329" s="296"/>
      <c r="AJ329" s="296"/>
      <c r="AK329" s="296"/>
      <c r="AL329" s="294"/>
      <c r="AM329" s="294"/>
      <c r="AN329" s="47"/>
    </row>
    <row r="330" spans="1:40" x14ac:dyDescent="0.2">
      <c r="A330" s="91" t="s">
        <v>439</v>
      </c>
      <c r="B330" s="199" t="str">
        <f t="shared" si="101"/>
        <v>SERVICIO</v>
      </c>
      <c r="C330" s="199" t="str">
        <f t="shared" si="102"/>
        <v>REF</v>
      </c>
      <c r="D330" s="199" t="b">
        <f t="shared" si="103"/>
        <v>1</v>
      </c>
      <c r="E330" s="199" t="str">
        <f t="shared" si="104"/>
        <v>2023-02</v>
      </c>
      <c r="F330" s="199" t="str">
        <f t="shared" si="105"/>
        <v/>
      </c>
      <c r="G330" s="200">
        <f t="shared" si="106"/>
        <v>388.33</v>
      </c>
      <c r="H330" s="200">
        <f t="shared" si="107"/>
        <v>0</v>
      </c>
      <c r="I330" s="200">
        <f t="shared" si="108"/>
        <v>0</v>
      </c>
      <c r="J330" s="200">
        <f t="shared" si="109"/>
        <v>388.33</v>
      </c>
      <c r="N330" s="292" t="s">
        <v>353</v>
      </c>
      <c r="O330" s="292"/>
      <c r="P330" s="292"/>
      <c r="Q330" s="293">
        <v>44959</v>
      </c>
      <c r="R330" s="293"/>
      <c r="S330" s="293"/>
      <c r="T330" s="47">
        <v>388.33</v>
      </c>
      <c r="U330" s="47">
        <v>0</v>
      </c>
      <c r="V330" s="294">
        <v>0</v>
      </c>
      <c r="W330" s="294"/>
      <c r="X330" s="294"/>
      <c r="Y330" s="294"/>
      <c r="Z330" s="47">
        <v>388.33</v>
      </c>
      <c r="AA330" s="294">
        <v>0</v>
      </c>
      <c r="AB330" s="294"/>
      <c r="AC330" s="21" t="s">
        <v>85</v>
      </c>
      <c r="AE330" s="295"/>
      <c r="AF330" s="295"/>
      <c r="AG330" s="21"/>
      <c r="AH330" s="16"/>
      <c r="AI330" s="296"/>
      <c r="AJ330" s="296"/>
      <c r="AK330" s="296"/>
      <c r="AL330" s="294"/>
      <c r="AM330" s="294"/>
      <c r="AN330" s="47"/>
    </row>
    <row r="331" spans="1:40" x14ac:dyDescent="0.2">
      <c r="A331" s="91" t="s">
        <v>439</v>
      </c>
      <c r="B331" s="199" t="str">
        <f t="shared" si="101"/>
        <v>SERVICIO</v>
      </c>
      <c r="C331" s="199" t="str">
        <f t="shared" si="102"/>
        <v>REF</v>
      </c>
      <c r="D331" s="199" t="b">
        <f t="shared" si="103"/>
        <v>1</v>
      </c>
      <c r="E331" s="199" t="str">
        <f t="shared" si="104"/>
        <v>2023-03</v>
      </c>
      <c r="F331" s="199" t="str">
        <f t="shared" si="105"/>
        <v/>
      </c>
      <c r="G331" s="200">
        <f t="shared" si="106"/>
        <v>388.49</v>
      </c>
      <c r="H331" s="200">
        <f t="shared" si="107"/>
        <v>0</v>
      </c>
      <c r="I331" s="200">
        <f t="shared" si="108"/>
        <v>0</v>
      </c>
      <c r="J331" s="200">
        <f t="shared" si="109"/>
        <v>388.49</v>
      </c>
      <c r="N331" s="292" t="s">
        <v>354</v>
      </c>
      <c r="O331" s="292"/>
      <c r="P331" s="292"/>
      <c r="Q331" s="293">
        <v>44987</v>
      </c>
      <c r="R331" s="293"/>
      <c r="S331" s="293"/>
      <c r="T331" s="47">
        <v>388.49</v>
      </c>
      <c r="U331" s="47">
        <v>0</v>
      </c>
      <c r="V331" s="294">
        <v>0</v>
      </c>
      <c r="W331" s="294"/>
      <c r="X331" s="294"/>
      <c r="Y331" s="294"/>
      <c r="Z331" s="47">
        <v>388.49</v>
      </c>
      <c r="AA331" s="294">
        <v>0</v>
      </c>
      <c r="AB331" s="294"/>
      <c r="AC331" s="21" t="s">
        <v>85</v>
      </c>
      <c r="AE331" s="295"/>
      <c r="AF331" s="295"/>
      <c r="AG331" s="21"/>
      <c r="AH331" s="16"/>
      <c r="AI331" s="296"/>
      <c r="AJ331" s="296"/>
      <c r="AK331" s="296"/>
      <c r="AL331" s="294"/>
      <c r="AM331" s="294"/>
      <c r="AN331" s="47"/>
    </row>
    <row r="332" spans="1:40" hidden="1" x14ac:dyDescent="0.2">
      <c r="B332" s="197">
        <f t="shared" si="101"/>
        <v>44987</v>
      </c>
      <c r="G332" s="13"/>
      <c r="H332" s="13"/>
      <c r="I332" s="13"/>
      <c r="Q332" s="291" t="s">
        <v>109</v>
      </c>
      <c r="R332" s="291"/>
      <c r="S332" s="291"/>
    </row>
    <row r="333" spans="1:40" x14ac:dyDescent="0.2">
      <c r="A333" s="91" t="s">
        <v>439</v>
      </c>
      <c r="B333" s="199" t="str">
        <f t="shared" ref="B333:B396" si="110">IF(RIGHT(N332,2)=RIGHT(N333,2)=FALSE,Q332,B332)</f>
        <v>FOMA</v>
      </c>
      <c r="C333" s="199" t="str">
        <f t="shared" ref="C333:C335" si="111">IF(LEFT(N333,2)=LEFT(N334,2)=FALSE,AC333,"REVISAR")</f>
        <v>REF</v>
      </c>
      <c r="D333" s="199" t="b">
        <f t="shared" ref="D333:D335" si="112">DATE(YEAR(AH333),MONTH(AH333),DAY(AH333))=DATE(YEAR(AI333),MONTH(AI333),DAY(AI333))</f>
        <v>1</v>
      </c>
      <c r="E333" s="199" t="str">
        <f t="shared" ref="E333:E335" si="113">IF(ISBLANK(AH333)=FALSE,TEXT(AH333,"YYYY-MM"),TEXT(Q333,"YYYY-MM"))</f>
        <v>2023-04</v>
      </c>
      <c r="F333" s="199" t="str">
        <f t="shared" ref="F333:F335" si="114">IF(ISBLANK(AI333)=FALSE,TEXT(AI333,"YYYY-MM"),"")</f>
        <v/>
      </c>
      <c r="G333" s="200">
        <f t="shared" ref="G333:G335" si="115">ROUND(IF(ISBLANK(AL333)=FALSE,T333,T333),2)</f>
        <v>388.33</v>
      </c>
      <c r="H333" s="200">
        <f t="shared" ref="H333:H335" si="116">ROUND(+U333,2)</f>
        <v>0</v>
      </c>
      <c r="I333" s="200">
        <f t="shared" ref="I333:I335" si="117">ROUND(IF(ISBLANK(AL333)=FALSE,V333,V333),2)</f>
        <v>0</v>
      </c>
      <c r="J333" s="200">
        <f t="shared" ref="J333:J335" si="118">+G333+H333+I333</f>
        <v>388.33</v>
      </c>
      <c r="N333" s="292" t="s">
        <v>355</v>
      </c>
      <c r="O333" s="292"/>
      <c r="P333" s="292"/>
      <c r="Q333" s="293">
        <v>45018</v>
      </c>
      <c r="R333" s="293"/>
      <c r="S333" s="293"/>
      <c r="T333" s="47">
        <v>388.33</v>
      </c>
      <c r="U333" s="47"/>
      <c r="V333" s="294"/>
      <c r="W333" s="294"/>
      <c r="X333" s="294"/>
      <c r="Y333" s="294"/>
      <c r="Z333" s="47">
        <v>388.33</v>
      </c>
      <c r="AA333" s="294">
        <v>0</v>
      </c>
      <c r="AB333" s="294"/>
      <c r="AC333" s="21" t="s">
        <v>85</v>
      </c>
      <c r="AE333" s="295"/>
      <c r="AF333" s="295"/>
      <c r="AG333" s="21"/>
      <c r="AH333" s="16"/>
      <c r="AI333" s="296"/>
      <c r="AJ333" s="296"/>
      <c r="AK333" s="296"/>
      <c r="AL333" s="294"/>
      <c r="AM333" s="294"/>
      <c r="AN333" s="47"/>
    </row>
    <row r="334" spans="1:40" x14ac:dyDescent="0.2">
      <c r="A334" s="91" t="s">
        <v>439</v>
      </c>
      <c r="B334" s="199" t="str">
        <f t="shared" si="110"/>
        <v>FOMA</v>
      </c>
      <c r="C334" s="199" t="str">
        <f t="shared" si="111"/>
        <v>REF</v>
      </c>
      <c r="D334" s="199" t="b">
        <f t="shared" si="112"/>
        <v>1</v>
      </c>
      <c r="E334" s="199" t="str">
        <f t="shared" si="113"/>
        <v>2023-05</v>
      </c>
      <c r="F334" s="199" t="str">
        <f t="shared" si="114"/>
        <v/>
      </c>
      <c r="G334" s="200">
        <f t="shared" si="115"/>
        <v>388.33</v>
      </c>
      <c r="H334" s="200">
        <f t="shared" si="116"/>
        <v>0</v>
      </c>
      <c r="I334" s="200">
        <f t="shared" si="117"/>
        <v>0</v>
      </c>
      <c r="J334" s="200">
        <f t="shared" si="118"/>
        <v>388.33</v>
      </c>
      <c r="N334" s="292" t="s">
        <v>356</v>
      </c>
      <c r="O334" s="292"/>
      <c r="P334" s="292"/>
      <c r="Q334" s="293">
        <v>45048</v>
      </c>
      <c r="R334" s="293"/>
      <c r="S334" s="293"/>
      <c r="T334" s="47">
        <v>388.33</v>
      </c>
      <c r="U334" s="47"/>
      <c r="V334" s="294"/>
      <c r="W334" s="294"/>
      <c r="X334" s="294"/>
      <c r="Y334" s="294"/>
      <c r="Z334" s="47">
        <v>388.33</v>
      </c>
      <c r="AA334" s="294">
        <v>0</v>
      </c>
      <c r="AB334" s="294"/>
      <c r="AC334" s="21" t="s">
        <v>85</v>
      </c>
      <c r="AE334" s="295"/>
      <c r="AF334" s="295"/>
      <c r="AG334" s="21"/>
      <c r="AH334" s="16"/>
      <c r="AI334" s="296"/>
      <c r="AJ334" s="296"/>
      <c r="AK334" s="296"/>
      <c r="AL334" s="294"/>
      <c r="AM334" s="294"/>
      <c r="AN334" s="47"/>
    </row>
    <row r="335" spans="1:40" x14ac:dyDescent="0.2">
      <c r="A335" s="91" t="s">
        <v>439</v>
      </c>
      <c r="B335" s="199" t="str">
        <f t="shared" si="110"/>
        <v>FOMA</v>
      </c>
      <c r="C335" s="199" t="str">
        <f t="shared" si="111"/>
        <v>REF</v>
      </c>
      <c r="D335" s="199" t="b">
        <f t="shared" si="112"/>
        <v>1</v>
      </c>
      <c r="E335" s="199" t="str">
        <f t="shared" si="113"/>
        <v>2023-06</v>
      </c>
      <c r="F335" s="199" t="str">
        <f t="shared" si="114"/>
        <v/>
      </c>
      <c r="G335" s="200">
        <f t="shared" si="115"/>
        <v>388.34</v>
      </c>
      <c r="H335" s="200">
        <f t="shared" si="116"/>
        <v>0</v>
      </c>
      <c r="I335" s="200">
        <f t="shared" si="117"/>
        <v>0</v>
      </c>
      <c r="J335" s="200">
        <f t="shared" si="118"/>
        <v>388.34</v>
      </c>
      <c r="N335" s="292" t="s">
        <v>357</v>
      </c>
      <c r="O335" s="292"/>
      <c r="P335" s="292"/>
      <c r="Q335" s="293">
        <v>45079</v>
      </c>
      <c r="R335" s="293"/>
      <c r="S335" s="293"/>
      <c r="T335" s="47">
        <v>388.34</v>
      </c>
      <c r="U335" s="47"/>
      <c r="V335" s="294"/>
      <c r="W335" s="294"/>
      <c r="X335" s="294"/>
      <c r="Y335" s="294"/>
      <c r="Z335" s="47">
        <v>388.34</v>
      </c>
      <c r="AA335" s="294">
        <v>0</v>
      </c>
      <c r="AB335" s="294"/>
      <c r="AC335" s="21" t="s">
        <v>85</v>
      </c>
      <c r="AE335" s="295"/>
      <c r="AF335" s="295"/>
      <c r="AG335" s="21"/>
      <c r="AH335" s="16"/>
      <c r="AI335" s="296"/>
      <c r="AJ335" s="296"/>
      <c r="AK335" s="296"/>
      <c r="AL335" s="294"/>
      <c r="AM335" s="294"/>
      <c r="AN335" s="47"/>
    </row>
    <row r="336" spans="1:40" hidden="1" x14ac:dyDescent="0.2">
      <c r="B336" s="197">
        <f t="shared" si="110"/>
        <v>45079</v>
      </c>
      <c r="G336" s="13"/>
      <c r="H336" s="13"/>
      <c r="I336" s="13"/>
      <c r="N336" s="288" t="s">
        <v>113</v>
      </c>
      <c r="O336" s="288"/>
      <c r="P336" s="288"/>
      <c r="Q336" s="288"/>
      <c r="R336" s="288"/>
      <c r="S336" s="288"/>
      <c r="T336" s="48">
        <v>19805</v>
      </c>
      <c r="U336" s="48">
        <v>0</v>
      </c>
      <c r="V336" s="289">
        <v>0</v>
      </c>
      <c r="W336" s="289"/>
      <c r="X336" s="289"/>
      <c r="Y336" s="289"/>
      <c r="Z336" s="48">
        <v>19805</v>
      </c>
      <c r="AA336" s="289">
        <v>0</v>
      </c>
      <c r="AB336" s="289"/>
    </row>
    <row r="337" spans="2:38" hidden="1" x14ac:dyDescent="0.2">
      <c r="B337" s="197">
        <f t="shared" si="110"/>
        <v>0</v>
      </c>
      <c r="G337" s="13"/>
      <c r="H337" s="13"/>
      <c r="I337" s="13"/>
    </row>
    <row r="338" spans="2:38" hidden="1" x14ac:dyDescent="0.2">
      <c r="B338" s="197">
        <f t="shared" si="110"/>
        <v>0</v>
      </c>
      <c r="G338" s="13"/>
      <c r="H338" s="13"/>
      <c r="I338" s="13"/>
      <c r="O338" s="290" t="s">
        <v>114</v>
      </c>
      <c r="P338" s="290"/>
      <c r="Q338" s="290"/>
      <c r="S338" s="290" t="s">
        <v>115</v>
      </c>
      <c r="T338" s="290"/>
      <c r="U338" s="290"/>
      <c r="V338" s="290"/>
      <c r="W338" s="290"/>
      <c r="X338" s="290"/>
      <c r="Y338" s="290"/>
      <c r="Z338" s="290"/>
      <c r="AA338" s="290"/>
      <c r="AB338" s="290"/>
      <c r="AC338" s="290"/>
    </row>
    <row r="339" spans="2:38" hidden="1" x14ac:dyDescent="0.2">
      <c r="B339" s="197">
        <f t="shared" si="110"/>
        <v>0</v>
      </c>
      <c r="G339" s="13"/>
      <c r="H339" s="13"/>
      <c r="I339" s="13"/>
      <c r="S339" s="290"/>
      <c r="T339" s="290"/>
      <c r="U339" s="290"/>
      <c r="V339" s="290"/>
      <c r="W339" s="290"/>
      <c r="X339" s="290"/>
      <c r="Y339" s="290"/>
      <c r="Z339" s="290"/>
      <c r="AA339" s="290"/>
      <c r="AB339" s="290"/>
      <c r="AC339" s="290"/>
    </row>
    <row r="340" spans="2:38" hidden="1" x14ac:dyDescent="0.2">
      <c r="B340" s="197">
        <f t="shared" si="110"/>
        <v>0</v>
      </c>
      <c r="G340" s="13"/>
      <c r="H340" s="13"/>
      <c r="I340" s="13"/>
    </row>
    <row r="341" spans="2:38" hidden="1" x14ac:dyDescent="0.2">
      <c r="B341" s="197">
        <f t="shared" si="110"/>
        <v>0</v>
      </c>
      <c r="G341" s="13"/>
      <c r="H341" s="13"/>
      <c r="I341" s="13"/>
    </row>
    <row r="342" spans="2:38" hidden="1" x14ac:dyDescent="0.2">
      <c r="B342" s="197">
        <f t="shared" si="110"/>
        <v>0</v>
      </c>
      <c r="G342" s="13"/>
      <c r="H342" s="13"/>
      <c r="I342" s="13"/>
      <c r="P342" s="297" t="s">
        <v>47</v>
      </c>
      <c r="Q342" s="297"/>
      <c r="R342" s="297"/>
      <c r="S342" s="297"/>
      <c r="T342" s="297"/>
      <c r="U342" s="297"/>
      <c r="V342" s="297"/>
    </row>
    <row r="343" spans="2:38" hidden="1" x14ac:dyDescent="0.2">
      <c r="B343" s="197">
        <f t="shared" si="110"/>
        <v>0</v>
      </c>
      <c r="G343" s="13"/>
      <c r="H343" s="13"/>
      <c r="I343" s="13"/>
    </row>
    <row r="344" spans="2:38" hidden="1" x14ac:dyDescent="0.2">
      <c r="B344" s="197">
        <f t="shared" si="110"/>
        <v>0</v>
      </c>
      <c r="G344" s="13"/>
      <c r="H344" s="13"/>
      <c r="I344" s="13"/>
      <c r="P344" s="290" t="s">
        <v>48</v>
      </c>
      <c r="Q344" s="290"/>
      <c r="R344" s="290"/>
      <c r="S344" s="290"/>
      <c r="T344" s="290"/>
      <c r="U344" s="290"/>
      <c r="V344" s="290"/>
      <c r="W344" s="290"/>
      <c r="Y344" s="298"/>
      <c r="Z344" s="298"/>
      <c r="AA344" s="298"/>
      <c r="AF344" s="290" t="s">
        <v>49</v>
      </c>
      <c r="AG344" s="290"/>
      <c r="AH344" s="290"/>
      <c r="AI344" s="290"/>
      <c r="AK344" s="299"/>
      <c r="AL344" s="299"/>
    </row>
    <row r="345" spans="2:38" hidden="1" x14ac:dyDescent="0.2">
      <c r="B345" s="197">
        <f t="shared" si="110"/>
        <v>0</v>
      </c>
      <c r="G345" s="13"/>
      <c r="H345" s="13"/>
      <c r="I345" s="13"/>
      <c r="P345" s="290" t="s">
        <v>50</v>
      </c>
      <c r="Q345" s="290"/>
      <c r="R345" s="290"/>
      <c r="S345" s="290"/>
      <c r="T345" s="290"/>
      <c r="U345" s="290"/>
      <c r="V345" s="290"/>
      <c r="W345" s="290"/>
      <c r="Y345" s="298"/>
      <c r="Z345" s="298"/>
      <c r="AA345" s="298"/>
      <c r="AF345" s="290" t="s">
        <v>51</v>
      </c>
      <c r="AG345" s="290"/>
      <c r="AH345" s="290"/>
      <c r="AI345" s="290"/>
      <c r="AK345" s="300"/>
      <c r="AL345" s="300"/>
    </row>
    <row r="346" spans="2:38" hidden="1" x14ac:dyDescent="0.2">
      <c r="B346" s="197">
        <f t="shared" si="110"/>
        <v>0</v>
      </c>
      <c r="G346" s="13"/>
      <c r="H346" s="13"/>
      <c r="I346" s="13"/>
      <c r="P346" s="290" t="s">
        <v>52</v>
      </c>
      <c r="Q346" s="290"/>
      <c r="R346" s="290"/>
      <c r="S346" s="290"/>
      <c r="T346" s="290"/>
      <c r="U346" s="290"/>
      <c r="V346" s="290"/>
      <c r="W346" s="290"/>
      <c r="Y346" s="298"/>
      <c r="Z346" s="298"/>
      <c r="AA346" s="298"/>
    </row>
    <row r="347" spans="2:38" hidden="1" x14ac:dyDescent="0.2">
      <c r="B347" s="197">
        <f t="shared" si="110"/>
        <v>0</v>
      </c>
      <c r="G347" s="13"/>
      <c r="H347" s="13"/>
      <c r="I347" s="13"/>
    </row>
    <row r="348" spans="2:38" hidden="1" x14ac:dyDescent="0.2">
      <c r="B348" s="197">
        <f t="shared" si="110"/>
        <v>0</v>
      </c>
      <c r="G348" s="13"/>
      <c r="H348" s="13"/>
      <c r="I348" s="13"/>
      <c r="P348" s="297" t="s">
        <v>53</v>
      </c>
      <c r="Q348" s="297"/>
      <c r="R348" s="297"/>
      <c r="S348" s="297"/>
      <c r="T348" s="297"/>
      <c r="U348" s="297"/>
      <c r="V348" s="297"/>
    </row>
    <row r="349" spans="2:38" hidden="1" x14ac:dyDescent="0.2">
      <c r="B349" s="197">
        <f t="shared" si="110"/>
        <v>0</v>
      </c>
      <c r="G349" s="13"/>
      <c r="H349" s="13"/>
      <c r="I349" s="13"/>
    </row>
    <row r="350" spans="2:38" hidden="1" x14ac:dyDescent="0.2">
      <c r="B350" s="197">
        <f t="shared" si="110"/>
        <v>0</v>
      </c>
      <c r="G350" s="13"/>
      <c r="H350" s="13"/>
      <c r="I350" s="13"/>
      <c r="P350" s="301" t="s">
        <v>54</v>
      </c>
      <c r="Q350" s="301"/>
      <c r="R350" s="301"/>
      <c r="S350" s="301"/>
      <c r="T350" s="301"/>
      <c r="U350" s="301"/>
      <c r="V350" s="301"/>
      <c r="W350" s="301"/>
      <c r="Y350" s="298"/>
      <c r="Z350" s="298"/>
      <c r="AA350" s="298"/>
      <c r="AF350" s="290"/>
      <c r="AG350" s="290"/>
      <c r="AH350" s="290"/>
      <c r="AI350" s="290"/>
    </row>
    <row r="351" spans="2:38" hidden="1" x14ac:dyDescent="0.2">
      <c r="B351" s="197">
        <f t="shared" si="110"/>
        <v>0</v>
      </c>
      <c r="G351" s="13"/>
      <c r="H351" s="13"/>
      <c r="I351" s="13"/>
    </row>
    <row r="352" spans="2:38" hidden="1" x14ac:dyDescent="0.2">
      <c r="B352" s="197">
        <f t="shared" si="110"/>
        <v>0</v>
      </c>
      <c r="G352" s="13"/>
      <c r="H352" s="13"/>
      <c r="I352" s="13"/>
      <c r="P352" s="297" t="s">
        <v>56</v>
      </c>
      <c r="Q352" s="297"/>
      <c r="R352" s="297"/>
      <c r="S352" s="297"/>
      <c r="T352" s="297"/>
      <c r="U352" s="297"/>
      <c r="V352" s="297"/>
    </row>
    <row r="353" spans="1:40" ht="22.5" hidden="1" x14ac:dyDescent="0.2">
      <c r="B353" s="197">
        <f t="shared" si="110"/>
        <v>0</v>
      </c>
      <c r="G353" s="13"/>
      <c r="H353" s="13"/>
      <c r="I353" s="13"/>
      <c r="N353" s="288" t="s">
        <v>57</v>
      </c>
      <c r="O353" s="288"/>
      <c r="P353" s="288"/>
      <c r="Q353" s="288" t="s">
        <v>58</v>
      </c>
      <c r="R353" s="288"/>
      <c r="S353" s="288"/>
      <c r="T353" s="46" t="s">
        <v>59</v>
      </c>
      <c r="U353" s="46" t="s">
        <v>60</v>
      </c>
      <c r="V353" s="302" t="s">
        <v>61</v>
      </c>
      <c r="W353" s="302"/>
      <c r="X353" s="302"/>
      <c r="Y353" s="302"/>
      <c r="Z353" s="46" t="s">
        <v>62</v>
      </c>
      <c r="AA353" s="302" t="s">
        <v>63</v>
      </c>
      <c r="AB353" s="302"/>
      <c r="AC353" s="19" t="s">
        <v>64</v>
      </c>
      <c r="AE353" s="288" t="s">
        <v>65</v>
      </c>
      <c r="AF353" s="288"/>
      <c r="AG353" s="19" t="s">
        <v>66</v>
      </c>
      <c r="AH353" s="19" t="s">
        <v>67</v>
      </c>
      <c r="AI353" s="288" t="s">
        <v>68</v>
      </c>
      <c r="AJ353" s="288"/>
      <c r="AK353" s="288"/>
      <c r="AL353" s="302" t="s">
        <v>69</v>
      </c>
      <c r="AM353" s="302"/>
      <c r="AN353" s="46" t="s">
        <v>63</v>
      </c>
    </row>
    <row r="354" spans="1:40" hidden="1" x14ac:dyDescent="0.2">
      <c r="B354" s="197" t="str">
        <f t="shared" si="110"/>
        <v>Fecha Vencimiento</v>
      </c>
      <c r="G354" s="13"/>
      <c r="H354" s="13"/>
      <c r="I354" s="13"/>
      <c r="Q354" s="291" t="s">
        <v>70</v>
      </c>
      <c r="R354" s="291"/>
      <c r="S354" s="291"/>
    </row>
    <row r="355" spans="1:40" x14ac:dyDescent="0.2">
      <c r="A355" s="91" t="s">
        <v>439</v>
      </c>
      <c r="B355" s="199" t="str">
        <f t="shared" si="110"/>
        <v>SERVICIO</v>
      </c>
      <c r="C355" s="199" t="str">
        <f t="shared" ref="C355:C389" si="119">IF(LEFT(N355,2)=LEFT(N356,2)=FALSE,AC355,"REVISAR")</f>
        <v>REF</v>
      </c>
      <c r="D355" s="199" t="b">
        <f t="shared" ref="D355:D389" si="120">DATE(YEAR(AH355),MONTH(AH355),DAY(AH355))=DATE(YEAR(AI355),MONTH(AI355),DAY(AI355))</f>
        <v>1</v>
      </c>
      <c r="E355" s="199" t="str">
        <f t="shared" ref="E355:E389" si="121">IF(ISBLANK(AH355)=FALSE,TEXT(AH355,"YYYY-MM"),TEXT(Q355,"YYYY-MM"))</f>
        <v>2020-08</v>
      </c>
      <c r="F355" s="199" t="str">
        <f t="shared" ref="F355:F389" si="122">IF(ISBLANK(AI355)=FALSE,TEXT(AI355,"YYYY-MM"),"")</f>
        <v/>
      </c>
      <c r="G355" s="200">
        <f t="shared" ref="G355:G389" si="123">ROUND(IF(ISBLANK(AL355)=FALSE,T355,T355),2)</f>
        <v>388.33</v>
      </c>
      <c r="H355" s="200">
        <f t="shared" ref="H355:H389" si="124">ROUND(+U355,2)</f>
        <v>0</v>
      </c>
      <c r="I355" s="200">
        <f t="shared" ref="I355:I389" si="125">ROUND(IF(ISBLANK(AL355)=FALSE,V355,V355),2)</f>
        <v>0</v>
      </c>
      <c r="J355" s="200">
        <f t="shared" ref="J355:J389" si="126">+G355+H355+I355</f>
        <v>388.33</v>
      </c>
      <c r="N355" s="292" t="s">
        <v>358</v>
      </c>
      <c r="O355" s="292"/>
      <c r="P355" s="292"/>
      <c r="Q355" s="293">
        <v>44068</v>
      </c>
      <c r="R355" s="293"/>
      <c r="S355" s="293"/>
      <c r="T355" s="47">
        <v>388.33460000000002</v>
      </c>
      <c r="U355" s="47">
        <v>0</v>
      </c>
      <c r="V355" s="294">
        <v>0</v>
      </c>
      <c r="W355" s="294"/>
      <c r="X355" s="294"/>
      <c r="Y355" s="294"/>
      <c r="Z355" s="47">
        <v>388.33460000000002</v>
      </c>
      <c r="AA355" s="294">
        <v>0</v>
      </c>
      <c r="AB355" s="294"/>
      <c r="AC355" s="21" t="s">
        <v>85</v>
      </c>
      <c r="AE355" s="295"/>
      <c r="AF355" s="295"/>
      <c r="AG355" s="21"/>
      <c r="AH355" s="16"/>
      <c r="AI355" s="296"/>
      <c r="AJ355" s="296"/>
      <c r="AK355" s="296"/>
      <c r="AL355" s="294"/>
      <c r="AM355" s="294"/>
      <c r="AN355" s="47"/>
    </row>
    <row r="356" spans="1:40" x14ac:dyDescent="0.2">
      <c r="A356" s="91" t="s">
        <v>439</v>
      </c>
      <c r="B356" s="199" t="str">
        <f t="shared" si="110"/>
        <v>SERVICIO</v>
      </c>
      <c r="C356" s="199" t="str">
        <f t="shared" si="119"/>
        <v>REF</v>
      </c>
      <c r="D356" s="199" t="b">
        <f t="shared" si="120"/>
        <v>1</v>
      </c>
      <c r="E356" s="199" t="str">
        <f t="shared" si="121"/>
        <v>2020-09</v>
      </c>
      <c r="F356" s="199" t="str">
        <f t="shared" si="122"/>
        <v/>
      </c>
      <c r="G356" s="200">
        <f t="shared" si="123"/>
        <v>388.33</v>
      </c>
      <c r="H356" s="200">
        <f t="shared" si="124"/>
        <v>0</v>
      </c>
      <c r="I356" s="200">
        <f t="shared" si="125"/>
        <v>0</v>
      </c>
      <c r="J356" s="200">
        <f t="shared" si="126"/>
        <v>388.33</v>
      </c>
      <c r="N356" s="292" t="s">
        <v>359</v>
      </c>
      <c r="O356" s="292"/>
      <c r="P356" s="292"/>
      <c r="Q356" s="293">
        <v>44099</v>
      </c>
      <c r="R356" s="293"/>
      <c r="S356" s="293"/>
      <c r="T356" s="47">
        <v>388.33460000000002</v>
      </c>
      <c r="U356" s="47">
        <v>0</v>
      </c>
      <c r="V356" s="294">
        <v>0</v>
      </c>
      <c r="W356" s="294"/>
      <c r="X356" s="294"/>
      <c r="Y356" s="294"/>
      <c r="Z356" s="47">
        <v>388.33460000000002</v>
      </c>
      <c r="AA356" s="294">
        <v>0</v>
      </c>
      <c r="AB356" s="294"/>
      <c r="AC356" s="21" t="s">
        <v>85</v>
      </c>
      <c r="AE356" s="295"/>
      <c r="AF356" s="295"/>
      <c r="AG356" s="21"/>
      <c r="AH356" s="16"/>
      <c r="AI356" s="296"/>
      <c r="AJ356" s="296"/>
      <c r="AK356" s="296"/>
      <c r="AL356" s="294"/>
      <c r="AM356" s="294"/>
      <c r="AN356" s="47"/>
    </row>
    <row r="357" spans="1:40" x14ac:dyDescent="0.2">
      <c r="A357" s="91" t="s">
        <v>439</v>
      </c>
      <c r="B357" s="199" t="str">
        <f t="shared" si="110"/>
        <v>SERVICIO</v>
      </c>
      <c r="C357" s="199" t="str">
        <f t="shared" si="119"/>
        <v>REF</v>
      </c>
      <c r="D357" s="199" t="b">
        <f t="shared" si="120"/>
        <v>1</v>
      </c>
      <c r="E357" s="199" t="str">
        <f t="shared" si="121"/>
        <v>2020-10</v>
      </c>
      <c r="F357" s="199" t="str">
        <f t="shared" si="122"/>
        <v/>
      </c>
      <c r="G357" s="200">
        <f t="shared" si="123"/>
        <v>388.33</v>
      </c>
      <c r="H357" s="200">
        <f t="shared" si="124"/>
        <v>0</v>
      </c>
      <c r="I357" s="200">
        <f t="shared" si="125"/>
        <v>0</v>
      </c>
      <c r="J357" s="200">
        <f t="shared" si="126"/>
        <v>388.33</v>
      </c>
      <c r="N357" s="292" t="s">
        <v>360</v>
      </c>
      <c r="O357" s="292"/>
      <c r="P357" s="292"/>
      <c r="Q357" s="293">
        <v>44129</v>
      </c>
      <c r="R357" s="293"/>
      <c r="S357" s="293"/>
      <c r="T357" s="47">
        <v>388.33460000000002</v>
      </c>
      <c r="U357" s="47">
        <v>0</v>
      </c>
      <c r="V357" s="294">
        <v>0</v>
      </c>
      <c r="W357" s="294"/>
      <c r="X357" s="294"/>
      <c r="Y357" s="294"/>
      <c r="Z357" s="47">
        <v>388.33460000000002</v>
      </c>
      <c r="AA357" s="294">
        <v>0</v>
      </c>
      <c r="AB357" s="294"/>
      <c r="AC357" s="21" t="s">
        <v>85</v>
      </c>
      <c r="AE357" s="295"/>
      <c r="AF357" s="295"/>
      <c r="AG357" s="21"/>
      <c r="AH357" s="16"/>
      <c r="AI357" s="296"/>
      <c r="AJ357" s="296"/>
      <c r="AK357" s="296"/>
      <c r="AL357" s="294"/>
      <c r="AM357" s="294"/>
      <c r="AN357" s="47"/>
    </row>
    <row r="358" spans="1:40" x14ac:dyDescent="0.2">
      <c r="A358" s="91" t="s">
        <v>439</v>
      </c>
      <c r="B358" s="199" t="str">
        <f t="shared" si="110"/>
        <v>SERVICIO</v>
      </c>
      <c r="C358" s="199" t="str">
        <f t="shared" si="119"/>
        <v>REF</v>
      </c>
      <c r="D358" s="199" t="b">
        <f t="shared" si="120"/>
        <v>1</v>
      </c>
      <c r="E358" s="199" t="str">
        <f t="shared" si="121"/>
        <v>2020-11</v>
      </c>
      <c r="F358" s="199" t="str">
        <f t="shared" si="122"/>
        <v/>
      </c>
      <c r="G358" s="200">
        <f t="shared" si="123"/>
        <v>388.33</v>
      </c>
      <c r="H358" s="200">
        <f t="shared" si="124"/>
        <v>0</v>
      </c>
      <c r="I358" s="200">
        <f t="shared" si="125"/>
        <v>0</v>
      </c>
      <c r="J358" s="200">
        <f t="shared" si="126"/>
        <v>388.33</v>
      </c>
      <c r="N358" s="292" t="s">
        <v>361</v>
      </c>
      <c r="O358" s="292"/>
      <c r="P358" s="292"/>
      <c r="Q358" s="293">
        <v>44160</v>
      </c>
      <c r="R358" s="293"/>
      <c r="S358" s="293"/>
      <c r="T358" s="47">
        <v>388.33460000000002</v>
      </c>
      <c r="U358" s="47">
        <v>0</v>
      </c>
      <c r="V358" s="294">
        <v>0</v>
      </c>
      <c r="W358" s="294"/>
      <c r="X358" s="294"/>
      <c r="Y358" s="294"/>
      <c r="Z358" s="47">
        <v>388.33460000000002</v>
      </c>
      <c r="AA358" s="294">
        <v>0</v>
      </c>
      <c r="AB358" s="294"/>
      <c r="AC358" s="21" t="s">
        <v>85</v>
      </c>
      <c r="AE358" s="295"/>
      <c r="AF358" s="295"/>
      <c r="AG358" s="21"/>
      <c r="AH358" s="16"/>
      <c r="AI358" s="296"/>
      <c r="AJ358" s="296"/>
      <c r="AK358" s="296"/>
      <c r="AL358" s="294"/>
      <c r="AM358" s="294"/>
      <c r="AN358" s="47"/>
    </row>
    <row r="359" spans="1:40" x14ac:dyDescent="0.2">
      <c r="A359" s="91" t="s">
        <v>439</v>
      </c>
      <c r="B359" s="199" t="str">
        <f t="shared" si="110"/>
        <v>SERVICIO</v>
      </c>
      <c r="C359" s="199" t="str">
        <f t="shared" si="119"/>
        <v>REF</v>
      </c>
      <c r="D359" s="199" t="b">
        <f t="shared" si="120"/>
        <v>1</v>
      </c>
      <c r="E359" s="199" t="str">
        <f t="shared" si="121"/>
        <v>2020-12</v>
      </c>
      <c r="F359" s="199" t="str">
        <f t="shared" si="122"/>
        <v/>
      </c>
      <c r="G359" s="200">
        <f t="shared" si="123"/>
        <v>388.33</v>
      </c>
      <c r="H359" s="200">
        <f t="shared" si="124"/>
        <v>0</v>
      </c>
      <c r="I359" s="200">
        <f t="shared" si="125"/>
        <v>0</v>
      </c>
      <c r="J359" s="200">
        <f t="shared" si="126"/>
        <v>388.33</v>
      </c>
      <c r="N359" s="292" t="s">
        <v>362</v>
      </c>
      <c r="O359" s="292"/>
      <c r="P359" s="292"/>
      <c r="Q359" s="293">
        <v>44190</v>
      </c>
      <c r="R359" s="293"/>
      <c r="S359" s="293"/>
      <c r="T359" s="47">
        <v>388.33460000000002</v>
      </c>
      <c r="U359" s="47">
        <v>0</v>
      </c>
      <c r="V359" s="294">
        <v>0</v>
      </c>
      <c r="W359" s="294"/>
      <c r="X359" s="294"/>
      <c r="Y359" s="294"/>
      <c r="Z359" s="47">
        <v>388.33460000000002</v>
      </c>
      <c r="AA359" s="294">
        <v>0</v>
      </c>
      <c r="AB359" s="294"/>
      <c r="AC359" s="21" t="s">
        <v>85</v>
      </c>
      <c r="AE359" s="295"/>
      <c r="AF359" s="295"/>
      <c r="AG359" s="21"/>
      <c r="AH359" s="16"/>
      <c r="AI359" s="296"/>
      <c r="AJ359" s="296"/>
      <c r="AK359" s="296"/>
      <c r="AL359" s="294"/>
      <c r="AM359" s="294"/>
      <c r="AN359" s="47"/>
    </row>
    <row r="360" spans="1:40" x14ac:dyDescent="0.2">
      <c r="A360" s="91" t="s">
        <v>439</v>
      </c>
      <c r="B360" s="199" t="str">
        <f t="shared" si="110"/>
        <v>SERVICIO</v>
      </c>
      <c r="C360" s="199" t="str">
        <f t="shared" si="119"/>
        <v>REF</v>
      </c>
      <c r="D360" s="199" t="b">
        <f t="shared" si="120"/>
        <v>1</v>
      </c>
      <c r="E360" s="199" t="str">
        <f t="shared" si="121"/>
        <v>2021-01</v>
      </c>
      <c r="F360" s="199" t="str">
        <f t="shared" si="122"/>
        <v/>
      </c>
      <c r="G360" s="200">
        <f t="shared" si="123"/>
        <v>388.33</v>
      </c>
      <c r="H360" s="200">
        <f t="shared" si="124"/>
        <v>0</v>
      </c>
      <c r="I360" s="200">
        <f t="shared" si="125"/>
        <v>0</v>
      </c>
      <c r="J360" s="200">
        <f t="shared" si="126"/>
        <v>388.33</v>
      </c>
      <c r="N360" s="292" t="s">
        <v>363</v>
      </c>
      <c r="O360" s="292"/>
      <c r="P360" s="292"/>
      <c r="Q360" s="293">
        <v>44221</v>
      </c>
      <c r="R360" s="293"/>
      <c r="S360" s="293"/>
      <c r="T360" s="47">
        <v>388.33460000000002</v>
      </c>
      <c r="U360" s="47">
        <v>0</v>
      </c>
      <c r="V360" s="294">
        <v>0</v>
      </c>
      <c r="W360" s="294"/>
      <c r="X360" s="294"/>
      <c r="Y360" s="294"/>
      <c r="Z360" s="47">
        <v>388.33460000000002</v>
      </c>
      <c r="AA360" s="294">
        <v>0</v>
      </c>
      <c r="AB360" s="294"/>
      <c r="AC360" s="21" t="s">
        <v>85</v>
      </c>
      <c r="AE360" s="295"/>
      <c r="AF360" s="295"/>
      <c r="AG360" s="21"/>
      <c r="AH360" s="16"/>
      <c r="AI360" s="296"/>
      <c r="AJ360" s="296"/>
      <c r="AK360" s="296"/>
      <c r="AL360" s="294"/>
      <c r="AM360" s="294"/>
      <c r="AN360" s="47"/>
    </row>
    <row r="361" spans="1:40" x14ac:dyDescent="0.2">
      <c r="A361" s="91" t="s">
        <v>439</v>
      </c>
      <c r="B361" s="199" t="str">
        <f t="shared" si="110"/>
        <v>SERVICIO</v>
      </c>
      <c r="C361" s="199" t="str">
        <f t="shared" si="119"/>
        <v>REF</v>
      </c>
      <c r="D361" s="199" t="b">
        <f t="shared" si="120"/>
        <v>1</v>
      </c>
      <c r="E361" s="199" t="str">
        <f t="shared" si="121"/>
        <v>2021-02</v>
      </c>
      <c r="F361" s="199" t="str">
        <f t="shared" si="122"/>
        <v/>
      </c>
      <c r="G361" s="200">
        <f t="shared" si="123"/>
        <v>388.33</v>
      </c>
      <c r="H361" s="200">
        <f t="shared" si="124"/>
        <v>0</v>
      </c>
      <c r="I361" s="200">
        <f t="shared" si="125"/>
        <v>0</v>
      </c>
      <c r="J361" s="200">
        <f t="shared" si="126"/>
        <v>388.33</v>
      </c>
      <c r="N361" s="292" t="s">
        <v>364</v>
      </c>
      <c r="O361" s="292"/>
      <c r="P361" s="292"/>
      <c r="Q361" s="293">
        <v>44252</v>
      </c>
      <c r="R361" s="293"/>
      <c r="S361" s="293"/>
      <c r="T361" s="47">
        <v>388.33460000000002</v>
      </c>
      <c r="U361" s="47">
        <v>0</v>
      </c>
      <c r="V361" s="294">
        <v>0</v>
      </c>
      <c r="W361" s="294"/>
      <c r="X361" s="294"/>
      <c r="Y361" s="294"/>
      <c r="Z361" s="47">
        <v>388.33460000000002</v>
      </c>
      <c r="AA361" s="294">
        <v>0</v>
      </c>
      <c r="AB361" s="294"/>
      <c r="AC361" s="21" t="s">
        <v>85</v>
      </c>
      <c r="AE361" s="295"/>
      <c r="AF361" s="295"/>
      <c r="AG361" s="21"/>
      <c r="AH361" s="16"/>
      <c r="AI361" s="296"/>
      <c r="AJ361" s="296"/>
      <c r="AK361" s="296"/>
      <c r="AL361" s="294"/>
      <c r="AM361" s="294"/>
      <c r="AN361" s="47"/>
    </row>
    <row r="362" spans="1:40" x14ac:dyDescent="0.2">
      <c r="A362" s="91" t="s">
        <v>439</v>
      </c>
      <c r="B362" s="199" t="str">
        <f t="shared" si="110"/>
        <v>SERVICIO</v>
      </c>
      <c r="C362" s="199" t="str">
        <f t="shared" si="119"/>
        <v>REF</v>
      </c>
      <c r="D362" s="199" t="b">
        <f t="shared" si="120"/>
        <v>1</v>
      </c>
      <c r="E362" s="199" t="str">
        <f t="shared" si="121"/>
        <v>2021-03</v>
      </c>
      <c r="F362" s="199" t="str">
        <f t="shared" si="122"/>
        <v/>
      </c>
      <c r="G362" s="200">
        <f t="shared" si="123"/>
        <v>388.33</v>
      </c>
      <c r="H362" s="200">
        <f t="shared" si="124"/>
        <v>0</v>
      </c>
      <c r="I362" s="200">
        <f t="shared" si="125"/>
        <v>0</v>
      </c>
      <c r="J362" s="200">
        <f t="shared" si="126"/>
        <v>388.33</v>
      </c>
      <c r="N362" s="292" t="s">
        <v>365</v>
      </c>
      <c r="O362" s="292"/>
      <c r="P362" s="292"/>
      <c r="Q362" s="293">
        <v>44280</v>
      </c>
      <c r="R362" s="293"/>
      <c r="S362" s="293"/>
      <c r="T362" s="47">
        <v>388.33460000000002</v>
      </c>
      <c r="U362" s="47">
        <v>0</v>
      </c>
      <c r="V362" s="294">
        <v>0</v>
      </c>
      <c r="W362" s="294"/>
      <c r="X362" s="294"/>
      <c r="Y362" s="294"/>
      <c r="Z362" s="47">
        <v>388.33460000000002</v>
      </c>
      <c r="AA362" s="294">
        <v>0</v>
      </c>
      <c r="AB362" s="294"/>
      <c r="AC362" s="21" t="s">
        <v>85</v>
      </c>
      <c r="AE362" s="295"/>
      <c r="AF362" s="295"/>
      <c r="AG362" s="21"/>
      <c r="AH362" s="16"/>
      <c r="AI362" s="296"/>
      <c r="AJ362" s="296"/>
      <c r="AK362" s="296"/>
      <c r="AL362" s="294"/>
      <c r="AM362" s="294"/>
      <c r="AN362" s="47"/>
    </row>
    <row r="363" spans="1:40" x14ac:dyDescent="0.2">
      <c r="A363" s="91" t="s">
        <v>439</v>
      </c>
      <c r="B363" s="199" t="str">
        <f t="shared" si="110"/>
        <v>SERVICIO</v>
      </c>
      <c r="C363" s="199" t="str">
        <f t="shared" si="119"/>
        <v>REF</v>
      </c>
      <c r="D363" s="199" t="b">
        <f t="shared" si="120"/>
        <v>1</v>
      </c>
      <c r="E363" s="199" t="str">
        <f t="shared" si="121"/>
        <v>2021-04</v>
      </c>
      <c r="F363" s="199" t="str">
        <f t="shared" si="122"/>
        <v/>
      </c>
      <c r="G363" s="200">
        <f t="shared" si="123"/>
        <v>388.33</v>
      </c>
      <c r="H363" s="200">
        <f t="shared" si="124"/>
        <v>0</v>
      </c>
      <c r="I363" s="200">
        <f t="shared" si="125"/>
        <v>0</v>
      </c>
      <c r="J363" s="200">
        <f t="shared" si="126"/>
        <v>388.33</v>
      </c>
      <c r="N363" s="292" t="s">
        <v>366</v>
      </c>
      <c r="O363" s="292"/>
      <c r="P363" s="292"/>
      <c r="Q363" s="293">
        <v>44311</v>
      </c>
      <c r="R363" s="293"/>
      <c r="S363" s="293"/>
      <c r="T363" s="47">
        <v>388.33460000000002</v>
      </c>
      <c r="U363" s="47">
        <v>0</v>
      </c>
      <c r="V363" s="294">
        <v>0</v>
      </c>
      <c r="W363" s="294"/>
      <c r="X363" s="294"/>
      <c r="Y363" s="294"/>
      <c r="Z363" s="47">
        <v>388.33460000000002</v>
      </c>
      <c r="AA363" s="294">
        <v>0</v>
      </c>
      <c r="AB363" s="294"/>
      <c r="AC363" s="21" t="s">
        <v>85</v>
      </c>
      <c r="AE363" s="295"/>
      <c r="AF363" s="295"/>
      <c r="AG363" s="21"/>
      <c r="AH363" s="16"/>
      <c r="AI363" s="296"/>
      <c r="AJ363" s="296"/>
      <c r="AK363" s="296"/>
      <c r="AL363" s="294"/>
      <c r="AM363" s="294"/>
      <c r="AN363" s="47"/>
    </row>
    <row r="364" spans="1:40" x14ac:dyDescent="0.2">
      <c r="A364" s="91" t="s">
        <v>439</v>
      </c>
      <c r="B364" s="199" t="str">
        <f t="shared" si="110"/>
        <v>SERVICIO</v>
      </c>
      <c r="C364" s="199" t="str">
        <f t="shared" si="119"/>
        <v>REF</v>
      </c>
      <c r="D364" s="199" t="b">
        <f t="shared" si="120"/>
        <v>1</v>
      </c>
      <c r="E364" s="199" t="str">
        <f t="shared" si="121"/>
        <v>2021-05</v>
      </c>
      <c r="F364" s="199" t="str">
        <f t="shared" si="122"/>
        <v/>
      </c>
      <c r="G364" s="200">
        <f t="shared" si="123"/>
        <v>388.33</v>
      </c>
      <c r="H364" s="200">
        <f t="shared" si="124"/>
        <v>0</v>
      </c>
      <c r="I364" s="200">
        <f t="shared" si="125"/>
        <v>0</v>
      </c>
      <c r="J364" s="200">
        <f t="shared" si="126"/>
        <v>388.33</v>
      </c>
      <c r="N364" s="292" t="s">
        <v>367</v>
      </c>
      <c r="O364" s="292"/>
      <c r="P364" s="292"/>
      <c r="Q364" s="293">
        <v>44341</v>
      </c>
      <c r="R364" s="293"/>
      <c r="S364" s="293"/>
      <c r="T364" s="47">
        <v>388.33460000000002</v>
      </c>
      <c r="U364" s="47">
        <v>0</v>
      </c>
      <c r="V364" s="294">
        <v>0</v>
      </c>
      <c r="W364" s="294"/>
      <c r="X364" s="294"/>
      <c r="Y364" s="294"/>
      <c r="Z364" s="47">
        <v>388.33460000000002</v>
      </c>
      <c r="AA364" s="294">
        <v>0</v>
      </c>
      <c r="AB364" s="294"/>
      <c r="AC364" s="21" t="s">
        <v>85</v>
      </c>
      <c r="AE364" s="295"/>
      <c r="AF364" s="295"/>
      <c r="AG364" s="21"/>
      <c r="AH364" s="16"/>
      <c r="AI364" s="296"/>
      <c r="AJ364" s="296"/>
      <c r="AK364" s="296"/>
      <c r="AL364" s="294"/>
      <c r="AM364" s="294"/>
      <c r="AN364" s="47"/>
    </row>
    <row r="365" spans="1:40" x14ac:dyDescent="0.2">
      <c r="A365" s="91" t="s">
        <v>439</v>
      </c>
      <c r="B365" s="199" t="str">
        <f t="shared" si="110"/>
        <v>SERVICIO</v>
      </c>
      <c r="C365" s="199" t="str">
        <f t="shared" si="119"/>
        <v>REF</v>
      </c>
      <c r="D365" s="199" t="b">
        <f t="shared" si="120"/>
        <v>1</v>
      </c>
      <c r="E365" s="199" t="str">
        <f t="shared" si="121"/>
        <v>2021-06</v>
      </c>
      <c r="F365" s="199" t="str">
        <f t="shared" si="122"/>
        <v/>
      </c>
      <c r="G365" s="200">
        <f t="shared" si="123"/>
        <v>388.33</v>
      </c>
      <c r="H365" s="200">
        <f t="shared" si="124"/>
        <v>0</v>
      </c>
      <c r="I365" s="200">
        <f t="shared" si="125"/>
        <v>0</v>
      </c>
      <c r="J365" s="200">
        <f t="shared" si="126"/>
        <v>388.33</v>
      </c>
      <c r="N365" s="292" t="s">
        <v>368</v>
      </c>
      <c r="O365" s="292"/>
      <c r="P365" s="292"/>
      <c r="Q365" s="293">
        <v>44372</v>
      </c>
      <c r="R365" s="293"/>
      <c r="S365" s="293"/>
      <c r="T365" s="47">
        <v>388.33460000000002</v>
      </c>
      <c r="U365" s="47">
        <v>0</v>
      </c>
      <c r="V365" s="294">
        <v>0</v>
      </c>
      <c r="W365" s="294"/>
      <c r="X365" s="294"/>
      <c r="Y365" s="294"/>
      <c r="Z365" s="47">
        <v>388.33460000000002</v>
      </c>
      <c r="AA365" s="294">
        <v>0</v>
      </c>
      <c r="AB365" s="294"/>
      <c r="AC365" s="21" t="s">
        <v>85</v>
      </c>
      <c r="AE365" s="295"/>
      <c r="AF365" s="295"/>
      <c r="AG365" s="21"/>
      <c r="AH365" s="16"/>
      <c r="AI365" s="296"/>
      <c r="AJ365" s="296"/>
      <c r="AK365" s="296"/>
      <c r="AL365" s="294"/>
      <c r="AM365" s="294"/>
      <c r="AN365" s="47"/>
    </row>
    <row r="366" spans="1:40" x14ac:dyDescent="0.2">
      <c r="A366" s="91" t="s">
        <v>439</v>
      </c>
      <c r="B366" s="199" t="str">
        <f t="shared" si="110"/>
        <v>SERVICIO</v>
      </c>
      <c r="C366" s="199" t="str">
        <f t="shared" si="119"/>
        <v>REF</v>
      </c>
      <c r="D366" s="199" t="b">
        <f t="shared" si="120"/>
        <v>1</v>
      </c>
      <c r="E366" s="199" t="str">
        <f t="shared" si="121"/>
        <v>2021-07</v>
      </c>
      <c r="F366" s="199" t="str">
        <f t="shared" si="122"/>
        <v/>
      </c>
      <c r="G366" s="200">
        <f t="shared" si="123"/>
        <v>388.33</v>
      </c>
      <c r="H366" s="200">
        <f t="shared" si="124"/>
        <v>0</v>
      </c>
      <c r="I366" s="200">
        <f t="shared" si="125"/>
        <v>0</v>
      </c>
      <c r="J366" s="200">
        <f t="shared" si="126"/>
        <v>388.33</v>
      </c>
      <c r="N366" s="292" t="s">
        <v>369</v>
      </c>
      <c r="O366" s="292"/>
      <c r="P366" s="292"/>
      <c r="Q366" s="293">
        <v>44402</v>
      </c>
      <c r="R366" s="293"/>
      <c r="S366" s="293"/>
      <c r="T366" s="47">
        <v>388.33460000000002</v>
      </c>
      <c r="U366" s="47">
        <v>0</v>
      </c>
      <c r="V366" s="294">
        <v>0</v>
      </c>
      <c r="W366" s="294"/>
      <c r="X366" s="294"/>
      <c r="Y366" s="294"/>
      <c r="Z366" s="47">
        <v>388.33460000000002</v>
      </c>
      <c r="AA366" s="294">
        <v>0</v>
      </c>
      <c r="AB366" s="294"/>
      <c r="AC366" s="21" t="s">
        <v>85</v>
      </c>
      <c r="AE366" s="295"/>
      <c r="AF366" s="295"/>
      <c r="AG366" s="21"/>
      <c r="AH366" s="16"/>
      <c r="AI366" s="296"/>
      <c r="AJ366" s="296"/>
      <c r="AK366" s="296"/>
      <c r="AL366" s="294"/>
      <c r="AM366" s="294"/>
      <c r="AN366" s="47"/>
    </row>
    <row r="367" spans="1:40" x14ac:dyDescent="0.2">
      <c r="A367" s="91" t="s">
        <v>439</v>
      </c>
      <c r="B367" s="199" t="str">
        <f t="shared" si="110"/>
        <v>SERVICIO</v>
      </c>
      <c r="C367" s="199" t="str">
        <f t="shared" si="119"/>
        <v>REF</v>
      </c>
      <c r="D367" s="199" t="b">
        <f t="shared" si="120"/>
        <v>1</v>
      </c>
      <c r="E367" s="199" t="str">
        <f t="shared" si="121"/>
        <v>2021-08</v>
      </c>
      <c r="F367" s="199" t="str">
        <f t="shared" si="122"/>
        <v/>
      </c>
      <c r="G367" s="200">
        <f t="shared" si="123"/>
        <v>388.33</v>
      </c>
      <c r="H367" s="200">
        <f t="shared" si="124"/>
        <v>0</v>
      </c>
      <c r="I367" s="200">
        <f t="shared" si="125"/>
        <v>0</v>
      </c>
      <c r="J367" s="200">
        <f t="shared" si="126"/>
        <v>388.33</v>
      </c>
      <c r="N367" s="292" t="s">
        <v>370</v>
      </c>
      <c r="O367" s="292"/>
      <c r="P367" s="292"/>
      <c r="Q367" s="293">
        <v>44433</v>
      </c>
      <c r="R367" s="293"/>
      <c r="S367" s="293"/>
      <c r="T367" s="47">
        <v>388.33460000000002</v>
      </c>
      <c r="U367" s="47">
        <v>0</v>
      </c>
      <c r="V367" s="294">
        <v>0</v>
      </c>
      <c r="W367" s="294"/>
      <c r="X367" s="294"/>
      <c r="Y367" s="294"/>
      <c r="Z367" s="47">
        <v>388.33460000000002</v>
      </c>
      <c r="AA367" s="294">
        <v>0</v>
      </c>
      <c r="AB367" s="294"/>
      <c r="AC367" s="21" t="s">
        <v>85</v>
      </c>
      <c r="AE367" s="295"/>
      <c r="AF367" s="295"/>
      <c r="AG367" s="21"/>
      <c r="AH367" s="16"/>
      <c r="AI367" s="296"/>
      <c r="AJ367" s="296"/>
      <c r="AK367" s="296"/>
      <c r="AL367" s="294"/>
      <c r="AM367" s="294"/>
      <c r="AN367" s="47"/>
    </row>
    <row r="368" spans="1:40" x14ac:dyDescent="0.2">
      <c r="A368" s="91" t="s">
        <v>439</v>
      </c>
      <c r="B368" s="199" t="str">
        <f t="shared" si="110"/>
        <v>SERVICIO</v>
      </c>
      <c r="C368" s="199" t="str">
        <f t="shared" si="119"/>
        <v>REF</v>
      </c>
      <c r="D368" s="199" t="b">
        <f t="shared" si="120"/>
        <v>1</v>
      </c>
      <c r="E368" s="199" t="str">
        <f t="shared" si="121"/>
        <v>2021-09</v>
      </c>
      <c r="F368" s="199" t="str">
        <f t="shared" si="122"/>
        <v/>
      </c>
      <c r="G368" s="200">
        <f t="shared" si="123"/>
        <v>388.33</v>
      </c>
      <c r="H368" s="200">
        <f t="shared" si="124"/>
        <v>0</v>
      </c>
      <c r="I368" s="200">
        <f t="shared" si="125"/>
        <v>0</v>
      </c>
      <c r="J368" s="200">
        <f t="shared" si="126"/>
        <v>388.33</v>
      </c>
      <c r="N368" s="292" t="s">
        <v>371</v>
      </c>
      <c r="O368" s="292"/>
      <c r="P368" s="292"/>
      <c r="Q368" s="293">
        <v>44464</v>
      </c>
      <c r="R368" s="293"/>
      <c r="S368" s="293"/>
      <c r="T368" s="47">
        <v>388.33460000000002</v>
      </c>
      <c r="U368" s="47">
        <v>0</v>
      </c>
      <c r="V368" s="294">
        <v>0</v>
      </c>
      <c r="W368" s="294"/>
      <c r="X368" s="294"/>
      <c r="Y368" s="294"/>
      <c r="Z368" s="47">
        <v>388.33460000000002</v>
      </c>
      <c r="AA368" s="294">
        <v>0</v>
      </c>
      <c r="AB368" s="294"/>
      <c r="AC368" s="21" t="s">
        <v>85</v>
      </c>
      <c r="AE368" s="295"/>
      <c r="AF368" s="295"/>
      <c r="AG368" s="21"/>
      <c r="AH368" s="16"/>
      <c r="AI368" s="296"/>
      <c r="AJ368" s="296"/>
      <c r="AK368" s="296"/>
      <c r="AL368" s="294"/>
      <c r="AM368" s="294"/>
      <c r="AN368" s="47"/>
    </row>
    <row r="369" spans="1:40" x14ac:dyDescent="0.2">
      <c r="A369" s="91" t="s">
        <v>439</v>
      </c>
      <c r="B369" s="199" t="str">
        <f t="shared" si="110"/>
        <v>SERVICIO</v>
      </c>
      <c r="C369" s="199" t="str">
        <f t="shared" si="119"/>
        <v>REF</v>
      </c>
      <c r="D369" s="199" t="b">
        <f t="shared" si="120"/>
        <v>1</v>
      </c>
      <c r="E369" s="199" t="str">
        <f t="shared" si="121"/>
        <v>2021-10</v>
      </c>
      <c r="F369" s="199" t="str">
        <f t="shared" si="122"/>
        <v/>
      </c>
      <c r="G369" s="200">
        <f t="shared" si="123"/>
        <v>388.33</v>
      </c>
      <c r="H369" s="200">
        <f t="shared" si="124"/>
        <v>0</v>
      </c>
      <c r="I369" s="200">
        <f t="shared" si="125"/>
        <v>0</v>
      </c>
      <c r="J369" s="200">
        <f t="shared" si="126"/>
        <v>388.33</v>
      </c>
      <c r="N369" s="292" t="s">
        <v>372</v>
      </c>
      <c r="O369" s="292"/>
      <c r="P369" s="292"/>
      <c r="Q369" s="293">
        <v>44494</v>
      </c>
      <c r="R369" s="293"/>
      <c r="S369" s="293"/>
      <c r="T369" s="47">
        <v>388.33460000000002</v>
      </c>
      <c r="U369" s="47">
        <v>0</v>
      </c>
      <c r="V369" s="294">
        <v>0</v>
      </c>
      <c r="W369" s="294"/>
      <c r="X369" s="294"/>
      <c r="Y369" s="294"/>
      <c r="Z369" s="47">
        <v>388.33460000000002</v>
      </c>
      <c r="AA369" s="294">
        <v>0</v>
      </c>
      <c r="AB369" s="294"/>
      <c r="AC369" s="21" t="s">
        <v>85</v>
      </c>
      <c r="AE369" s="295"/>
      <c r="AF369" s="295"/>
      <c r="AG369" s="21"/>
      <c r="AH369" s="16"/>
      <c r="AI369" s="296"/>
      <c r="AJ369" s="296"/>
      <c r="AK369" s="296"/>
      <c r="AL369" s="294"/>
      <c r="AM369" s="294"/>
      <c r="AN369" s="47"/>
    </row>
    <row r="370" spans="1:40" x14ac:dyDescent="0.2">
      <c r="A370" s="91" t="s">
        <v>439</v>
      </c>
      <c r="B370" s="199" t="str">
        <f t="shared" si="110"/>
        <v>SERVICIO</v>
      </c>
      <c r="C370" s="199" t="str">
        <f t="shared" si="119"/>
        <v>REF</v>
      </c>
      <c r="D370" s="199" t="b">
        <f t="shared" si="120"/>
        <v>1</v>
      </c>
      <c r="E370" s="199" t="str">
        <f t="shared" si="121"/>
        <v>2021-11</v>
      </c>
      <c r="F370" s="199" t="str">
        <f t="shared" si="122"/>
        <v/>
      </c>
      <c r="G370" s="200">
        <f t="shared" si="123"/>
        <v>388.33</v>
      </c>
      <c r="H370" s="200">
        <f t="shared" si="124"/>
        <v>0</v>
      </c>
      <c r="I370" s="200">
        <f t="shared" si="125"/>
        <v>0</v>
      </c>
      <c r="J370" s="200">
        <f t="shared" si="126"/>
        <v>388.33</v>
      </c>
      <c r="N370" s="292" t="s">
        <v>373</v>
      </c>
      <c r="O370" s="292"/>
      <c r="P370" s="292"/>
      <c r="Q370" s="293">
        <v>44525</v>
      </c>
      <c r="R370" s="293"/>
      <c r="S370" s="293"/>
      <c r="T370" s="47">
        <v>388.33460000000002</v>
      </c>
      <c r="U370" s="47">
        <v>0</v>
      </c>
      <c r="V370" s="294">
        <v>0</v>
      </c>
      <c r="W370" s="294"/>
      <c r="X370" s="294"/>
      <c r="Y370" s="294"/>
      <c r="Z370" s="47">
        <v>388.33460000000002</v>
      </c>
      <c r="AA370" s="294">
        <v>0</v>
      </c>
      <c r="AB370" s="294"/>
      <c r="AC370" s="21" t="s">
        <v>85</v>
      </c>
      <c r="AE370" s="295"/>
      <c r="AF370" s="295"/>
      <c r="AG370" s="21"/>
      <c r="AH370" s="16"/>
      <c r="AI370" s="296"/>
      <c r="AJ370" s="296"/>
      <c r="AK370" s="296"/>
      <c r="AL370" s="294"/>
      <c r="AM370" s="294"/>
      <c r="AN370" s="47"/>
    </row>
    <row r="371" spans="1:40" x14ac:dyDescent="0.2">
      <c r="A371" s="91" t="s">
        <v>439</v>
      </c>
      <c r="B371" s="199" t="str">
        <f t="shared" si="110"/>
        <v>SERVICIO</v>
      </c>
      <c r="C371" s="199" t="str">
        <f t="shared" si="119"/>
        <v>REF</v>
      </c>
      <c r="D371" s="199" t="b">
        <f t="shared" si="120"/>
        <v>1</v>
      </c>
      <c r="E371" s="199" t="str">
        <f t="shared" si="121"/>
        <v>2021-12</v>
      </c>
      <c r="F371" s="199" t="str">
        <f t="shared" si="122"/>
        <v/>
      </c>
      <c r="G371" s="200">
        <f t="shared" si="123"/>
        <v>388.33</v>
      </c>
      <c r="H371" s="200">
        <f t="shared" si="124"/>
        <v>0</v>
      </c>
      <c r="I371" s="200">
        <f t="shared" si="125"/>
        <v>0</v>
      </c>
      <c r="J371" s="200">
        <f t="shared" si="126"/>
        <v>388.33</v>
      </c>
      <c r="N371" s="292" t="s">
        <v>374</v>
      </c>
      <c r="O371" s="292"/>
      <c r="P371" s="292"/>
      <c r="Q371" s="293">
        <v>44555</v>
      </c>
      <c r="R371" s="293"/>
      <c r="S371" s="293"/>
      <c r="T371" s="47">
        <v>388.33460000000002</v>
      </c>
      <c r="U371" s="47">
        <v>0</v>
      </c>
      <c r="V371" s="294">
        <v>0</v>
      </c>
      <c r="W371" s="294"/>
      <c r="X371" s="294"/>
      <c r="Y371" s="294"/>
      <c r="Z371" s="47">
        <v>388.33460000000002</v>
      </c>
      <c r="AA371" s="294">
        <v>0</v>
      </c>
      <c r="AB371" s="294"/>
      <c r="AC371" s="21" t="s">
        <v>85</v>
      </c>
      <c r="AE371" s="295"/>
      <c r="AF371" s="295"/>
      <c r="AG371" s="21"/>
      <c r="AH371" s="16"/>
      <c r="AI371" s="296"/>
      <c r="AJ371" s="296"/>
      <c r="AK371" s="296"/>
      <c r="AL371" s="294"/>
      <c r="AM371" s="294"/>
      <c r="AN371" s="47"/>
    </row>
    <row r="372" spans="1:40" x14ac:dyDescent="0.2">
      <c r="A372" s="91" t="s">
        <v>439</v>
      </c>
      <c r="B372" s="199" t="str">
        <f t="shared" si="110"/>
        <v>SERVICIO</v>
      </c>
      <c r="C372" s="199" t="str">
        <f t="shared" si="119"/>
        <v>REF</v>
      </c>
      <c r="D372" s="199" t="b">
        <f t="shared" si="120"/>
        <v>1</v>
      </c>
      <c r="E372" s="199" t="str">
        <f t="shared" si="121"/>
        <v>2022-01</v>
      </c>
      <c r="F372" s="199" t="str">
        <f t="shared" si="122"/>
        <v/>
      </c>
      <c r="G372" s="200">
        <f t="shared" si="123"/>
        <v>388.33</v>
      </c>
      <c r="H372" s="200">
        <f t="shared" si="124"/>
        <v>0</v>
      </c>
      <c r="I372" s="200">
        <f t="shared" si="125"/>
        <v>0</v>
      </c>
      <c r="J372" s="200">
        <f t="shared" si="126"/>
        <v>388.33</v>
      </c>
      <c r="N372" s="292" t="s">
        <v>375</v>
      </c>
      <c r="O372" s="292"/>
      <c r="P372" s="292"/>
      <c r="Q372" s="293">
        <v>44586</v>
      </c>
      <c r="R372" s="293"/>
      <c r="S372" s="293"/>
      <c r="T372" s="47">
        <v>388.33460000000002</v>
      </c>
      <c r="U372" s="47">
        <v>0</v>
      </c>
      <c r="V372" s="294">
        <v>0</v>
      </c>
      <c r="W372" s="294"/>
      <c r="X372" s="294"/>
      <c r="Y372" s="294"/>
      <c r="Z372" s="47">
        <v>388.33460000000002</v>
      </c>
      <c r="AA372" s="294">
        <v>0</v>
      </c>
      <c r="AB372" s="294"/>
      <c r="AC372" s="21" t="s">
        <v>85</v>
      </c>
      <c r="AE372" s="295"/>
      <c r="AF372" s="295"/>
      <c r="AG372" s="21"/>
      <c r="AH372" s="16"/>
      <c r="AI372" s="296"/>
      <c r="AJ372" s="296"/>
      <c r="AK372" s="296"/>
      <c r="AL372" s="294"/>
      <c r="AM372" s="294"/>
      <c r="AN372" s="47"/>
    </row>
    <row r="373" spans="1:40" x14ac:dyDescent="0.2">
      <c r="A373" s="91" t="s">
        <v>439</v>
      </c>
      <c r="B373" s="199" t="str">
        <f t="shared" si="110"/>
        <v>SERVICIO</v>
      </c>
      <c r="C373" s="199" t="str">
        <f t="shared" si="119"/>
        <v>REF</v>
      </c>
      <c r="D373" s="199" t="b">
        <f t="shared" si="120"/>
        <v>1</v>
      </c>
      <c r="E373" s="199" t="str">
        <f t="shared" si="121"/>
        <v>2022-02</v>
      </c>
      <c r="F373" s="199" t="str">
        <f t="shared" si="122"/>
        <v/>
      </c>
      <c r="G373" s="200">
        <f t="shared" si="123"/>
        <v>388.33</v>
      </c>
      <c r="H373" s="200">
        <f t="shared" si="124"/>
        <v>0</v>
      </c>
      <c r="I373" s="200">
        <f t="shared" si="125"/>
        <v>0</v>
      </c>
      <c r="J373" s="200">
        <f t="shared" si="126"/>
        <v>388.33</v>
      </c>
      <c r="N373" s="292" t="s">
        <v>376</v>
      </c>
      <c r="O373" s="292"/>
      <c r="P373" s="292"/>
      <c r="Q373" s="293">
        <v>44617</v>
      </c>
      <c r="R373" s="293"/>
      <c r="S373" s="293"/>
      <c r="T373" s="47">
        <v>388.33460000000002</v>
      </c>
      <c r="U373" s="47">
        <v>0</v>
      </c>
      <c r="V373" s="294">
        <v>0</v>
      </c>
      <c r="W373" s="294"/>
      <c r="X373" s="294"/>
      <c r="Y373" s="294"/>
      <c r="Z373" s="47">
        <v>388.33460000000002</v>
      </c>
      <c r="AA373" s="294">
        <v>0</v>
      </c>
      <c r="AB373" s="294"/>
      <c r="AC373" s="21" t="s">
        <v>85</v>
      </c>
      <c r="AE373" s="295"/>
      <c r="AF373" s="295"/>
      <c r="AG373" s="21"/>
      <c r="AH373" s="16"/>
      <c r="AI373" s="296"/>
      <c r="AJ373" s="296"/>
      <c r="AK373" s="296"/>
      <c r="AL373" s="294"/>
      <c r="AM373" s="294"/>
      <c r="AN373" s="47"/>
    </row>
    <row r="374" spans="1:40" x14ac:dyDescent="0.2">
      <c r="A374" s="91" t="s">
        <v>439</v>
      </c>
      <c r="B374" s="199" t="str">
        <f t="shared" si="110"/>
        <v>SERVICIO</v>
      </c>
      <c r="C374" s="199" t="str">
        <f t="shared" si="119"/>
        <v>REF</v>
      </c>
      <c r="D374" s="199" t="b">
        <f t="shared" si="120"/>
        <v>1</v>
      </c>
      <c r="E374" s="199" t="str">
        <f t="shared" si="121"/>
        <v>2022-03</v>
      </c>
      <c r="F374" s="199" t="str">
        <f t="shared" si="122"/>
        <v/>
      </c>
      <c r="G374" s="200">
        <f t="shared" si="123"/>
        <v>388.33</v>
      </c>
      <c r="H374" s="200">
        <f t="shared" si="124"/>
        <v>0</v>
      </c>
      <c r="I374" s="200">
        <f t="shared" si="125"/>
        <v>0</v>
      </c>
      <c r="J374" s="200">
        <f t="shared" si="126"/>
        <v>388.33</v>
      </c>
      <c r="N374" s="292" t="s">
        <v>377</v>
      </c>
      <c r="O374" s="292"/>
      <c r="P374" s="292"/>
      <c r="Q374" s="293">
        <v>44645</v>
      </c>
      <c r="R374" s="293"/>
      <c r="S374" s="293"/>
      <c r="T374" s="47">
        <v>388.33460000000002</v>
      </c>
      <c r="U374" s="47">
        <v>0</v>
      </c>
      <c r="V374" s="294">
        <v>0</v>
      </c>
      <c r="W374" s="294"/>
      <c r="X374" s="294"/>
      <c r="Y374" s="294"/>
      <c r="Z374" s="47">
        <v>388.33460000000002</v>
      </c>
      <c r="AA374" s="294">
        <v>0</v>
      </c>
      <c r="AB374" s="294"/>
      <c r="AC374" s="21" t="s">
        <v>85</v>
      </c>
      <c r="AE374" s="295"/>
      <c r="AF374" s="295"/>
      <c r="AG374" s="21"/>
      <c r="AH374" s="16"/>
      <c r="AI374" s="296"/>
      <c r="AJ374" s="296"/>
      <c r="AK374" s="296"/>
      <c r="AL374" s="294"/>
      <c r="AM374" s="294"/>
      <c r="AN374" s="47"/>
    </row>
    <row r="375" spans="1:40" x14ac:dyDescent="0.2">
      <c r="A375" s="91" t="s">
        <v>439</v>
      </c>
      <c r="B375" s="199" t="str">
        <f t="shared" si="110"/>
        <v>SERVICIO</v>
      </c>
      <c r="C375" s="199" t="str">
        <f t="shared" si="119"/>
        <v>REF</v>
      </c>
      <c r="D375" s="199" t="b">
        <f t="shared" si="120"/>
        <v>1</v>
      </c>
      <c r="E375" s="199" t="str">
        <f t="shared" si="121"/>
        <v>2022-04</v>
      </c>
      <c r="F375" s="199" t="str">
        <f t="shared" si="122"/>
        <v/>
      </c>
      <c r="G375" s="200">
        <f t="shared" si="123"/>
        <v>388.33</v>
      </c>
      <c r="H375" s="200">
        <f t="shared" si="124"/>
        <v>0</v>
      </c>
      <c r="I375" s="200">
        <f t="shared" si="125"/>
        <v>0</v>
      </c>
      <c r="J375" s="200">
        <f t="shared" si="126"/>
        <v>388.33</v>
      </c>
      <c r="N375" s="292" t="s">
        <v>378</v>
      </c>
      <c r="O375" s="292"/>
      <c r="P375" s="292"/>
      <c r="Q375" s="293">
        <v>44676</v>
      </c>
      <c r="R375" s="293"/>
      <c r="S375" s="293"/>
      <c r="T375" s="47">
        <v>388.33460000000002</v>
      </c>
      <c r="U375" s="47">
        <v>0</v>
      </c>
      <c r="V375" s="294">
        <v>0</v>
      </c>
      <c r="W375" s="294"/>
      <c r="X375" s="294"/>
      <c r="Y375" s="294"/>
      <c r="Z375" s="47">
        <v>388.33460000000002</v>
      </c>
      <c r="AA375" s="294">
        <v>0</v>
      </c>
      <c r="AB375" s="294"/>
      <c r="AC375" s="21" t="s">
        <v>85</v>
      </c>
      <c r="AE375" s="295"/>
      <c r="AF375" s="295"/>
      <c r="AG375" s="21"/>
      <c r="AH375" s="16"/>
      <c r="AI375" s="296"/>
      <c r="AJ375" s="296"/>
      <c r="AK375" s="296"/>
      <c r="AL375" s="294"/>
      <c r="AM375" s="294"/>
      <c r="AN375" s="47"/>
    </row>
    <row r="376" spans="1:40" x14ac:dyDescent="0.2">
      <c r="A376" s="91" t="s">
        <v>439</v>
      </c>
      <c r="B376" s="199" t="str">
        <f t="shared" si="110"/>
        <v>SERVICIO</v>
      </c>
      <c r="C376" s="199" t="str">
        <f t="shared" si="119"/>
        <v>REF</v>
      </c>
      <c r="D376" s="199" t="b">
        <f t="shared" si="120"/>
        <v>1</v>
      </c>
      <c r="E376" s="199" t="str">
        <f t="shared" si="121"/>
        <v>2022-05</v>
      </c>
      <c r="F376" s="199" t="str">
        <f t="shared" si="122"/>
        <v/>
      </c>
      <c r="G376" s="200">
        <f t="shared" si="123"/>
        <v>388.33</v>
      </c>
      <c r="H376" s="200">
        <f t="shared" si="124"/>
        <v>0</v>
      </c>
      <c r="I376" s="200">
        <f t="shared" si="125"/>
        <v>0</v>
      </c>
      <c r="J376" s="200">
        <f t="shared" si="126"/>
        <v>388.33</v>
      </c>
      <c r="N376" s="292" t="s">
        <v>379</v>
      </c>
      <c r="O376" s="292"/>
      <c r="P376" s="292"/>
      <c r="Q376" s="293">
        <v>44706</v>
      </c>
      <c r="R376" s="293"/>
      <c r="S376" s="293"/>
      <c r="T376" s="47">
        <v>388.33460000000002</v>
      </c>
      <c r="U376" s="47">
        <v>0</v>
      </c>
      <c r="V376" s="294">
        <v>0</v>
      </c>
      <c r="W376" s="294"/>
      <c r="X376" s="294"/>
      <c r="Y376" s="294"/>
      <c r="Z376" s="47">
        <v>388.33460000000002</v>
      </c>
      <c r="AA376" s="294">
        <v>0</v>
      </c>
      <c r="AB376" s="294"/>
      <c r="AC376" s="21" t="s">
        <v>85</v>
      </c>
      <c r="AE376" s="295"/>
      <c r="AF376" s="295"/>
      <c r="AG376" s="21"/>
      <c r="AH376" s="16"/>
      <c r="AI376" s="296"/>
      <c r="AJ376" s="296"/>
      <c r="AK376" s="296"/>
      <c r="AL376" s="294"/>
      <c r="AM376" s="294"/>
      <c r="AN376" s="47"/>
    </row>
    <row r="377" spans="1:40" x14ac:dyDescent="0.2">
      <c r="A377" s="91" t="s">
        <v>439</v>
      </c>
      <c r="B377" s="199" t="str">
        <f t="shared" si="110"/>
        <v>SERVICIO</v>
      </c>
      <c r="C377" s="199" t="str">
        <f t="shared" si="119"/>
        <v>REF</v>
      </c>
      <c r="D377" s="199" t="b">
        <f t="shared" si="120"/>
        <v>1</v>
      </c>
      <c r="E377" s="199" t="str">
        <f t="shared" si="121"/>
        <v>2022-06</v>
      </c>
      <c r="F377" s="199" t="str">
        <f t="shared" si="122"/>
        <v/>
      </c>
      <c r="G377" s="200">
        <f t="shared" si="123"/>
        <v>388.33</v>
      </c>
      <c r="H377" s="200">
        <f t="shared" si="124"/>
        <v>0</v>
      </c>
      <c r="I377" s="200">
        <f t="shared" si="125"/>
        <v>0</v>
      </c>
      <c r="J377" s="200">
        <f t="shared" si="126"/>
        <v>388.33</v>
      </c>
      <c r="N377" s="292" t="s">
        <v>380</v>
      </c>
      <c r="O377" s="292"/>
      <c r="P377" s="292"/>
      <c r="Q377" s="293">
        <v>44737</v>
      </c>
      <c r="R377" s="293"/>
      <c r="S377" s="293"/>
      <c r="T377" s="47">
        <v>388.33460000000002</v>
      </c>
      <c r="U377" s="47">
        <v>0</v>
      </c>
      <c r="V377" s="294">
        <v>0</v>
      </c>
      <c r="W377" s="294"/>
      <c r="X377" s="294"/>
      <c r="Y377" s="294"/>
      <c r="Z377" s="47">
        <v>388.33460000000002</v>
      </c>
      <c r="AA377" s="294">
        <v>0</v>
      </c>
      <c r="AB377" s="294"/>
      <c r="AC377" s="21" t="s">
        <v>85</v>
      </c>
      <c r="AE377" s="295"/>
      <c r="AF377" s="295"/>
      <c r="AG377" s="21"/>
      <c r="AH377" s="16"/>
      <c r="AI377" s="296"/>
      <c r="AJ377" s="296"/>
      <c r="AK377" s="296"/>
      <c r="AL377" s="294"/>
      <c r="AM377" s="294"/>
      <c r="AN377" s="47"/>
    </row>
    <row r="378" spans="1:40" x14ac:dyDescent="0.2">
      <c r="A378" s="91" t="s">
        <v>439</v>
      </c>
      <c r="B378" s="199" t="str">
        <f t="shared" si="110"/>
        <v>SERVICIO</v>
      </c>
      <c r="C378" s="199" t="str">
        <f t="shared" si="119"/>
        <v>REF</v>
      </c>
      <c r="D378" s="199" t="b">
        <f t="shared" si="120"/>
        <v>1</v>
      </c>
      <c r="E378" s="199" t="str">
        <f t="shared" si="121"/>
        <v>2022-07</v>
      </c>
      <c r="F378" s="199" t="str">
        <f t="shared" si="122"/>
        <v/>
      </c>
      <c r="G378" s="200">
        <f t="shared" si="123"/>
        <v>388.33</v>
      </c>
      <c r="H378" s="200">
        <f t="shared" si="124"/>
        <v>0</v>
      </c>
      <c r="I378" s="200">
        <f t="shared" si="125"/>
        <v>0</v>
      </c>
      <c r="J378" s="200">
        <f t="shared" si="126"/>
        <v>388.33</v>
      </c>
      <c r="N378" s="292" t="s">
        <v>381</v>
      </c>
      <c r="O378" s="292"/>
      <c r="P378" s="292"/>
      <c r="Q378" s="293">
        <v>44767</v>
      </c>
      <c r="R378" s="293"/>
      <c r="S378" s="293"/>
      <c r="T378" s="47">
        <v>388.33460000000002</v>
      </c>
      <c r="U378" s="47">
        <v>0</v>
      </c>
      <c r="V378" s="294">
        <v>0</v>
      </c>
      <c r="W378" s="294"/>
      <c r="X378" s="294"/>
      <c r="Y378" s="294"/>
      <c r="Z378" s="47">
        <v>388.33460000000002</v>
      </c>
      <c r="AA378" s="294">
        <v>0</v>
      </c>
      <c r="AB378" s="294"/>
      <c r="AC378" s="21" t="s">
        <v>85</v>
      </c>
      <c r="AE378" s="295"/>
      <c r="AF378" s="295"/>
      <c r="AG378" s="21"/>
      <c r="AH378" s="16"/>
      <c r="AI378" s="296"/>
      <c r="AJ378" s="296"/>
      <c r="AK378" s="296"/>
      <c r="AL378" s="294"/>
      <c r="AM378" s="294"/>
      <c r="AN378" s="47"/>
    </row>
    <row r="379" spans="1:40" x14ac:dyDescent="0.2">
      <c r="A379" s="91" t="s">
        <v>439</v>
      </c>
      <c r="B379" s="199" t="str">
        <f t="shared" si="110"/>
        <v>SERVICIO</v>
      </c>
      <c r="C379" s="199" t="str">
        <f t="shared" si="119"/>
        <v>REF</v>
      </c>
      <c r="D379" s="199" t="b">
        <f t="shared" si="120"/>
        <v>1</v>
      </c>
      <c r="E379" s="199" t="str">
        <f t="shared" si="121"/>
        <v>2022-08</v>
      </c>
      <c r="F379" s="199" t="str">
        <f t="shared" si="122"/>
        <v/>
      </c>
      <c r="G379" s="200">
        <f t="shared" si="123"/>
        <v>388.33</v>
      </c>
      <c r="H379" s="200">
        <f t="shared" si="124"/>
        <v>0</v>
      </c>
      <c r="I379" s="200">
        <f t="shared" si="125"/>
        <v>0</v>
      </c>
      <c r="J379" s="200">
        <f t="shared" si="126"/>
        <v>388.33</v>
      </c>
      <c r="N379" s="292" t="s">
        <v>382</v>
      </c>
      <c r="O379" s="292"/>
      <c r="P379" s="292"/>
      <c r="Q379" s="293">
        <v>44798</v>
      </c>
      <c r="R379" s="293"/>
      <c r="S379" s="293"/>
      <c r="T379" s="47">
        <v>388.33460000000002</v>
      </c>
      <c r="U379" s="47">
        <v>0</v>
      </c>
      <c r="V379" s="294">
        <v>0</v>
      </c>
      <c r="W379" s="294"/>
      <c r="X379" s="294"/>
      <c r="Y379" s="294"/>
      <c r="Z379" s="47">
        <v>388.33460000000002</v>
      </c>
      <c r="AA379" s="294">
        <v>0</v>
      </c>
      <c r="AB379" s="294"/>
      <c r="AC379" s="21" t="s">
        <v>85</v>
      </c>
      <c r="AE379" s="295"/>
      <c r="AF379" s="295"/>
      <c r="AG379" s="21"/>
      <c r="AH379" s="16"/>
      <c r="AI379" s="296"/>
      <c r="AJ379" s="296"/>
      <c r="AK379" s="296"/>
      <c r="AL379" s="294"/>
      <c r="AM379" s="294"/>
      <c r="AN379" s="47"/>
    </row>
    <row r="380" spans="1:40" x14ac:dyDescent="0.2">
      <c r="A380" s="91" t="s">
        <v>439</v>
      </c>
      <c r="B380" s="199" t="str">
        <f t="shared" si="110"/>
        <v>SERVICIO</v>
      </c>
      <c r="C380" s="199" t="str">
        <f t="shared" si="119"/>
        <v>REF</v>
      </c>
      <c r="D380" s="199" t="b">
        <f t="shared" si="120"/>
        <v>1</v>
      </c>
      <c r="E380" s="199" t="str">
        <f t="shared" si="121"/>
        <v>2022-09</v>
      </c>
      <c r="F380" s="199" t="str">
        <f t="shared" si="122"/>
        <v/>
      </c>
      <c r="G380" s="200">
        <f t="shared" si="123"/>
        <v>388.33</v>
      </c>
      <c r="H380" s="200">
        <f t="shared" si="124"/>
        <v>0</v>
      </c>
      <c r="I380" s="200">
        <f t="shared" si="125"/>
        <v>0</v>
      </c>
      <c r="J380" s="200">
        <f t="shared" si="126"/>
        <v>388.33</v>
      </c>
      <c r="N380" s="292" t="s">
        <v>383</v>
      </c>
      <c r="O380" s="292"/>
      <c r="P380" s="292"/>
      <c r="Q380" s="293">
        <v>44829</v>
      </c>
      <c r="R380" s="293"/>
      <c r="S380" s="293"/>
      <c r="T380" s="47">
        <v>388.33460000000002</v>
      </c>
      <c r="U380" s="47">
        <v>0</v>
      </c>
      <c r="V380" s="294">
        <v>0</v>
      </c>
      <c r="W380" s="294"/>
      <c r="X380" s="294"/>
      <c r="Y380" s="294"/>
      <c r="Z380" s="47">
        <v>388.33460000000002</v>
      </c>
      <c r="AA380" s="294">
        <v>0</v>
      </c>
      <c r="AB380" s="294"/>
      <c r="AC380" s="21" t="s">
        <v>85</v>
      </c>
      <c r="AE380" s="295"/>
      <c r="AF380" s="295"/>
      <c r="AG380" s="21"/>
      <c r="AH380" s="16"/>
      <c r="AI380" s="296"/>
      <c r="AJ380" s="296"/>
      <c r="AK380" s="296"/>
      <c r="AL380" s="294"/>
      <c r="AM380" s="294"/>
      <c r="AN380" s="47"/>
    </row>
    <row r="381" spans="1:40" x14ac:dyDescent="0.2">
      <c r="A381" s="91" t="s">
        <v>439</v>
      </c>
      <c r="B381" s="199" t="str">
        <f t="shared" si="110"/>
        <v>SERVICIO</v>
      </c>
      <c r="C381" s="199" t="str">
        <f t="shared" si="119"/>
        <v>REF</v>
      </c>
      <c r="D381" s="199" t="b">
        <f t="shared" si="120"/>
        <v>1</v>
      </c>
      <c r="E381" s="199" t="str">
        <f t="shared" si="121"/>
        <v>2022-10</v>
      </c>
      <c r="F381" s="199" t="str">
        <f t="shared" si="122"/>
        <v/>
      </c>
      <c r="G381" s="200">
        <f t="shared" si="123"/>
        <v>388.33</v>
      </c>
      <c r="H381" s="200">
        <f t="shared" si="124"/>
        <v>0</v>
      </c>
      <c r="I381" s="200">
        <f t="shared" si="125"/>
        <v>0</v>
      </c>
      <c r="J381" s="200">
        <f t="shared" si="126"/>
        <v>388.33</v>
      </c>
      <c r="N381" s="292" t="s">
        <v>384</v>
      </c>
      <c r="O381" s="292"/>
      <c r="P381" s="292"/>
      <c r="Q381" s="293">
        <v>44859</v>
      </c>
      <c r="R381" s="293"/>
      <c r="S381" s="293"/>
      <c r="T381" s="47">
        <v>388.33460000000002</v>
      </c>
      <c r="U381" s="47">
        <v>0</v>
      </c>
      <c r="V381" s="294">
        <v>0</v>
      </c>
      <c r="W381" s="294"/>
      <c r="X381" s="294"/>
      <c r="Y381" s="294"/>
      <c r="Z381" s="47">
        <v>388.33460000000002</v>
      </c>
      <c r="AA381" s="294">
        <v>0</v>
      </c>
      <c r="AB381" s="294"/>
      <c r="AC381" s="21" t="s">
        <v>85</v>
      </c>
      <c r="AE381" s="295"/>
      <c r="AF381" s="295"/>
      <c r="AG381" s="21"/>
      <c r="AH381" s="16"/>
      <c r="AI381" s="296"/>
      <c r="AJ381" s="296"/>
      <c r="AK381" s="296"/>
      <c r="AL381" s="294"/>
      <c r="AM381" s="294"/>
      <c r="AN381" s="47"/>
    </row>
    <row r="382" spans="1:40" x14ac:dyDescent="0.2">
      <c r="A382" s="91" t="s">
        <v>439</v>
      </c>
      <c r="B382" s="199" t="str">
        <f t="shared" si="110"/>
        <v>SERVICIO</v>
      </c>
      <c r="C382" s="199" t="str">
        <f t="shared" si="119"/>
        <v>REF</v>
      </c>
      <c r="D382" s="199" t="b">
        <f t="shared" si="120"/>
        <v>1</v>
      </c>
      <c r="E382" s="199" t="str">
        <f t="shared" si="121"/>
        <v>2022-11</v>
      </c>
      <c r="F382" s="199" t="str">
        <f t="shared" si="122"/>
        <v/>
      </c>
      <c r="G382" s="200">
        <f t="shared" si="123"/>
        <v>388.33</v>
      </c>
      <c r="H382" s="200">
        <f t="shared" si="124"/>
        <v>0</v>
      </c>
      <c r="I382" s="200">
        <f t="shared" si="125"/>
        <v>0</v>
      </c>
      <c r="J382" s="200">
        <f t="shared" si="126"/>
        <v>388.33</v>
      </c>
      <c r="N382" s="292" t="s">
        <v>385</v>
      </c>
      <c r="O382" s="292"/>
      <c r="P382" s="292"/>
      <c r="Q382" s="293">
        <v>44890</v>
      </c>
      <c r="R382" s="293"/>
      <c r="S382" s="293"/>
      <c r="T382" s="47">
        <v>388.33460000000002</v>
      </c>
      <c r="U382" s="47">
        <v>0</v>
      </c>
      <c r="V382" s="294">
        <v>0</v>
      </c>
      <c r="W382" s="294"/>
      <c r="X382" s="294"/>
      <c r="Y382" s="294"/>
      <c r="Z382" s="47">
        <v>388.33460000000002</v>
      </c>
      <c r="AA382" s="294">
        <v>0</v>
      </c>
      <c r="AB382" s="294"/>
      <c r="AC382" s="21" t="s">
        <v>85</v>
      </c>
      <c r="AE382" s="295"/>
      <c r="AF382" s="295"/>
      <c r="AG382" s="21"/>
      <c r="AH382" s="16"/>
      <c r="AI382" s="296"/>
      <c r="AJ382" s="296"/>
      <c r="AK382" s="296"/>
      <c r="AL382" s="294"/>
      <c r="AM382" s="294"/>
      <c r="AN382" s="47"/>
    </row>
    <row r="383" spans="1:40" x14ac:dyDescent="0.2">
      <c r="A383" s="91" t="s">
        <v>439</v>
      </c>
      <c r="B383" s="199" t="str">
        <f t="shared" si="110"/>
        <v>SERVICIO</v>
      </c>
      <c r="C383" s="199" t="str">
        <f t="shared" si="119"/>
        <v>REF</v>
      </c>
      <c r="D383" s="199" t="b">
        <f t="shared" si="120"/>
        <v>1</v>
      </c>
      <c r="E383" s="199" t="str">
        <f t="shared" si="121"/>
        <v>2022-12</v>
      </c>
      <c r="F383" s="199" t="str">
        <f t="shared" si="122"/>
        <v/>
      </c>
      <c r="G383" s="200">
        <f t="shared" si="123"/>
        <v>388.33</v>
      </c>
      <c r="H383" s="200">
        <f t="shared" si="124"/>
        <v>0</v>
      </c>
      <c r="I383" s="200">
        <f t="shared" si="125"/>
        <v>0</v>
      </c>
      <c r="J383" s="200">
        <f t="shared" si="126"/>
        <v>388.33</v>
      </c>
      <c r="N383" s="292" t="s">
        <v>386</v>
      </c>
      <c r="O383" s="292"/>
      <c r="P383" s="292"/>
      <c r="Q383" s="293">
        <v>44920</v>
      </c>
      <c r="R383" s="293"/>
      <c r="S383" s="293"/>
      <c r="T383" s="47">
        <v>388.33460000000002</v>
      </c>
      <c r="U383" s="47">
        <v>0</v>
      </c>
      <c r="V383" s="294">
        <v>0</v>
      </c>
      <c r="W383" s="294"/>
      <c r="X383" s="294"/>
      <c r="Y383" s="294"/>
      <c r="Z383" s="47">
        <v>388.33460000000002</v>
      </c>
      <c r="AA383" s="294">
        <v>0</v>
      </c>
      <c r="AB383" s="294"/>
      <c r="AC383" s="21" t="s">
        <v>85</v>
      </c>
      <c r="AE383" s="295"/>
      <c r="AF383" s="295"/>
      <c r="AG383" s="21"/>
      <c r="AH383" s="16"/>
      <c r="AI383" s="296"/>
      <c r="AJ383" s="296"/>
      <c r="AK383" s="296"/>
      <c r="AL383" s="294"/>
      <c r="AM383" s="294"/>
      <c r="AN383" s="47"/>
    </row>
    <row r="384" spans="1:40" x14ac:dyDescent="0.2">
      <c r="A384" s="91" t="s">
        <v>439</v>
      </c>
      <c r="B384" s="199" t="str">
        <f t="shared" si="110"/>
        <v>SERVICIO</v>
      </c>
      <c r="C384" s="199" t="str">
        <f t="shared" si="119"/>
        <v>REF</v>
      </c>
      <c r="D384" s="199" t="b">
        <f t="shared" si="120"/>
        <v>1</v>
      </c>
      <c r="E384" s="199" t="str">
        <f t="shared" si="121"/>
        <v>2023-01</v>
      </c>
      <c r="F384" s="199" t="str">
        <f t="shared" si="122"/>
        <v/>
      </c>
      <c r="G384" s="200">
        <f t="shared" si="123"/>
        <v>388.33</v>
      </c>
      <c r="H384" s="200">
        <f t="shared" si="124"/>
        <v>0</v>
      </c>
      <c r="I384" s="200">
        <f t="shared" si="125"/>
        <v>0</v>
      </c>
      <c r="J384" s="200">
        <f t="shared" si="126"/>
        <v>388.33</v>
      </c>
      <c r="N384" s="292" t="s">
        <v>387</v>
      </c>
      <c r="O384" s="292"/>
      <c r="P384" s="292"/>
      <c r="Q384" s="293">
        <v>44951</v>
      </c>
      <c r="R384" s="293"/>
      <c r="S384" s="293"/>
      <c r="T384" s="47">
        <v>388.33460000000002</v>
      </c>
      <c r="U384" s="47">
        <v>0</v>
      </c>
      <c r="V384" s="294">
        <v>0</v>
      </c>
      <c r="W384" s="294"/>
      <c r="X384" s="294"/>
      <c r="Y384" s="294"/>
      <c r="Z384" s="47">
        <v>388.33460000000002</v>
      </c>
      <c r="AA384" s="294">
        <v>0</v>
      </c>
      <c r="AB384" s="294"/>
      <c r="AC384" s="21" t="s">
        <v>85</v>
      </c>
      <c r="AE384" s="295"/>
      <c r="AF384" s="295"/>
      <c r="AG384" s="21"/>
      <c r="AH384" s="16"/>
      <c r="AI384" s="296"/>
      <c r="AJ384" s="296"/>
      <c r="AK384" s="296"/>
      <c r="AL384" s="294"/>
      <c r="AM384" s="294"/>
      <c r="AN384" s="47"/>
    </row>
    <row r="385" spans="1:40" x14ac:dyDescent="0.2">
      <c r="A385" s="91" t="s">
        <v>439</v>
      </c>
      <c r="B385" s="199" t="str">
        <f t="shared" si="110"/>
        <v>SERVICIO</v>
      </c>
      <c r="C385" s="199" t="str">
        <f t="shared" si="119"/>
        <v>REF</v>
      </c>
      <c r="D385" s="199" t="b">
        <f t="shared" si="120"/>
        <v>1</v>
      </c>
      <c r="E385" s="199" t="str">
        <f t="shared" si="121"/>
        <v>2023-02</v>
      </c>
      <c r="F385" s="199" t="str">
        <f t="shared" si="122"/>
        <v/>
      </c>
      <c r="G385" s="200">
        <f t="shared" si="123"/>
        <v>388.33</v>
      </c>
      <c r="H385" s="200">
        <f t="shared" si="124"/>
        <v>0</v>
      </c>
      <c r="I385" s="200">
        <f t="shared" si="125"/>
        <v>0</v>
      </c>
      <c r="J385" s="200">
        <f t="shared" si="126"/>
        <v>388.33</v>
      </c>
      <c r="N385" s="292" t="s">
        <v>388</v>
      </c>
      <c r="O385" s="292"/>
      <c r="P385" s="292"/>
      <c r="Q385" s="293">
        <v>44982</v>
      </c>
      <c r="R385" s="293"/>
      <c r="S385" s="293"/>
      <c r="T385" s="47">
        <v>388.33460000000002</v>
      </c>
      <c r="U385" s="47">
        <v>0</v>
      </c>
      <c r="V385" s="294">
        <v>0</v>
      </c>
      <c r="W385" s="294"/>
      <c r="X385" s="294"/>
      <c r="Y385" s="294"/>
      <c r="Z385" s="47">
        <v>388.33460000000002</v>
      </c>
      <c r="AA385" s="294">
        <v>0</v>
      </c>
      <c r="AB385" s="294"/>
      <c r="AC385" s="21" t="s">
        <v>85</v>
      </c>
      <c r="AE385" s="295"/>
      <c r="AF385" s="295"/>
      <c r="AG385" s="21"/>
      <c r="AH385" s="16"/>
      <c r="AI385" s="296"/>
      <c r="AJ385" s="296"/>
      <c r="AK385" s="296"/>
      <c r="AL385" s="294"/>
      <c r="AM385" s="294"/>
      <c r="AN385" s="47"/>
    </row>
    <row r="386" spans="1:40" x14ac:dyDescent="0.2">
      <c r="A386" s="91" t="s">
        <v>439</v>
      </c>
      <c r="B386" s="199" t="str">
        <f t="shared" si="110"/>
        <v>SERVICIO</v>
      </c>
      <c r="C386" s="199" t="str">
        <f t="shared" si="119"/>
        <v>REF</v>
      </c>
      <c r="D386" s="199" t="b">
        <f t="shared" si="120"/>
        <v>1</v>
      </c>
      <c r="E386" s="199" t="str">
        <f t="shared" si="121"/>
        <v>2023-03</v>
      </c>
      <c r="F386" s="199" t="str">
        <f t="shared" si="122"/>
        <v/>
      </c>
      <c r="G386" s="200">
        <f t="shared" si="123"/>
        <v>388.33</v>
      </c>
      <c r="H386" s="200">
        <f t="shared" si="124"/>
        <v>0</v>
      </c>
      <c r="I386" s="200">
        <f t="shared" si="125"/>
        <v>0</v>
      </c>
      <c r="J386" s="200">
        <f t="shared" si="126"/>
        <v>388.33</v>
      </c>
      <c r="N386" s="292" t="s">
        <v>389</v>
      </c>
      <c r="O386" s="292"/>
      <c r="P386" s="292"/>
      <c r="Q386" s="293">
        <v>45010</v>
      </c>
      <c r="R386" s="293"/>
      <c r="S386" s="293"/>
      <c r="T386" s="47">
        <v>388.33460000000002</v>
      </c>
      <c r="U386" s="47">
        <v>0</v>
      </c>
      <c r="V386" s="294">
        <v>0</v>
      </c>
      <c r="W386" s="294"/>
      <c r="X386" s="294"/>
      <c r="Y386" s="294"/>
      <c r="Z386" s="47">
        <v>388.33460000000002</v>
      </c>
      <c r="AA386" s="294">
        <v>0</v>
      </c>
      <c r="AB386" s="294"/>
      <c r="AC386" s="21" t="s">
        <v>85</v>
      </c>
      <c r="AE386" s="295"/>
      <c r="AF386" s="295"/>
      <c r="AG386" s="21"/>
      <c r="AH386" s="16"/>
      <c r="AI386" s="296"/>
      <c r="AJ386" s="296"/>
      <c r="AK386" s="296"/>
      <c r="AL386" s="294"/>
      <c r="AM386" s="294"/>
      <c r="AN386" s="47"/>
    </row>
    <row r="387" spans="1:40" x14ac:dyDescent="0.2">
      <c r="A387" s="91" t="s">
        <v>439</v>
      </c>
      <c r="B387" s="199" t="str">
        <f t="shared" si="110"/>
        <v>SERVICIO</v>
      </c>
      <c r="C387" s="199" t="str">
        <f t="shared" si="119"/>
        <v>REF</v>
      </c>
      <c r="D387" s="199" t="b">
        <f t="shared" si="120"/>
        <v>1</v>
      </c>
      <c r="E387" s="199" t="str">
        <f t="shared" si="121"/>
        <v>2023-04</v>
      </c>
      <c r="F387" s="199" t="str">
        <f t="shared" si="122"/>
        <v/>
      </c>
      <c r="G387" s="200">
        <f t="shared" si="123"/>
        <v>388.33</v>
      </c>
      <c r="H387" s="200">
        <f t="shared" si="124"/>
        <v>0</v>
      </c>
      <c r="I387" s="200">
        <f t="shared" si="125"/>
        <v>0</v>
      </c>
      <c r="J387" s="200">
        <f t="shared" si="126"/>
        <v>388.33</v>
      </c>
      <c r="N387" s="292" t="s">
        <v>390</v>
      </c>
      <c r="O387" s="292"/>
      <c r="P387" s="292"/>
      <c r="Q387" s="293">
        <v>45041</v>
      </c>
      <c r="R387" s="293"/>
      <c r="S387" s="293"/>
      <c r="T387" s="47">
        <v>388.33460000000002</v>
      </c>
      <c r="U387" s="47">
        <v>0</v>
      </c>
      <c r="V387" s="294">
        <v>0</v>
      </c>
      <c r="W387" s="294"/>
      <c r="X387" s="294"/>
      <c r="Y387" s="294"/>
      <c r="Z387" s="47">
        <v>388.33460000000002</v>
      </c>
      <c r="AA387" s="294">
        <v>0</v>
      </c>
      <c r="AB387" s="294"/>
      <c r="AC387" s="21" t="s">
        <v>85</v>
      </c>
      <c r="AE387" s="295"/>
      <c r="AF387" s="295"/>
      <c r="AG387" s="21"/>
      <c r="AH387" s="16"/>
      <c r="AI387" s="296"/>
      <c r="AJ387" s="296"/>
      <c r="AK387" s="296"/>
      <c r="AL387" s="294"/>
      <c r="AM387" s="294"/>
      <c r="AN387" s="47"/>
    </row>
    <row r="388" spans="1:40" x14ac:dyDescent="0.2">
      <c r="A388" s="91" t="s">
        <v>439</v>
      </c>
      <c r="B388" s="199" t="str">
        <f t="shared" si="110"/>
        <v>SERVICIO</v>
      </c>
      <c r="C388" s="199" t="str">
        <f t="shared" si="119"/>
        <v>REF</v>
      </c>
      <c r="D388" s="199" t="b">
        <f t="shared" si="120"/>
        <v>1</v>
      </c>
      <c r="E388" s="199" t="str">
        <f t="shared" si="121"/>
        <v>2023-05</v>
      </c>
      <c r="F388" s="199" t="str">
        <f t="shared" si="122"/>
        <v/>
      </c>
      <c r="G388" s="200">
        <f t="shared" si="123"/>
        <v>388.33</v>
      </c>
      <c r="H388" s="200">
        <f t="shared" si="124"/>
        <v>0</v>
      </c>
      <c r="I388" s="200">
        <f t="shared" si="125"/>
        <v>0</v>
      </c>
      <c r="J388" s="200">
        <f t="shared" si="126"/>
        <v>388.33</v>
      </c>
      <c r="N388" s="292" t="s">
        <v>391</v>
      </c>
      <c r="O388" s="292"/>
      <c r="P388" s="292"/>
      <c r="Q388" s="293">
        <v>45071</v>
      </c>
      <c r="R388" s="293"/>
      <c r="S388" s="293"/>
      <c r="T388" s="47">
        <v>388.33460000000002</v>
      </c>
      <c r="U388" s="47">
        <v>0</v>
      </c>
      <c r="V388" s="294">
        <v>0</v>
      </c>
      <c r="W388" s="294"/>
      <c r="X388" s="294"/>
      <c r="Y388" s="294"/>
      <c r="Z388" s="47">
        <v>388.33460000000002</v>
      </c>
      <c r="AA388" s="294">
        <v>0</v>
      </c>
      <c r="AB388" s="294"/>
      <c r="AC388" s="21" t="s">
        <v>85</v>
      </c>
      <c r="AE388" s="295"/>
      <c r="AF388" s="295"/>
      <c r="AG388" s="21"/>
      <c r="AH388" s="16"/>
      <c r="AI388" s="296"/>
      <c r="AJ388" s="296"/>
      <c r="AK388" s="296"/>
      <c r="AL388" s="294"/>
      <c r="AM388" s="294"/>
      <c r="AN388" s="47"/>
    </row>
    <row r="389" spans="1:40" x14ac:dyDescent="0.2">
      <c r="A389" s="91" t="s">
        <v>439</v>
      </c>
      <c r="B389" s="199" t="str">
        <f t="shared" si="110"/>
        <v>SERVICIO</v>
      </c>
      <c r="C389" s="199" t="str">
        <f t="shared" si="119"/>
        <v>REF</v>
      </c>
      <c r="D389" s="199" t="b">
        <f t="shared" si="120"/>
        <v>1</v>
      </c>
      <c r="E389" s="199" t="str">
        <f t="shared" si="121"/>
        <v>2023-06</v>
      </c>
      <c r="F389" s="199" t="str">
        <f t="shared" si="122"/>
        <v/>
      </c>
      <c r="G389" s="200">
        <f t="shared" si="123"/>
        <v>388.33</v>
      </c>
      <c r="H389" s="200">
        <f t="shared" si="124"/>
        <v>0</v>
      </c>
      <c r="I389" s="200">
        <f t="shared" si="125"/>
        <v>0</v>
      </c>
      <c r="J389" s="200">
        <f t="shared" si="126"/>
        <v>388.33</v>
      </c>
      <c r="N389" s="292" t="s">
        <v>392</v>
      </c>
      <c r="O389" s="292"/>
      <c r="P389" s="292"/>
      <c r="Q389" s="293">
        <v>45102</v>
      </c>
      <c r="R389" s="293"/>
      <c r="S389" s="293"/>
      <c r="T389" s="47">
        <v>388.33359999999999</v>
      </c>
      <c r="U389" s="47">
        <v>0</v>
      </c>
      <c r="V389" s="294">
        <v>0</v>
      </c>
      <c r="W389" s="294"/>
      <c r="X389" s="294"/>
      <c r="Y389" s="294"/>
      <c r="Z389" s="47">
        <v>388.33359999999999</v>
      </c>
      <c r="AA389" s="294">
        <v>0</v>
      </c>
      <c r="AB389" s="294"/>
      <c r="AC389" s="21" t="s">
        <v>85</v>
      </c>
      <c r="AE389" s="295"/>
      <c r="AF389" s="295"/>
      <c r="AG389" s="21"/>
      <c r="AH389" s="16"/>
      <c r="AI389" s="296"/>
      <c r="AJ389" s="296"/>
      <c r="AK389" s="296"/>
      <c r="AL389" s="294"/>
      <c r="AM389" s="294"/>
      <c r="AN389" s="47"/>
    </row>
    <row r="390" spans="1:40" hidden="1" x14ac:dyDescent="0.2">
      <c r="B390" s="197">
        <f t="shared" si="110"/>
        <v>45102</v>
      </c>
      <c r="G390" s="13"/>
      <c r="H390" s="13"/>
      <c r="I390" s="13"/>
      <c r="Q390" s="291" t="s">
        <v>109</v>
      </c>
      <c r="R390" s="291"/>
      <c r="S390" s="291"/>
    </row>
    <row r="391" spans="1:40" x14ac:dyDescent="0.2">
      <c r="A391" s="91" t="s">
        <v>439</v>
      </c>
      <c r="B391" s="199" t="str">
        <f t="shared" si="110"/>
        <v>FOMA</v>
      </c>
      <c r="C391" s="199" t="str">
        <f t="shared" ref="C391:C393" si="127">IF(LEFT(N391,2)=LEFT(N392,2)=FALSE,AC391,"REVISAR")</f>
        <v>REF</v>
      </c>
      <c r="D391" s="199" t="b">
        <f t="shared" ref="D391:D393" si="128">DATE(YEAR(AH391),MONTH(AH391),DAY(AH391))=DATE(YEAR(AI391),MONTH(AI391),DAY(AI391))</f>
        <v>1</v>
      </c>
      <c r="E391" s="199" t="str">
        <f t="shared" ref="E391:E393" si="129">IF(ISBLANK(AH391)=FALSE,TEXT(AH391,"YYYY-MM"),TEXT(Q391,"YYYY-MM"))</f>
        <v>2023-07</v>
      </c>
      <c r="F391" s="199" t="str">
        <f t="shared" ref="F391:F393" si="130">IF(ISBLANK(AI391)=FALSE,TEXT(AI391,"YYYY-MM"),"")</f>
        <v/>
      </c>
      <c r="G391" s="200">
        <f t="shared" ref="G391:G393" si="131">ROUND(IF(ISBLANK(AL391)=FALSE,T391,T391),2)</f>
        <v>388.33</v>
      </c>
      <c r="H391" s="200">
        <f t="shared" ref="H391:H393" si="132">ROUND(+U391,2)</f>
        <v>0</v>
      </c>
      <c r="I391" s="200">
        <f t="shared" ref="I391:I393" si="133">ROUND(IF(ISBLANK(AL391)=FALSE,V391,V391),2)</f>
        <v>0</v>
      </c>
      <c r="J391" s="200">
        <f t="shared" ref="J391:J393" si="134">+G391+H391+I391</f>
        <v>388.33</v>
      </c>
      <c r="N391" s="292" t="s">
        <v>393</v>
      </c>
      <c r="O391" s="292"/>
      <c r="P391" s="292"/>
      <c r="Q391" s="293">
        <v>45132</v>
      </c>
      <c r="R391" s="293"/>
      <c r="S391" s="293"/>
      <c r="T391" s="47">
        <v>388.33</v>
      </c>
      <c r="U391" s="47"/>
      <c r="V391" s="294"/>
      <c r="W391" s="294"/>
      <c r="X391" s="294"/>
      <c r="Y391" s="294"/>
      <c r="Z391" s="47">
        <v>388.33</v>
      </c>
      <c r="AA391" s="294">
        <v>0</v>
      </c>
      <c r="AB391" s="294"/>
      <c r="AC391" s="21" t="s">
        <v>85</v>
      </c>
      <c r="AE391" s="295"/>
      <c r="AF391" s="295"/>
      <c r="AG391" s="21"/>
      <c r="AH391" s="16"/>
      <c r="AI391" s="296"/>
      <c r="AJ391" s="296"/>
      <c r="AK391" s="296"/>
      <c r="AL391" s="294"/>
      <c r="AM391" s="294"/>
      <c r="AN391" s="47"/>
    </row>
    <row r="392" spans="1:40" x14ac:dyDescent="0.2">
      <c r="A392" s="91" t="s">
        <v>439</v>
      </c>
      <c r="B392" s="199" t="str">
        <f t="shared" si="110"/>
        <v>FOMA</v>
      </c>
      <c r="C392" s="199" t="str">
        <f t="shared" si="127"/>
        <v>REF</v>
      </c>
      <c r="D392" s="199" t="b">
        <f t="shared" si="128"/>
        <v>1</v>
      </c>
      <c r="E392" s="199" t="str">
        <f t="shared" si="129"/>
        <v>2023-08</v>
      </c>
      <c r="F392" s="199" t="str">
        <f t="shared" si="130"/>
        <v/>
      </c>
      <c r="G392" s="200">
        <f t="shared" si="131"/>
        <v>388.33</v>
      </c>
      <c r="H392" s="200">
        <f t="shared" si="132"/>
        <v>0</v>
      </c>
      <c r="I392" s="200">
        <f t="shared" si="133"/>
        <v>0</v>
      </c>
      <c r="J392" s="200">
        <f t="shared" si="134"/>
        <v>388.33</v>
      </c>
      <c r="N392" s="292" t="s">
        <v>394</v>
      </c>
      <c r="O392" s="292"/>
      <c r="P392" s="292"/>
      <c r="Q392" s="293">
        <v>45163</v>
      </c>
      <c r="R392" s="293"/>
      <c r="S392" s="293"/>
      <c r="T392" s="47">
        <v>388.33</v>
      </c>
      <c r="U392" s="47"/>
      <c r="V392" s="294"/>
      <c r="W392" s="294"/>
      <c r="X392" s="294"/>
      <c r="Y392" s="294"/>
      <c r="Z392" s="47">
        <v>388.33</v>
      </c>
      <c r="AA392" s="294">
        <v>0</v>
      </c>
      <c r="AB392" s="294"/>
      <c r="AC392" s="21" t="s">
        <v>85</v>
      </c>
      <c r="AE392" s="295"/>
      <c r="AF392" s="295"/>
      <c r="AG392" s="21"/>
      <c r="AH392" s="16"/>
      <c r="AI392" s="296"/>
      <c r="AJ392" s="296"/>
      <c r="AK392" s="296"/>
      <c r="AL392" s="294"/>
      <c r="AM392" s="294"/>
      <c r="AN392" s="47"/>
    </row>
    <row r="393" spans="1:40" x14ac:dyDescent="0.2">
      <c r="A393" s="91" t="s">
        <v>439</v>
      </c>
      <c r="B393" s="199" t="str">
        <f t="shared" si="110"/>
        <v>FOMA</v>
      </c>
      <c r="C393" s="199" t="str">
        <f t="shared" si="127"/>
        <v>REF</v>
      </c>
      <c r="D393" s="199" t="b">
        <f t="shared" si="128"/>
        <v>1</v>
      </c>
      <c r="E393" s="199" t="str">
        <f t="shared" si="129"/>
        <v>2023-09</v>
      </c>
      <c r="F393" s="199" t="str">
        <f t="shared" si="130"/>
        <v/>
      </c>
      <c r="G393" s="200">
        <f t="shared" si="131"/>
        <v>388.34</v>
      </c>
      <c r="H393" s="200">
        <f t="shared" si="132"/>
        <v>0</v>
      </c>
      <c r="I393" s="200">
        <f t="shared" si="133"/>
        <v>0</v>
      </c>
      <c r="J393" s="200">
        <f t="shared" si="134"/>
        <v>388.34</v>
      </c>
      <c r="N393" s="292" t="s">
        <v>395</v>
      </c>
      <c r="O393" s="292"/>
      <c r="P393" s="292"/>
      <c r="Q393" s="293">
        <v>45194</v>
      </c>
      <c r="R393" s="293"/>
      <c r="S393" s="293"/>
      <c r="T393" s="47">
        <v>388.34</v>
      </c>
      <c r="U393" s="47"/>
      <c r="V393" s="294"/>
      <c r="W393" s="294"/>
      <c r="X393" s="294"/>
      <c r="Y393" s="294"/>
      <c r="Z393" s="47">
        <v>388.34</v>
      </c>
      <c r="AA393" s="294">
        <v>0</v>
      </c>
      <c r="AB393" s="294"/>
      <c r="AC393" s="21" t="s">
        <v>85</v>
      </c>
      <c r="AE393" s="295"/>
      <c r="AF393" s="295"/>
      <c r="AG393" s="21"/>
      <c r="AH393" s="16"/>
      <c r="AI393" s="296"/>
      <c r="AJ393" s="296"/>
      <c r="AK393" s="296"/>
      <c r="AL393" s="294"/>
      <c r="AM393" s="294"/>
      <c r="AN393" s="47"/>
    </row>
    <row r="394" spans="1:40" hidden="1" x14ac:dyDescent="0.2">
      <c r="B394" s="197">
        <f t="shared" si="110"/>
        <v>45194</v>
      </c>
      <c r="G394" s="13"/>
      <c r="H394" s="13"/>
      <c r="I394" s="13"/>
      <c r="N394" s="288" t="s">
        <v>113</v>
      </c>
      <c r="O394" s="288"/>
      <c r="P394" s="288"/>
      <c r="Q394" s="288"/>
      <c r="R394" s="288"/>
      <c r="S394" s="288"/>
      <c r="T394" s="48">
        <v>14756.71</v>
      </c>
      <c r="U394" s="48">
        <v>0</v>
      </c>
      <c r="V394" s="289">
        <v>0</v>
      </c>
      <c r="W394" s="289"/>
      <c r="X394" s="289"/>
      <c r="Y394" s="289"/>
      <c r="Z394" s="48">
        <v>14756.71</v>
      </c>
      <c r="AA394" s="289">
        <v>0</v>
      </c>
      <c r="AB394" s="289"/>
    </row>
    <row r="395" spans="1:40" hidden="1" x14ac:dyDescent="0.2">
      <c r="B395" s="197">
        <f t="shared" si="110"/>
        <v>0</v>
      </c>
      <c r="G395" s="13"/>
      <c r="H395" s="13"/>
      <c r="I395" s="13"/>
    </row>
    <row r="396" spans="1:40" hidden="1" x14ac:dyDescent="0.2">
      <c r="B396" s="197">
        <f t="shared" si="110"/>
        <v>0</v>
      </c>
      <c r="G396" s="13"/>
      <c r="H396" s="13"/>
      <c r="I396" s="13"/>
      <c r="O396" s="290" t="s">
        <v>114</v>
      </c>
      <c r="P396" s="290"/>
      <c r="Q396" s="290"/>
      <c r="S396" s="290" t="s">
        <v>115</v>
      </c>
      <c r="T396" s="290"/>
      <c r="U396" s="290"/>
      <c r="V396" s="290"/>
      <c r="W396" s="290"/>
      <c r="X396" s="290"/>
      <c r="Y396" s="290"/>
      <c r="Z396" s="290"/>
      <c r="AA396" s="290"/>
      <c r="AB396" s="290"/>
      <c r="AC396" s="290"/>
    </row>
    <row r="397" spans="1:40" hidden="1" x14ac:dyDescent="0.2">
      <c r="B397" s="197">
        <f t="shared" ref="B397:B460" si="135">IF(RIGHT(N396,2)=RIGHT(N397,2)=FALSE,Q396,B396)</f>
        <v>0</v>
      </c>
      <c r="G397" s="13"/>
      <c r="H397" s="13"/>
      <c r="I397" s="13"/>
      <c r="S397" s="290"/>
      <c r="T397" s="290"/>
      <c r="U397" s="290"/>
      <c r="V397" s="290"/>
      <c r="W397" s="290"/>
      <c r="X397" s="290"/>
      <c r="Y397" s="290"/>
      <c r="Z397" s="290"/>
      <c r="AA397" s="290"/>
      <c r="AB397" s="290"/>
      <c r="AC397" s="290"/>
    </row>
    <row r="398" spans="1:40" hidden="1" x14ac:dyDescent="0.2">
      <c r="B398" s="197">
        <f t="shared" si="135"/>
        <v>0</v>
      </c>
      <c r="G398" s="13"/>
      <c r="H398" s="13"/>
      <c r="I398" s="13"/>
    </row>
    <row r="399" spans="1:40" hidden="1" x14ac:dyDescent="0.2">
      <c r="B399" s="197">
        <f t="shared" si="135"/>
        <v>0</v>
      </c>
      <c r="G399" s="13"/>
      <c r="H399" s="13"/>
      <c r="I399" s="13"/>
    </row>
    <row r="400" spans="1:40" hidden="1" x14ac:dyDescent="0.2">
      <c r="B400" s="197">
        <f t="shared" si="135"/>
        <v>0</v>
      </c>
      <c r="G400" s="13"/>
      <c r="H400" s="13"/>
      <c r="I400" s="13"/>
    </row>
    <row r="401" spans="1:40" hidden="1" x14ac:dyDescent="0.2">
      <c r="B401" s="197">
        <f t="shared" si="135"/>
        <v>0</v>
      </c>
      <c r="G401" s="13"/>
      <c r="H401" s="13"/>
      <c r="I401" s="13"/>
      <c r="P401" s="297" t="s">
        <v>47</v>
      </c>
      <c r="Q401" s="297"/>
      <c r="R401" s="297"/>
      <c r="S401" s="297"/>
      <c r="T401" s="297"/>
      <c r="U401" s="297"/>
      <c r="V401" s="297"/>
    </row>
    <row r="402" spans="1:40" hidden="1" x14ac:dyDescent="0.2">
      <c r="B402" s="197">
        <f t="shared" si="135"/>
        <v>0</v>
      </c>
      <c r="G402" s="13"/>
      <c r="H402" s="13"/>
      <c r="I402" s="13"/>
    </row>
    <row r="403" spans="1:40" hidden="1" x14ac:dyDescent="0.2">
      <c r="B403" s="197">
        <f t="shared" si="135"/>
        <v>0</v>
      </c>
      <c r="G403" s="13"/>
      <c r="H403" s="13"/>
      <c r="I403" s="13"/>
      <c r="P403" s="290" t="s">
        <v>48</v>
      </c>
      <c r="Q403" s="290"/>
      <c r="R403" s="290"/>
      <c r="S403" s="290"/>
      <c r="T403" s="290"/>
      <c r="U403" s="290"/>
      <c r="V403" s="290"/>
      <c r="W403" s="290"/>
      <c r="Y403" s="298">
        <v>0</v>
      </c>
      <c r="Z403" s="298"/>
      <c r="AA403" s="298"/>
      <c r="AF403" s="290" t="s">
        <v>49</v>
      </c>
      <c r="AG403" s="290"/>
      <c r="AH403" s="290"/>
      <c r="AI403" s="290"/>
      <c r="AK403" s="299">
        <v>8155.0036</v>
      </c>
      <c r="AL403" s="299"/>
    </row>
    <row r="404" spans="1:40" hidden="1" x14ac:dyDescent="0.2">
      <c r="B404" s="197">
        <f t="shared" si="135"/>
        <v>0</v>
      </c>
      <c r="G404" s="13"/>
      <c r="H404" s="13"/>
      <c r="I404" s="13"/>
      <c r="P404" s="290" t="s">
        <v>50</v>
      </c>
      <c r="Q404" s="290"/>
      <c r="R404" s="290"/>
      <c r="S404" s="290"/>
      <c r="T404" s="290"/>
      <c r="U404" s="290"/>
      <c r="V404" s="290"/>
      <c r="W404" s="290"/>
      <c r="Y404" s="298">
        <v>0</v>
      </c>
      <c r="Z404" s="298"/>
      <c r="AA404" s="298"/>
      <c r="AF404" s="290" t="s">
        <v>51</v>
      </c>
      <c r="AG404" s="290"/>
      <c r="AH404" s="290"/>
      <c r="AI404" s="290"/>
      <c r="AK404" s="300">
        <v>8155.0036</v>
      </c>
      <c r="AL404" s="300"/>
    </row>
    <row r="405" spans="1:40" hidden="1" x14ac:dyDescent="0.2">
      <c r="B405" s="197">
        <f t="shared" si="135"/>
        <v>0</v>
      </c>
      <c r="G405" s="13"/>
      <c r="H405" s="13"/>
      <c r="I405" s="13"/>
      <c r="P405" s="290" t="s">
        <v>52</v>
      </c>
      <c r="Q405" s="290"/>
      <c r="R405" s="290"/>
      <c r="S405" s="290"/>
      <c r="T405" s="290"/>
      <c r="U405" s="290"/>
      <c r="V405" s="290"/>
      <c r="W405" s="290"/>
      <c r="Y405" s="298">
        <v>2.3E-2</v>
      </c>
      <c r="Z405" s="298"/>
      <c r="AA405" s="298"/>
    </row>
    <row r="406" spans="1:40" hidden="1" x14ac:dyDescent="0.2">
      <c r="B406" s="197">
        <f t="shared" si="135"/>
        <v>0</v>
      </c>
      <c r="G406" s="13"/>
      <c r="H406" s="13"/>
      <c r="I406" s="13"/>
    </row>
    <row r="407" spans="1:40" hidden="1" x14ac:dyDescent="0.2">
      <c r="B407" s="197">
        <f t="shared" si="135"/>
        <v>0</v>
      </c>
      <c r="G407" s="13"/>
      <c r="H407" s="13"/>
      <c r="I407" s="13"/>
      <c r="P407" s="297" t="s">
        <v>53</v>
      </c>
      <c r="Q407" s="297"/>
      <c r="R407" s="297"/>
      <c r="S407" s="297"/>
      <c r="T407" s="297"/>
      <c r="U407" s="297"/>
      <c r="V407" s="297"/>
    </row>
    <row r="408" spans="1:40" hidden="1" x14ac:dyDescent="0.2">
      <c r="B408" s="197">
        <f t="shared" si="135"/>
        <v>0</v>
      </c>
      <c r="G408" s="13"/>
      <c r="H408" s="13"/>
      <c r="I408" s="13"/>
    </row>
    <row r="409" spans="1:40" hidden="1" x14ac:dyDescent="0.2">
      <c r="B409" s="197">
        <f t="shared" si="135"/>
        <v>0</v>
      </c>
      <c r="G409" s="13"/>
      <c r="H409" s="13"/>
      <c r="I409" s="13"/>
      <c r="P409" s="301" t="s">
        <v>54</v>
      </c>
      <c r="Q409" s="301"/>
      <c r="R409" s="301"/>
      <c r="S409" s="301"/>
      <c r="T409" s="301"/>
      <c r="U409" s="301"/>
      <c r="V409" s="301"/>
      <c r="W409" s="301"/>
      <c r="Y409" s="298">
        <v>0</v>
      </c>
      <c r="Z409" s="298"/>
      <c r="AA409" s="298"/>
      <c r="AF409" s="290" t="s">
        <v>293</v>
      </c>
      <c r="AG409" s="290"/>
      <c r="AH409" s="290"/>
      <c r="AI409" s="290"/>
    </row>
    <row r="410" spans="1:40" hidden="1" x14ac:dyDescent="0.2">
      <c r="B410" s="197">
        <f t="shared" si="135"/>
        <v>0</v>
      </c>
      <c r="G410" s="13"/>
      <c r="H410" s="13"/>
      <c r="I410" s="13"/>
    </row>
    <row r="411" spans="1:40" hidden="1" x14ac:dyDescent="0.2">
      <c r="B411" s="197">
        <f t="shared" si="135"/>
        <v>0</v>
      </c>
      <c r="G411" s="13"/>
      <c r="H411" s="13"/>
      <c r="I411" s="13"/>
      <c r="P411" s="297" t="s">
        <v>56</v>
      </c>
      <c r="Q411" s="297"/>
      <c r="R411" s="297"/>
      <c r="S411" s="297"/>
      <c r="T411" s="297"/>
      <c r="U411" s="297"/>
      <c r="V411" s="297"/>
    </row>
    <row r="412" spans="1:40" ht="22.5" hidden="1" x14ac:dyDescent="0.2">
      <c r="B412" s="197">
        <f t="shared" si="135"/>
        <v>0</v>
      </c>
      <c r="G412" s="13"/>
      <c r="H412" s="13"/>
      <c r="I412" s="13"/>
      <c r="N412" s="288" t="s">
        <v>57</v>
      </c>
      <c r="O412" s="288"/>
      <c r="P412" s="288"/>
      <c r="Q412" s="288" t="s">
        <v>58</v>
      </c>
      <c r="R412" s="288"/>
      <c r="S412" s="288"/>
      <c r="T412" s="46" t="s">
        <v>59</v>
      </c>
      <c r="U412" s="46" t="s">
        <v>60</v>
      </c>
      <c r="V412" s="302" t="s">
        <v>61</v>
      </c>
      <c r="W412" s="302"/>
      <c r="X412" s="302"/>
      <c r="Y412" s="302"/>
      <c r="Z412" s="46" t="s">
        <v>62</v>
      </c>
      <c r="AA412" s="302" t="s">
        <v>63</v>
      </c>
      <c r="AB412" s="302"/>
      <c r="AC412" s="19" t="s">
        <v>64</v>
      </c>
      <c r="AE412" s="288" t="s">
        <v>65</v>
      </c>
      <c r="AF412" s="288"/>
      <c r="AG412" s="19" t="s">
        <v>66</v>
      </c>
      <c r="AH412" s="19" t="s">
        <v>67</v>
      </c>
      <c r="AI412" s="288" t="s">
        <v>68</v>
      </c>
      <c r="AJ412" s="288"/>
      <c r="AK412" s="288"/>
      <c r="AL412" s="302" t="s">
        <v>69</v>
      </c>
      <c r="AM412" s="302"/>
      <c r="AN412" s="46" t="s">
        <v>63</v>
      </c>
    </row>
    <row r="413" spans="1:40" hidden="1" x14ac:dyDescent="0.2">
      <c r="B413" s="197" t="str">
        <f t="shared" si="135"/>
        <v>Fecha Vencimiento</v>
      </c>
      <c r="G413" s="13"/>
      <c r="H413" s="13"/>
      <c r="I413" s="13"/>
      <c r="Q413" s="291" t="s">
        <v>70</v>
      </c>
      <c r="R413" s="291"/>
      <c r="S413" s="291"/>
    </row>
    <row r="414" spans="1:40" x14ac:dyDescent="0.2">
      <c r="A414" s="91" t="s">
        <v>439</v>
      </c>
      <c r="B414" s="199" t="str">
        <f t="shared" si="135"/>
        <v>SERVICIO</v>
      </c>
      <c r="C414" s="199" t="str">
        <f t="shared" ref="C414:C449" si="136">IF(LEFT(N414,2)=LEFT(N415,2)=FALSE,AC414,"REVISAR")</f>
        <v>CAN</v>
      </c>
      <c r="D414" s="199" t="b">
        <f t="shared" ref="D414:D449" si="137">DATE(YEAR(AH414),MONTH(AH414),DAY(AH414))=DATE(YEAR(AI414),MONTH(AI414),DAY(AI414))</f>
        <v>1</v>
      </c>
      <c r="E414" s="199" t="str">
        <f t="shared" ref="E414:E449" si="138">IF(ISBLANK(AH414)=FALSE,TEXT(AH414,"YYYY-MM"),TEXT(Q414,"YYYY-MM"))</f>
        <v>2020-08</v>
      </c>
      <c r="F414" s="199" t="str">
        <f t="shared" ref="F414:F449" si="139">IF(ISBLANK(AI414)=FALSE,TEXT(AI414,"YYYY-MM"),"")</f>
        <v>2020-08</v>
      </c>
      <c r="G414" s="200">
        <f t="shared" ref="G414:G449" si="140">ROUND(IF(ISBLANK(AL414)=FALSE,T414,T414),2)</f>
        <v>388.33</v>
      </c>
      <c r="H414" s="200">
        <f t="shared" ref="H414:H449" si="141">ROUND(+U414,2)</f>
        <v>0</v>
      </c>
      <c r="I414" s="200">
        <f t="shared" ref="I414:I449" si="142">ROUND(IF(ISBLANK(AL414)=FALSE,V414,V414),2)</f>
        <v>0</v>
      </c>
      <c r="J414" s="200">
        <f t="shared" ref="J414:J449" si="143">+G414+H414+I414</f>
        <v>388.33</v>
      </c>
      <c r="N414" s="292" t="s">
        <v>358</v>
      </c>
      <c r="O414" s="292"/>
      <c r="P414" s="292"/>
      <c r="Q414" s="293">
        <v>44068</v>
      </c>
      <c r="R414" s="293"/>
      <c r="S414" s="293"/>
      <c r="T414" s="47">
        <v>388.33460000000002</v>
      </c>
      <c r="U414" s="47">
        <v>0</v>
      </c>
      <c r="V414" s="294">
        <v>0</v>
      </c>
      <c r="W414" s="294"/>
      <c r="X414" s="294"/>
      <c r="Y414" s="294"/>
      <c r="Z414" s="47">
        <v>388.33460000000002</v>
      </c>
      <c r="AA414" s="294">
        <v>0</v>
      </c>
      <c r="AB414" s="294"/>
      <c r="AC414" s="21" t="s">
        <v>72</v>
      </c>
      <c r="AE414" s="295" t="s">
        <v>73</v>
      </c>
      <c r="AF414" s="295"/>
      <c r="AG414" s="21" t="s">
        <v>396</v>
      </c>
      <c r="AH414" s="16">
        <v>44071</v>
      </c>
      <c r="AI414" s="296">
        <v>44071</v>
      </c>
      <c r="AJ414" s="296"/>
      <c r="AK414" s="296"/>
      <c r="AL414" s="294">
        <v>388.33</v>
      </c>
      <c r="AM414" s="294"/>
      <c r="AN414" s="47">
        <v>0</v>
      </c>
    </row>
    <row r="415" spans="1:40" x14ac:dyDescent="0.2">
      <c r="A415" s="91" t="s">
        <v>439</v>
      </c>
      <c r="B415" s="199" t="str">
        <f t="shared" si="135"/>
        <v>SERVICIO</v>
      </c>
      <c r="C415" s="199" t="str">
        <f t="shared" si="136"/>
        <v>REVISAR</v>
      </c>
      <c r="D415" s="199" t="b">
        <f t="shared" si="137"/>
        <v>1</v>
      </c>
      <c r="E415" s="199" t="str">
        <f t="shared" si="138"/>
        <v>2020-08</v>
      </c>
      <c r="F415" s="199" t="str">
        <f t="shared" si="139"/>
        <v>2020-08</v>
      </c>
      <c r="G415" s="200">
        <f t="shared" si="140"/>
        <v>388.33</v>
      </c>
      <c r="H415" s="200">
        <f t="shared" si="141"/>
        <v>0</v>
      </c>
      <c r="I415" s="200">
        <f t="shared" si="142"/>
        <v>0</v>
      </c>
      <c r="J415" s="200">
        <f t="shared" si="143"/>
        <v>388.33</v>
      </c>
      <c r="N415" s="292" t="s">
        <v>359</v>
      </c>
      <c r="O415" s="292"/>
      <c r="P415" s="292"/>
      <c r="Q415" s="293">
        <v>44099</v>
      </c>
      <c r="R415" s="293"/>
      <c r="S415" s="293"/>
      <c r="T415" s="47">
        <v>388.33460000000002</v>
      </c>
      <c r="U415" s="47">
        <v>0</v>
      </c>
      <c r="V415" s="294">
        <v>0</v>
      </c>
      <c r="W415" s="294"/>
      <c r="X415" s="294"/>
      <c r="Y415" s="294"/>
      <c r="Z415" s="47">
        <v>388.33460000000002</v>
      </c>
      <c r="AA415" s="294">
        <v>0</v>
      </c>
      <c r="AB415" s="294"/>
      <c r="AC415" s="21" t="s">
        <v>72</v>
      </c>
      <c r="AE415" s="295" t="s">
        <v>73</v>
      </c>
      <c r="AF415" s="295"/>
      <c r="AG415" s="21" t="s">
        <v>396</v>
      </c>
      <c r="AH415" s="16">
        <v>44071</v>
      </c>
      <c r="AI415" s="296">
        <v>44071</v>
      </c>
      <c r="AJ415" s="296"/>
      <c r="AK415" s="296"/>
      <c r="AL415" s="294">
        <v>0.93</v>
      </c>
      <c r="AM415" s="294"/>
      <c r="AN415" s="47">
        <v>0</v>
      </c>
    </row>
    <row r="416" spans="1:40" x14ac:dyDescent="0.2">
      <c r="A416" s="91" t="s">
        <v>439</v>
      </c>
      <c r="B416" s="199" t="str">
        <f t="shared" si="135"/>
        <v>SERVICIO</v>
      </c>
      <c r="C416" s="199" t="str">
        <f t="shared" si="136"/>
        <v>CAN</v>
      </c>
      <c r="D416" s="199" t="b">
        <f t="shared" si="137"/>
        <v>1</v>
      </c>
      <c r="E416" s="199" t="str">
        <f t="shared" si="138"/>
        <v>2020-10</v>
      </c>
      <c r="F416" s="199" t="str">
        <f t="shared" si="139"/>
        <v>2020-10</v>
      </c>
      <c r="G416" s="200">
        <f t="shared" si="140"/>
        <v>388.33</v>
      </c>
      <c r="H416" s="200">
        <f t="shared" si="141"/>
        <v>0</v>
      </c>
      <c r="I416" s="200">
        <f t="shared" si="142"/>
        <v>0</v>
      </c>
      <c r="J416" s="200">
        <f t="shared" si="143"/>
        <v>388.33</v>
      </c>
      <c r="N416" s="292" t="s">
        <v>359</v>
      </c>
      <c r="O416" s="292"/>
      <c r="P416" s="292"/>
      <c r="Q416" s="293">
        <v>44099</v>
      </c>
      <c r="R416" s="293"/>
      <c r="S416" s="293"/>
      <c r="T416" s="47">
        <v>388.33460000000002</v>
      </c>
      <c r="U416" s="47">
        <v>0</v>
      </c>
      <c r="V416" s="294">
        <v>0</v>
      </c>
      <c r="W416" s="294"/>
      <c r="X416" s="294"/>
      <c r="Y416" s="294"/>
      <c r="Z416" s="47">
        <v>388.33460000000002</v>
      </c>
      <c r="AA416" s="294">
        <v>0</v>
      </c>
      <c r="AB416" s="294"/>
      <c r="AC416" s="21" t="s">
        <v>72</v>
      </c>
      <c r="AE416" s="295" t="s">
        <v>73</v>
      </c>
      <c r="AF416" s="295"/>
      <c r="AG416" s="21" t="s">
        <v>397</v>
      </c>
      <c r="AH416" s="16">
        <v>44109</v>
      </c>
      <c r="AI416" s="296">
        <v>44109</v>
      </c>
      <c r="AJ416" s="296"/>
      <c r="AK416" s="296"/>
      <c r="AL416" s="294">
        <v>387.4</v>
      </c>
      <c r="AM416" s="294"/>
      <c r="AN416" s="47">
        <v>0</v>
      </c>
    </row>
    <row r="417" spans="1:40" x14ac:dyDescent="0.2">
      <c r="A417" s="91" t="s">
        <v>439</v>
      </c>
      <c r="B417" s="199" t="str">
        <f t="shared" si="135"/>
        <v>SERVICIO</v>
      </c>
      <c r="C417" s="199" t="str">
        <f t="shared" si="136"/>
        <v>CAN</v>
      </c>
      <c r="D417" s="199" t="b">
        <f t="shared" si="137"/>
        <v>1</v>
      </c>
      <c r="E417" s="199" t="str">
        <f t="shared" si="138"/>
        <v>2020-10</v>
      </c>
      <c r="F417" s="199" t="str">
        <f t="shared" si="139"/>
        <v>2020-10</v>
      </c>
      <c r="G417" s="200">
        <f t="shared" si="140"/>
        <v>388.33</v>
      </c>
      <c r="H417" s="200">
        <f t="shared" si="141"/>
        <v>0</v>
      </c>
      <c r="I417" s="200">
        <f t="shared" si="142"/>
        <v>0</v>
      </c>
      <c r="J417" s="200">
        <f t="shared" si="143"/>
        <v>388.33</v>
      </c>
      <c r="N417" s="292" t="s">
        <v>360</v>
      </c>
      <c r="O417" s="292"/>
      <c r="P417" s="292"/>
      <c r="Q417" s="293">
        <v>44129</v>
      </c>
      <c r="R417" s="293"/>
      <c r="S417" s="293"/>
      <c r="T417" s="47">
        <v>388.33460000000002</v>
      </c>
      <c r="U417" s="47">
        <v>0</v>
      </c>
      <c r="V417" s="294">
        <v>0</v>
      </c>
      <c r="W417" s="294"/>
      <c r="X417" s="294"/>
      <c r="Y417" s="294"/>
      <c r="Z417" s="47">
        <v>388.33460000000002</v>
      </c>
      <c r="AA417" s="294">
        <v>0</v>
      </c>
      <c r="AB417" s="294"/>
      <c r="AC417" s="21" t="s">
        <v>72</v>
      </c>
      <c r="AE417" s="295" t="s">
        <v>73</v>
      </c>
      <c r="AF417" s="295"/>
      <c r="AG417" s="21" t="s">
        <v>398</v>
      </c>
      <c r="AH417" s="16">
        <v>44130</v>
      </c>
      <c r="AI417" s="296">
        <v>44130</v>
      </c>
      <c r="AJ417" s="296"/>
      <c r="AK417" s="296"/>
      <c r="AL417" s="294">
        <v>388.33</v>
      </c>
      <c r="AM417" s="294"/>
      <c r="AN417" s="47">
        <v>0</v>
      </c>
    </row>
    <row r="418" spans="1:40" x14ac:dyDescent="0.2">
      <c r="A418" s="91" t="s">
        <v>439</v>
      </c>
      <c r="B418" s="199" t="str">
        <f t="shared" si="135"/>
        <v>SERVICIO</v>
      </c>
      <c r="C418" s="199" t="str">
        <f t="shared" si="136"/>
        <v>CAN</v>
      </c>
      <c r="D418" s="199" t="b">
        <f t="shared" si="137"/>
        <v>1</v>
      </c>
      <c r="E418" s="199" t="str">
        <f t="shared" si="138"/>
        <v>2020-11</v>
      </c>
      <c r="F418" s="199" t="str">
        <f t="shared" si="139"/>
        <v>2020-11</v>
      </c>
      <c r="G418" s="200">
        <f t="shared" si="140"/>
        <v>388.33</v>
      </c>
      <c r="H418" s="200">
        <f t="shared" si="141"/>
        <v>0</v>
      </c>
      <c r="I418" s="200">
        <f t="shared" si="142"/>
        <v>0</v>
      </c>
      <c r="J418" s="200">
        <f t="shared" si="143"/>
        <v>388.33</v>
      </c>
      <c r="N418" s="292" t="s">
        <v>361</v>
      </c>
      <c r="O418" s="292"/>
      <c r="P418" s="292"/>
      <c r="Q418" s="293">
        <v>44160</v>
      </c>
      <c r="R418" s="293"/>
      <c r="S418" s="293"/>
      <c r="T418" s="47">
        <v>388.33460000000002</v>
      </c>
      <c r="U418" s="47">
        <v>0</v>
      </c>
      <c r="V418" s="294">
        <v>0</v>
      </c>
      <c r="W418" s="294"/>
      <c r="X418" s="294"/>
      <c r="Y418" s="294"/>
      <c r="Z418" s="47">
        <v>388.33460000000002</v>
      </c>
      <c r="AA418" s="294">
        <v>0</v>
      </c>
      <c r="AB418" s="294"/>
      <c r="AC418" s="21" t="s">
        <v>72</v>
      </c>
      <c r="AE418" s="295" t="s">
        <v>73</v>
      </c>
      <c r="AF418" s="295"/>
      <c r="AG418" s="21" t="s">
        <v>399</v>
      </c>
      <c r="AH418" s="16">
        <v>44162</v>
      </c>
      <c r="AI418" s="296">
        <v>44162</v>
      </c>
      <c r="AJ418" s="296"/>
      <c r="AK418" s="296"/>
      <c r="AL418" s="294">
        <v>388.33</v>
      </c>
      <c r="AM418" s="294"/>
      <c r="AN418" s="47">
        <v>0</v>
      </c>
    </row>
    <row r="419" spans="1:40" x14ac:dyDescent="0.2">
      <c r="A419" s="91" t="s">
        <v>439</v>
      </c>
      <c r="B419" s="199" t="str">
        <f t="shared" si="135"/>
        <v>SERVICIO</v>
      </c>
      <c r="C419" s="199" t="str">
        <f t="shared" si="136"/>
        <v>CAN</v>
      </c>
      <c r="D419" s="199" t="b">
        <f t="shared" si="137"/>
        <v>1</v>
      </c>
      <c r="E419" s="199" t="str">
        <f t="shared" si="138"/>
        <v>2020-12</v>
      </c>
      <c r="F419" s="199" t="str">
        <f t="shared" si="139"/>
        <v>2020-12</v>
      </c>
      <c r="G419" s="200">
        <f t="shared" si="140"/>
        <v>388.33</v>
      </c>
      <c r="H419" s="200">
        <f t="shared" si="141"/>
        <v>0</v>
      </c>
      <c r="I419" s="200">
        <f t="shared" si="142"/>
        <v>0</v>
      </c>
      <c r="J419" s="200">
        <f t="shared" si="143"/>
        <v>388.33</v>
      </c>
      <c r="N419" s="292" t="s">
        <v>362</v>
      </c>
      <c r="O419" s="292"/>
      <c r="P419" s="292"/>
      <c r="Q419" s="293">
        <v>44190</v>
      </c>
      <c r="R419" s="293"/>
      <c r="S419" s="293"/>
      <c r="T419" s="47">
        <v>388.33460000000002</v>
      </c>
      <c r="U419" s="47">
        <v>0</v>
      </c>
      <c r="V419" s="294">
        <v>0</v>
      </c>
      <c r="W419" s="294"/>
      <c r="X419" s="294"/>
      <c r="Y419" s="294"/>
      <c r="Z419" s="47">
        <v>388.33460000000002</v>
      </c>
      <c r="AA419" s="294">
        <v>0</v>
      </c>
      <c r="AB419" s="294"/>
      <c r="AC419" s="21" t="s">
        <v>72</v>
      </c>
      <c r="AE419" s="295" t="s">
        <v>73</v>
      </c>
      <c r="AF419" s="295"/>
      <c r="AG419" s="21" t="s">
        <v>400</v>
      </c>
      <c r="AH419" s="16">
        <v>44194</v>
      </c>
      <c r="AI419" s="296">
        <v>44194</v>
      </c>
      <c r="AJ419" s="296"/>
      <c r="AK419" s="296"/>
      <c r="AL419" s="294">
        <v>388.33</v>
      </c>
      <c r="AM419" s="294"/>
      <c r="AN419" s="47">
        <v>0</v>
      </c>
    </row>
    <row r="420" spans="1:40" x14ac:dyDescent="0.2">
      <c r="A420" s="91" t="s">
        <v>439</v>
      </c>
      <c r="B420" s="199" t="str">
        <f t="shared" si="135"/>
        <v>SERVICIO</v>
      </c>
      <c r="C420" s="199" t="str">
        <f t="shared" si="136"/>
        <v>CAN</v>
      </c>
      <c r="D420" s="199" t="b">
        <f t="shared" si="137"/>
        <v>1</v>
      </c>
      <c r="E420" s="199" t="str">
        <f t="shared" si="138"/>
        <v>2021-01</v>
      </c>
      <c r="F420" s="199" t="str">
        <f t="shared" si="139"/>
        <v>2021-01</v>
      </c>
      <c r="G420" s="200">
        <f t="shared" si="140"/>
        <v>388.33</v>
      </c>
      <c r="H420" s="200">
        <f t="shared" si="141"/>
        <v>0</v>
      </c>
      <c r="I420" s="200">
        <f t="shared" si="142"/>
        <v>0</v>
      </c>
      <c r="J420" s="200">
        <f t="shared" si="143"/>
        <v>388.33</v>
      </c>
      <c r="N420" s="292" t="s">
        <v>363</v>
      </c>
      <c r="O420" s="292"/>
      <c r="P420" s="292"/>
      <c r="Q420" s="293">
        <v>44221</v>
      </c>
      <c r="R420" s="293"/>
      <c r="S420" s="293"/>
      <c r="T420" s="47">
        <v>388.33460000000002</v>
      </c>
      <c r="U420" s="47">
        <v>0</v>
      </c>
      <c r="V420" s="294">
        <v>0</v>
      </c>
      <c r="W420" s="294"/>
      <c r="X420" s="294"/>
      <c r="Y420" s="294"/>
      <c r="Z420" s="47">
        <v>388.33460000000002</v>
      </c>
      <c r="AA420" s="294">
        <v>0</v>
      </c>
      <c r="AB420" s="294"/>
      <c r="AC420" s="21" t="s">
        <v>72</v>
      </c>
      <c r="AE420" s="295" t="s">
        <v>73</v>
      </c>
      <c r="AF420" s="295"/>
      <c r="AG420" s="21" t="s">
        <v>401</v>
      </c>
      <c r="AH420" s="16">
        <v>44223.461585648147</v>
      </c>
      <c r="AI420" s="296">
        <v>44223.462291666663</v>
      </c>
      <c r="AJ420" s="296"/>
      <c r="AK420" s="296"/>
      <c r="AL420" s="294">
        <v>388.33460000000002</v>
      </c>
      <c r="AM420" s="294"/>
      <c r="AN420" s="47">
        <v>0</v>
      </c>
    </row>
    <row r="421" spans="1:40" x14ac:dyDescent="0.2">
      <c r="A421" s="91" t="s">
        <v>439</v>
      </c>
      <c r="B421" s="199" t="str">
        <f t="shared" si="135"/>
        <v>SERVICIO</v>
      </c>
      <c r="C421" s="199" t="str">
        <f t="shared" si="136"/>
        <v>CAN</v>
      </c>
      <c r="D421" s="199" t="b">
        <f t="shared" si="137"/>
        <v>1</v>
      </c>
      <c r="E421" s="199" t="str">
        <f t="shared" si="138"/>
        <v>2021-03</v>
      </c>
      <c r="F421" s="199" t="str">
        <f t="shared" si="139"/>
        <v>2021-03</v>
      </c>
      <c r="G421" s="200">
        <f t="shared" si="140"/>
        <v>388.33</v>
      </c>
      <c r="H421" s="200">
        <f t="shared" si="141"/>
        <v>0</v>
      </c>
      <c r="I421" s="200">
        <f t="shared" si="142"/>
        <v>0</v>
      </c>
      <c r="J421" s="200">
        <f t="shared" si="143"/>
        <v>388.33</v>
      </c>
      <c r="N421" s="292" t="s">
        <v>364</v>
      </c>
      <c r="O421" s="292"/>
      <c r="P421" s="292"/>
      <c r="Q421" s="293">
        <v>44252</v>
      </c>
      <c r="R421" s="293"/>
      <c r="S421" s="293"/>
      <c r="T421" s="47">
        <v>388.33460000000002</v>
      </c>
      <c r="U421" s="47">
        <v>0</v>
      </c>
      <c r="V421" s="294">
        <v>0</v>
      </c>
      <c r="W421" s="294"/>
      <c r="X421" s="294"/>
      <c r="Y421" s="294"/>
      <c r="Z421" s="47">
        <v>388.33460000000002</v>
      </c>
      <c r="AA421" s="294">
        <v>0</v>
      </c>
      <c r="AB421" s="294"/>
      <c r="AC421" s="21" t="s">
        <v>72</v>
      </c>
      <c r="AE421" s="295" t="s">
        <v>73</v>
      </c>
      <c r="AF421" s="295"/>
      <c r="AG421" s="21" t="s">
        <v>402</v>
      </c>
      <c r="AH421" s="16">
        <v>44259.452002314814</v>
      </c>
      <c r="AI421" s="296">
        <v>44259.468969907408</v>
      </c>
      <c r="AJ421" s="296"/>
      <c r="AK421" s="296"/>
      <c r="AL421" s="294">
        <v>388.33460000000002</v>
      </c>
      <c r="AM421" s="294"/>
      <c r="AN421" s="47">
        <v>0</v>
      </c>
    </row>
    <row r="422" spans="1:40" x14ac:dyDescent="0.2">
      <c r="A422" s="91" t="s">
        <v>439</v>
      </c>
      <c r="B422" s="199" t="str">
        <f t="shared" si="135"/>
        <v>SERVICIO</v>
      </c>
      <c r="C422" s="199" t="str">
        <f t="shared" si="136"/>
        <v>CAN</v>
      </c>
      <c r="D422" s="199" t="b">
        <f t="shared" si="137"/>
        <v>1</v>
      </c>
      <c r="E422" s="199" t="str">
        <f t="shared" si="138"/>
        <v>2021-03</v>
      </c>
      <c r="F422" s="199" t="str">
        <f t="shared" si="139"/>
        <v>2021-03</v>
      </c>
      <c r="G422" s="200">
        <f t="shared" si="140"/>
        <v>388.33</v>
      </c>
      <c r="H422" s="200">
        <f t="shared" si="141"/>
        <v>0</v>
      </c>
      <c r="I422" s="200">
        <f t="shared" si="142"/>
        <v>0</v>
      </c>
      <c r="J422" s="200">
        <f t="shared" si="143"/>
        <v>388.33</v>
      </c>
      <c r="N422" s="292" t="s">
        <v>365</v>
      </c>
      <c r="O422" s="292"/>
      <c r="P422" s="292"/>
      <c r="Q422" s="293">
        <v>44280</v>
      </c>
      <c r="R422" s="293"/>
      <c r="S422" s="293"/>
      <c r="T422" s="47">
        <v>388.33460000000002</v>
      </c>
      <c r="U422" s="47">
        <v>0</v>
      </c>
      <c r="V422" s="294">
        <v>0</v>
      </c>
      <c r="W422" s="294"/>
      <c r="X422" s="294"/>
      <c r="Y422" s="294"/>
      <c r="Z422" s="47">
        <v>388.33460000000002</v>
      </c>
      <c r="AA422" s="294">
        <v>0</v>
      </c>
      <c r="AB422" s="294"/>
      <c r="AC422" s="21" t="s">
        <v>72</v>
      </c>
      <c r="AE422" s="295" t="s">
        <v>73</v>
      </c>
      <c r="AF422" s="295"/>
      <c r="AG422" s="21" t="s">
        <v>403</v>
      </c>
      <c r="AH422" s="16">
        <v>44286.477476851855</v>
      </c>
      <c r="AI422" s="296">
        <v>44286.477870370371</v>
      </c>
      <c r="AJ422" s="296"/>
      <c r="AK422" s="296"/>
      <c r="AL422" s="294">
        <v>388.33460000000002</v>
      </c>
      <c r="AM422" s="294"/>
      <c r="AN422" s="47">
        <v>0</v>
      </c>
    </row>
    <row r="423" spans="1:40" x14ac:dyDescent="0.2">
      <c r="A423" s="91" t="s">
        <v>439</v>
      </c>
      <c r="B423" s="199" t="str">
        <f t="shared" si="135"/>
        <v>SERVICIO</v>
      </c>
      <c r="C423" s="199" t="str">
        <f t="shared" si="136"/>
        <v>CAN</v>
      </c>
      <c r="D423" s="199" t="b">
        <f t="shared" si="137"/>
        <v>1</v>
      </c>
      <c r="E423" s="199" t="str">
        <f t="shared" si="138"/>
        <v>2021-04</v>
      </c>
      <c r="F423" s="199" t="str">
        <f t="shared" si="139"/>
        <v>2021-04</v>
      </c>
      <c r="G423" s="200">
        <f t="shared" si="140"/>
        <v>388.33</v>
      </c>
      <c r="H423" s="200">
        <f t="shared" si="141"/>
        <v>0</v>
      </c>
      <c r="I423" s="200">
        <f t="shared" si="142"/>
        <v>0</v>
      </c>
      <c r="J423" s="200">
        <f t="shared" si="143"/>
        <v>388.33</v>
      </c>
      <c r="N423" s="292" t="s">
        <v>366</v>
      </c>
      <c r="O423" s="292"/>
      <c r="P423" s="292"/>
      <c r="Q423" s="293">
        <v>44311</v>
      </c>
      <c r="R423" s="293"/>
      <c r="S423" s="293"/>
      <c r="T423" s="47">
        <v>388.33460000000002</v>
      </c>
      <c r="U423" s="47">
        <v>0</v>
      </c>
      <c r="V423" s="294">
        <v>0</v>
      </c>
      <c r="W423" s="294"/>
      <c r="X423" s="294"/>
      <c r="Y423" s="294"/>
      <c r="Z423" s="47">
        <v>388.33460000000002</v>
      </c>
      <c r="AA423" s="294">
        <v>0</v>
      </c>
      <c r="AB423" s="294"/>
      <c r="AC423" s="21" t="s">
        <v>72</v>
      </c>
      <c r="AE423" s="295" t="s">
        <v>73</v>
      </c>
      <c r="AF423" s="295"/>
      <c r="AG423" s="21" t="s">
        <v>404</v>
      </c>
      <c r="AH423" s="16">
        <v>44311.612546296295</v>
      </c>
      <c r="AI423" s="296">
        <v>44311.612546296295</v>
      </c>
      <c r="AJ423" s="296"/>
      <c r="AK423" s="296"/>
      <c r="AL423" s="294">
        <v>388.33460000000002</v>
      </c>
      <c r="AM423" s="294"/>
      <c r="AN423" s="47">
        <v>0</v>
      </c>
    </row>
    <row r="424" spans="1:40" x14ac:dyDescent="0.2">
      <c r="A424" s="91" t="s">
        <v>439</v>
      </c>
      <c r="B424" s="199" t="str">
        <f t="shared" si="135"/>
        <v>SERVICIO</v>
      </c>
      <c r="C424" s="199" t="str">
        <f t="shared" si="136"/>
        <v>CAN</v>
      </c>
      <c r="D424" s="199" t="b">
        <f t="shared" si="137"/>
        <v>1</v>
      </c>
      <c r="E424" s="199" t="str">
        <f t="shared" si="138"/>
        <v>2021-05</v>
      </c>
      <c r="F424" s="199" t="str">
        <f t="shared" si="139"/>
        <v>2021-05</v>
      </c>
      <c r="G424" s="200">
        <f t="shared" si="140"/>
        <v>388.33</v>
      </c>
      <c r="H424" s="200">
        <f t="shared" si="141"/>
        <v>0</v>
      </c>
      <c r="I424" s="200">
        <f t="shared" si="142"/>
        <v>0</v>
      </c>
      <c r="J424" s="200">
        <f t="shared" si="143"/>
        <v>388.33</v>
      </c>
      <c r="N424" s="292" t="s">
        <v>367</v>
      </c>
      <c r="O424" s="292"/>
      <c r="P424" s="292"/>
      <c r="Q424" s="293">
        <v>44341</v>
      </c>
      <c r="R424" s="293"/>
      <c r="S424" s="293"/>
      <c r="T424" s="47">
        <v>388.33460000000002</v>
      </c>
      <c r="U424" s="47">
        <v>0</v>
      </c>
      <c r="V424" s="294">
        <v>0</v>
      </c>
      <c r="W424" s="294"/>
      <c r="X424" s="294"/>
      <c r="Y424" s="294"/>
      <c r="Z424" s="47">
        <v>388.33460000000002</v>
      </c>
      <c r="AA424" s="294">
        <v>0</v>
      </c>
      <c r="AB424" s="294"/>
      <c r="AC424" s="21" t="s">
        <v>72</v>
      </c>
      <c r="AE424" s="295" t="s">
        <v>73</v>
      </c>
      <c r="AF424" s="295"/>
      <c r="AG424" s="21" t="s">
        <v>405</v>
      </c>
      <c r="AH424" s="16">
        <v>44328.482199074075</v>
      </c>
      <c r="AI424" s="296">
        <v>44328.487881944442</v>
      </c>
      <c r="AJ424" s="296"/>
      <c r="AK424" s="296"/>
      <c r="AL424" s="294">
        <v>388.33460000000002</v>
      </c>
      <c r="AM424" s="294"/>
      <c r="AN424" s="47">
        <v>0</v>
      </c>
    </row>
    <row r="425" spans="1:40" x14ac:dyDescent="0.2">
      <c r="A425" s="91" t="s">
        <v>439</v>
      </c>
      <c r="B425" s="199" t="str">
        <f t="shared" si="135"/>
        <v>SERVICIO</v>
      </c>
      <c r="C425" s="199" t="str">
        <f t="shared" si="136"/>
        <v>CAN</v>
      </c>
      <c r="D425" s="199" t="b">
        <f t="shared" si="137"/>
        <v>1</v>
      </c>
      <c r="E425" s="199" t="str">
        <f t="shared" si="138"/>
        <v>2021-05</v>
      </c>
      <c r="F425" s="199" t="str">
        <f t="shared" si="139"/>
        <v>2021-05</v>
      </c>
      <c r="G425" s="200">
        <f t="shared" si="140"/>
        <v>388.33</v>
      </c>
      <c r="H425" s="200">
        <f t="shared" si="141"/>
        <v>0</v>
      </c>
      <c r="I425" s="200">
        <f t="shared" si="142"/>
        <v>0</v>
      </c>
      <c r="J425" s="200">
        <f t="shared" si="143"/>
        <v>388.33</v>
      </c>
      <c r="N425" s="292" t="s">
        <v>368</v>
      </c>
      <c r="O425" s="292"/>
      <c r="P425" s="292"/>
      <c r="Q425" s="293">
        <v>44372</v>
      </c>
      <c r="R425" s="293"/>
      <c r="S425" s="293"/>
      <c r="T425" s="47">
        <v>388.33460000000002</v>
      </c>
      <c r="U425" s="47">
        <v>0</v>
      </c>
      <c r="V425" s="294">
        <v>0</v>
      </c>
      <c r="W425" s="294"/>
      <c r="X425" s="294"/>
      <c r="Y425" s="294"/>
      <c r="Z425" s="47">
        <v>388.33460000000002</v>
      </c>
      <c r="AA425" s="294">
        <v>0</v>
      </c>
      <c r="AB425" s="294"/>
      <c r="AC425" s="21" t="s">
        <v>72</v>
      </c>
      <c r="AE425" s="295" t="s">
        <v>73</v>
      </c>
      <c r="AF425" s="295"/>
      <c r="AG425" s="21" t="s">
        <v>405</v>
      </c>
      <c r="AH425" s="16">
        <v>44328.482199074075</v>
      </c>
      <c r="AI425" s="296">
        <v>44328.487881944442</v>
      </c>
      <c r="AJ425" s="296"/>
      <c r="AK425" s="296"/>
      <c r="AL425" s="294">
        <v>388.33460000000002</v>
      </c>
      <c r="AM425" s="294"/>
      <c r="AN425" s="47">
        <v>0</v>
      </c>
    </row>
    <row r="426" spans="1:40" x14ac:dyDescent="0.2">
      <c r="A426" s="91" t="s">
        <v>439</v>
      </c>
      <c r="B426" s="199" t="str">
        <f t="shared" si="135"/>
        <v>SERVICIO</v>
      </c>
      <c r="C426" s="199" t="str">
        <f t="shared" si="136"/>
        <v>CAN</v>
      </c>
      <c r="D426" s="199" t="b">
        <f t="shared" si="137"/>
        <v>1</v>
      </c>
      <c r="E426" s="199" t="str">
        <f t="shared" si="138"/>
        <v>2021-05</v>
      </c>
      <c r="F426" s="199" t="str">
        <f t="shared" si="139"/>
        <v>2021-05</v>
      </c>
      <c r="G426" s="200">
        <f t="shared" si="140"/>
        <v>388.33</v>
      </c>
      <c r="H426" s="200">
        <f t="shared" si="141"/>
        <v>0</v>
      </c>
      <c r="I426" s="200">
        <f t="shared" si="142"/>
        <v>0</v>
      </c>
      <c r="J426" s="200">
        <f t="shared" si="143"/>
        <v>388.33</v>
      </c>
      <c r="N426" s="292" t="s">
        <v>369</v>
      </c>
      <c r="O426" s="292"/>
      <c r="P426" s="292"/>
      <c r="Q426" s="293">
        <v>44402</v>
      </c>
      <c r="R426" s="293"/>
      <c r="S426" s="293"/>
      <c r="T426" s="47">
        <v>388.33460000000002</v>
      </c>
      <c r="U426" s="47">
        <v>0</v>
      </c>
      <c r="V426" s="294">
        <v>0</v>
      </c>
      <c r="W426" s="294"/>
      <c r="X426" s="294"/>
      <c r="Y426" s="294"/>
      <c r="Z426" s="47">
        <v>388.33460000000002</v>
      </c>
      <c r="AA426" s="294">
        <v>0</v>
      </c>
      <c r="AB426" s="294"/>
      <c r="AC426" s="21" t="s">
        <v>72</v>
      </c>
      <c r="AE426" s="295" t="s">
        <v>73</v>
      </c>
      <c r="AF426" s="295"/>
      <c r="AG426" s="21" t="s">
        <v>406</v>
      </c>
      <c r="AH426" s="16">
        <v>44335.377430555556</v>
      </c>
      <c r="AI426" s="296">
        <v>44335.380324074074</v>
      </c>
      <c r="AJ426" s="296"/>
      <c r="AK426" s="296"/>
      <c r="AL426" s="294">
        <v>388.33460000000002</v>
      </c>
      <c r="AM426" s="294"/>
      <c r="AN426" s="47">
        <v>0</v>
      </c>
    </row>
    <row r="427" spans="1:40" x14ac:dyDescent="0.2">
      <c r="A427" s="91" t="s">
        <v>439</v>
      </c>
      <c r="B427" s="199" t="str">
        <f t="shared" si="135"/>
        <v>SERVICIO</v>
      </c>
      <c r="C427" s="199" t="str">
        <f t="shared" si="136"/>
        <v>CAN</v>
      </c>
      <c r="D427" s="199" t="b">
        <f t="shared" si="137"/>
        <v>1</v>
      </c>
      <c r="E427" s="199" t="str">
        <f t="shared" si="138"/>
        <v>2021-05</v>
      </c>
      <c r="F427" s="199" t="str">
        <f t="shared" si="139"/>
        <v>2021-05</v>
      </c>
      <c r="G427" s="200">
        <f t="shared" si="140"/>
        <v>388.33</v>
      </c>
      <c r="H427" s="200">
        <f t="shared" si="141"/>
        <v>0</v>
      </c>
      <c r="I427" s="200">
        <f t="shared" si="142"/>
        <v>0</v>
      </c>
      <c r="J427" s="200">
        <f t="shared" si="143"/>
        <v>388.33</v>
      </c>
      <c r="N427" s="292" t="s">
        <v>370</v>
      </c>
      <c r="O427" s="292"/>
      <c r="P427" s="292"/>
      <c r="Q427" s="293">
        <v>44433</v>
      </c>
      <c r="R427" s="293"/>
      <c r="S427" s="293"/>
      <c r="T427" s="47">
        <v>388.33460000000002</v>
      </c>
      <c r="U427" s="47">
        <v>0</v>
      </c>
      <c r="V427" s="294">
        <v>0</v>
      </c>
      <c r="W427" s="294"/>
      <c r="X427" s="294"/>
      <c r="Y427" s="294"/>
      <c r="Z427" s="47">
        <v>388.33460000000002</v>
      </c>
      <c r="AA427" s="294">
        <v>0</v>
      </c>
      <c r="AB427" s="294"/>
      <c r="AC427" s="21" t="s">
        <v>72</v>
      </c>
      <c r="AE427" s="295" t="s">
        <v>73</v>
      </c>
      <c r="AF427" s="295"/>
      <c r="AG427" s="21" t="s">
        <v>406</v>
      </c>
      <c r="AH427" s="16">
        <v>44335.377430555556</v>
      </c>
      <c r="AI427" s="296">
        <v>44335.380324074074</v>
      </c>
      <c r="AJ427" s="296"/>
      <c r="AK427" s="296"/>
      <c r="AL427" s="294">
        <v>388.33460000000002</v>
      </c>
      <c r="AM427" s="294"/>
      <c r="AN427" s="47">
        <v>0</v>
      </c>
    </row>
    <row r="428" spans="1:40" x14ac:dyDescent="0.2">
      <c r="A428" s="91" t="s">
        <v>439</v>
      </c>
      <c r="B428" s="199" t="str">
        <f t="shared" si="135"/>
        <v>SERVICIO</v>
      </c>
      <c r="C428" s="199" t="str">
        <f t="shared" si="136"/>
        <v>CAN</v>
      </c>
      <c r="D428" s="199" t="b">
        <f t="shared" si="137"/>
        <v>1</v>
      </c>
      <c r="E428" s="199" t="str">
        <f t="shared" si="138"/>
        <v>2021-05</v>
      </c>
      <c r="F428" s="199" t="str">
        <f t="shared" si="139"/>
        <v>2021-05</v>
      </c>
      <c r="G428" s="200">
        <f t="shared" si="140"/>
        <v>388.33</v>
      </c>
      <c r="H428" s="200">
        <f t="shared" si="141"/>
        <v>0</v>
      </c>
      <c r="I428" s="200">
        <f t="shared" si="142"/>
        <v>0</v>
      </c>
      <c r="J428" s="200">
        <f t="shared" si="143"/>
        <v>388.33</v>
      </c>
      <c r="N428" s="292" t="s">
        <v>371</v>
      </c>
      <c r="O428" s="292"/>
      <c r="P428" s="292"/>
      <c r="Q428" s="293">
        <v>44464</v>
      </c>
      <c r="R428" s="293"/>
      <c r="S428" s="293"/>
      <c r="T428" s="47">
        <v>388.33460000000002</v>
      </c>
      <c r="U428" s="47">
        <v>0</v>
      </c>
      <c r="V428" s="294">
        <v>0</v>
      </c>
      <c r="W428" s="294"/>
      <c r="X428" s="294"/>
      <c r="Y428" s="294"/>
      <c r="Z428" s="47">
        <v>388.33460000000002</v>
      </c>
      <c r="AA428" s="294">
        <v>0</v>
      </c>
      <c r="AB428" s="294"/>
      <c r="AC428" s="21" t="s">
        <v>72</v>
      </c>
      <c r="AE428" s="295" t="s">
        <v>73</v>
      </c>
      <c r="AF428" s="295"/>
      <c r="AG428" s="21" t="s">
        <v>406</v>
      </c>
      <c r="AH428" s="16">
        <v>44335.377430555556</v>
      </c>
      <c r="AI428" s="296">
        <v>44335.380324074074</v>
      </c>
      <c r="AJ428" s="296"/>
      <c r="AK428" s="296"/>
      <c r="AL428" s="294">
        <v>388.33460000000002</v>
      </c>
      <c r="AM428" s="294"/>
      <c r="AN428" s="47">
        <v>0</v>
      </c>
    </row>
    <row r="429" spans="1:40" x14ac:dyDescent="0.2">
      <c r="A429" s="91" t="s">
        <v>439</v>
      </c>
      <c r="B429" s="199" t="str">
        <f t="shared" si="135"/>
        <v>SERVICIO</v>
      </c>
      <c r="C429" s="199" t="str">
        <f t="shared" si="136"/>
        <v>CAN</v>
      </c>
      <c r="D429" s="199" t="b">
        <f t="shared" si="137"/>
        <v>1</v>
      </c>
      <c r="E429" s="199" t="str">
        <f t="shared" si="138"/>
        <v>2021-05</v>
      </c>
      <c r="F429" s="199" t="str">
        <f t="shared" si="139"/>
        <v>2021-05</v>
      </c>
      <c r="G429" s="200">
        <f t="shared" si="140"/>
        <v>388.33</v>
      </c>
      <c r="H429" s="200">
        <f t="shared" si="141"/>
        <v>0</v>
      </c>
      <c r="I429" s="200">
        <f t="shared" si="142"/>
        <v>0</v>
      </c>
      <c r="J429" s="200">
        <f t="shared" si="143"/>
        <v>388.33</v>
      </c>
      <c r="N429" s="292" t="s">
        <v>372</v>
      </c>
      <c r="O429" s="292"/>
      <c r="P429" s="292"/>
      <c r="Q429" s="293">
        <v>44494</v>
      </c>
      <c r="R429" s="293"/>
      <c r="S429" s="293"/>
      <c r="T429" s="47">
        <v>388.33460000000002</v>
      </c>
      <c r="U429" s="47">
        <v>0</v>
      </c>
      <c r="V429" s="294">
        <v>0</v>
      </c>
      <c r="W429" s="294"/>
      <c r="X429" s="294"/>
      <c r="Y429" s="294"/>
      <c r="Z429" s="47">
        <v>388.33460000000002</v>
      </c>
      <c r="AA429" s="294">
        <v>0</v>
      </c>
      <c r="AB429" s="294"/>
      <c r="AC429" s="21" t="s">
        <v>72</v>
      </c>
      <c r="AE429" s="295" t="s">
        <v>73</v>
      </c>
      <c r="AF429" s="295"/>
      <c r="AG429" s="21" t="s">
        <v>406</v>
      </c>
      <c r="AH429" s="16">
        <v>44335.377430555556</v>
      </c>
      <c r="AI429" s="296">
        <v>44335.380324074074</v>
      </c>
      <c r="AJ429" s="296"/>
      <c r="AK429" s="296"/>
      <c r="AL429" s="294">
        <v>388.33460000000002</v>
      </c>
      <c r="AM429" s="294"/>
      <c r="AN429" s="47">
        <v>0</v>
      </c>
    </row>
    <row r="430" spans="1:40" x14ac:dyDescent="0.2">
      <c r="A430" s="91" t="s">
        <v>439</v>
      </c>
      <c r="B430" s="199" t="str">
        <f t="shared" si="135"/>
        <v>SERVICIO</v>
      </c>
      <c r="C430" s="199" t="str">
        <f t="shared" si="136"/>
        <v>CAN</v>
      </c>
      <c r="D430" s="199" t="b">
        <f t="shared" si="137"/>
        <v>1</v>
      </c>
      <c r="E430" s="199" t="str">
        <f t="shared" si="138"/>
        <v>2021-05</v>
      </c>
      <c r="F430" s="199" t="str">
        <f t="shared" si="139"/>
        <v>2021-05</v>
      </c>
      <c r="G430" s="200">
        <f t="shared" si="140"/>
        <v>388.33</v>
      </c>
      <c r="H430" s="200">
        <f t="shared" si="141"/>
        <v>0</v>
      </c>
      <c r="I430" s="200">
        <f t="shared" si="142"/>
        <v>0</v>
      </c>
      <c r="J430" s="200">
        <f t="shared" si="143"/>
        <v>388.33</v>
      </c>
      <c r="N430" s="292" t="s">
        <v>373</v>
      </c>
      <c r="O430" s="292"/>
      <c r="P430" s="292"/>
      <c r="Q430" s="293">
        <v>44525</v>
      </c>
      <c r="R430" s="293"/>
      <c r="S430" s="293"/>
      <c r="T430" s="47">
        <v>388.33460000000002</v>
      </c>
      <c r="U430" s="47">
        <v>0</v>
      </c>
      <c r="V430" s="294">
        <v>0</v>
      </c>
      <c r="W430" s="294"/>
      <c r="X430" s="294"/>
      <c r="Y430" s="294"/>
      <c r="Z430" s="47">
        <v>388.33460000000002</v>
      </c>
      <c r="AA430" s="294">
        <v>0</v>
      </c>
      <c r="AB430" s="294"/>
      <c r="AC430" s="21" t="s">
        <v>72</v>
      </c>
      <c r="AE430" s="295" t="s">
        <v>73</v>
      </c>
      <c r="AF430" s="295"/>
      <c r="AG430" s="21" t="s">
        <v>406</v>
      </c>
      <c r="AH430" s="16">
        <v>44335.377430555556</v>
      </c>
      <c r="AI430" s="296">
        <v>44335.380324074074</v>
      </c>
      <c r="AJ430" s="296"/>
      <c r="AK430" s="296"/>
      <c r="AL430" s="294">
        <v>388.33460000000002</v>
      </c>
      <c r="AM430" s="294"/>
      <c r="AN430" s="47">
        <v>0</v>
      </c>
    </row>
    <row r="431" spans="1:40" x14ac:dyDescent="0.2">
      <c r="A431" s="91" t="s">
        <v>439</v>
      </c>
      <c r="B431" s="199" t="str">
        <f t="shared" si="135"/>
        <v>SERVICIO</v>
      </c>
      <c r="C431" s="199" t="str">
        <f t="shared" si="136"/>
        <v>CAN</v>
      </c>
      <c r="D431" s="199" t="b">
        <f t="shared" si="137"/>
        <v>1</v>
      </c>
      <c r="E431" s="199" t="str">
        <f t="shared" si="138"/>
        <v>2021-05</v>
      </c>
      <c r="F431" s="199" t="str">
        <f t="shared" si="139"/>
        <v>2021-05</v>
      </c>
      <c r="G431" s="200">
        <f t="shared" si="140"/>
        <v>388.33</v>
      </c>
      <c r="H431" s="200">
        <f t="shared" si="141"/>
        <v>0</v>
      </c>
      <c r="I431" s="200">
        <f t="shared" si="142"/>
        <v>0</v>
      </c>
      <c r="J431" s="200">
        <f t="shared" si="143"/>
        <v>388.33</v>
      </c>
      <c r="N431" s="292" t="s">
        <v>374</v>
      </c>
      <c r="O431" s="292"/>
      <c r="P431" s="292"/>
      <c r="Q431" s="293">
        <v>44555</v>
      </c>
      <c r="R431" s="293"/>
      <c r="S431" s="293"/>
      <c r="T431" s="47">
        <v>388.33460000000002</v>
      </c>
      <c r="U431" s="47">
        <v>0</v>
      </c>
      <c r="V431" s="294">
        <v>0</v>
      </c>
      <c r="W431" s="294"/>
      <c r="X431" s="294"/>
      <c r="Y431" s="294"/>
      <c r="Z431" s="47">
        <v>388.33460000000002</v>
      </c>
      <c r="AA431" s="294">
        <v>0</v>
      </c>
      <c r="AB431" s="294"/>
      <c r="AC431" s="21" t="s">
        <v>72</v>
      </c>
      <c r="AE431" s="295" t="s">
        <v>73</v>
      </c>
      <c r="AF431" s="295"/>
      <c r="AG431" s="21" t="s">
        <v>406</v>
      </c>
      <c r="AH431" s="16">
        <v>44335.377430555556</v>
      </c>
      <c r="AI431" s="296">
        <v>44335.380324074074</v>
      </c>
      <c r="AJ431" s="296"/>
      <c r="AK431" s="296"/>
      <c r="AL431" s="294">
        <v>388.33460000000002</v>
      </c>
      <c r="AM431" s="294"/>
      <c r="AN431" s="47">
        <v>0</v>
      </c>
    </row>
    <row r="432" spans="1:40" x14ac:dyDescent="0.2">
      <c r="A432" s="91" t="s">
        <v>439</v>
      </c>
      <c r="B432" s="199" t="str">
        <f t="shared" si="135"/>
        <v>SERVICIO</v>
      </c>
      <c r="C432" s="199" t="str">
        <f t="shared" si="136"/>
        <v>CAN</v>
      </c>
      <c r="D432" s="199" t="b">
        <f t="shared" si="137"/>
        <v>1</v>
      </c>
      <c r="E432" s="199" t="str">
        <f t="shared" si="138"/>
        <v>2021-05</v>
      </c>
      <c r="F432" s="199" t="str">
        <f t="shared" si="139"/>
        <v>2021-05</v>
      </c>
      <c r="G432" s="200">
        <f t="shared" si="140"/>
        <v>388.33</v>
      </c>
      <c r="H432" s="200">
        <f t="shared" si="141"/>
        <v>0</v>
      </c>
      <c r="I432" s="200">
        <f t="shared" si="142"/>
        <v>0</v>
      </c>
      <c r="J432" s="200">
        <f t="shared" si="143"/>
        <v>388.33</v>
      </c>
      <c r="N432" s="292" t="s">
        <v>375</v>
      </c>
      <c r="O432" s="292"/>
      <c r="P432" s="292"/>
      <c r="Q432" s="293">
        <v>44586</v>
      </c>
      <c r="R432" s="293"/>
      <c r="S432" s="293"/>
      <c r="T432" s="47">
        <v>388.33460000000002</v>
      </c>
      <c r="U432" s="47">
        <v>0</v>
      </c>
      <c r="V432" s="294">
        <v>0</v>
      </c>
      <c r="W432" s="294"/>
      <c r="X432" s="294"/>
      <c r="Y432" s="294"/>
      <c r="Z432" s="47">
        <v>388.33460000000002</v>
      </c>
      <c r="AA432" s="294">
        <v>0</v>
      </c>
      <c r="AB432" s="294"/>
      <c r="AC432" s="21" t="s">
        <v>72</v>
      </c>
      <c r="AE432" s="295" t="s">
        <v>73</v>
      </c>
      <c r="AF432" s="295"/>
      <c r="AG432" s="21" t="s">
        <v>406</v>
      </c>
      <c r="AH432" s="16">
        <v>44335.377430555556</v>
      </c>
      <c r="AI432" s="296">
        <v>44335.380324074074</v>
      </c>
      <c r="AJ432" s="296"/>
      <c r="AK432" s="296"/>
      <c r="AL432" s="294">
        <v>388.33460000000002</v>
      </c>
      <c r="AM432" s="294"/>
      <c r="AN432" s="47">
        <v>0</v>
      </c>
    </row>
    <row r="433" spans="1:40" x14ac:dyDescent="0.2">
      <c r="A433" s="91" t="s">
        <v>439</v>
      </c>
      <c r="B433" s="199" t="str">
        <f t="shared" si="135"/>
        <v>SERVICIO</v>
      </c>
      <c r="C433" s="199" t="str">
        <f t="shared" si="136"/>
        <v>CAN</v>
      </c>
      <c r="D433" s="199" t="b">
        <f t="shared" si="137"/>
        <v>1</v>
      </c>
      <c r="E433" s="199" t="str">
        <f t="shared" si="138"/>
        <v>2021-05</v>
      </c>
      <c r="F433" s="199" t="str">
        <f t="shared" si="139"/>
        <v>2021-05</v>
      </c>
      <c r="G433" s="200">
        <f t="shared" si="140"/>
        <v>388.33</v>
      </c>
      <c r="H433" s="200">
        <f t="shared" si="141"/>
        <v>0</v>
      </c>
      <c r="I433" s="200">
        <f t="shared" si="142"/>
        <v>0</v>
      </c>
      <c r="J433" s="200">
        <f t="shared" si="143"/>
        <v>388.33</v>
      </c>
      <c r="N433" s="292" t="s">
        <v>376</v>
      </c>
      <c r="O433" s="292"/>
      <c r="P433" s="292"/>
      <c r="Q433" s="293">
        <v>44617</v>
      </c>
      <c r="R433" s="293"/>
      <c r="S433" s="293"/>
      <c r="T433" s="47">
        <v>388.33460000000002</v>
      </c>
      <c r="U433" s="47">
        <v>0</v>
      </c>
      <c r="V433" s="294">
        <v>0</v>
      </c>
      <c r="W433" s="294"/>
      <c r="X433" s="294"/>
      <c r="Y433" s="294"/>
      <c r="Z433" s="47">
        <v>388.33460000000002</v>
      </c>
      <c r="AA433" s="294">
        <v>0</v>
      </c>
      <c r="AB433" s="294"/>
      <c r="AC433" s="21" t="s">
        <v>72</v>
      </c>
      <c r="AE433" s="295" t="s">
        <v>73</v>
      </c>
      <c r="AF433" s="295"/>
      <c r="AG433" s="21" t="s">
        <v>406</v>
      </c>
      <c r="AH433" s="16">
        <v>44335.377430555556</v>
      </c>
      <c r="AI433" s="296">
        <v>44335.380324074074</v>
      </c>
      <c r="AJ433" s="296"/>
      <c r="AK433" s="296"/>
      <c r="AL433" s="294">
        <v>388.33460000000002</v>
      </c>
      <c r="AM433" s="294"/>
      <c r="AN433" s="47">
        <v>0</v>
      </c>
    </row>
    <row r="434" spans="1:40" x14ac:dyDescent="0.2">
      <c r="A434" s="91" t="s">
        <v>439</v>
      </c>
      <c r="B434" s="199" t="str">
        <f t="shared" si="135"/>
        <v>SERVICIO</v>
      </c>
      <c r="C434" s="199" t="str">
        <f t="shared" si="136"/>
        <v>CAN</v>
      </c>
      <c r="D434" s="199" t="b">
        <f t="shared" si="137"/>
        <v>1</v>
      </c>
      <c r="E434" s="199" t="str">
        <f t="shared" si="138"/>
        <v>2021-05</v>
      </c>
      <c r="F434" s="199" t="str">
        <f t="shared" si="139"/>
        <v>2021-05</v>
      </c>
      <c r="G434" s="200">
        <f t="shared" si="140"/>
        <v>388.33</v>
      </c>
      <c r="H434" s="200">
        <f t="shared" si="141"/>
        <v>0</v>
      </c>
      <c r="I434" s="200">
        <f t="shared" si="142"/>
        <v>0</v>
      </c>
      <c r="J434" s="200">
        <f t="shared" si="143"/>
        <v>388.33</v>
      </c>
      <c r="N434" s="292" t="s">
        <v>377</v>
      </c>
      <c r="O434" s="292"/>
      <c r="P434" s="292"/>
      <c r="Q434" s="293">
        <v>44645</v>
      </c>
      <c r="R434" s="293"/>
      <c r="S434" s="293"/>
      <c r="T434" s="47">
        <v>388.33460000000002</v>
      </c>
      <c r="U434" s="47">
        <v>0</v>
      </c>
      <c r="V434" s="294">
        <v>0</v>
      </c>
      <c r="W434" s="294"/>
      <c r="X434" s="294"/>
      <c r="Y434" s="294"/>
      <c r="Z434" s="47">
        <v>388.33460000000002</v>
      </c>
      <c r="AA434" s="294">
        <v>0</v>
      </c>
      <c r="AB434" s="294"/>
      <c r="AC434" s="21" t="s">
        <v>72</v>
      </c>
      <c r="AE434" s="295" t="s">
        <v>73</v>
      </c>
      <c r="AF434" s="295"/>
      <c r="AG434" s="21" t="s">
        <v>406</v>
      </c>
      <c r="AH434" s="16">
        <v>44335.377430555556</v>
      </c>
      <c r="AI434" s="296">
        <v>44335.380324074074</v>
      </c>
      <c r="AJ434" s="296"/>
      <c r="AK434" s="296"/>
      <c r="AL434" s="294">
        <v>388.33460000000002</v>
      </c>
      <c r="AM434" s="294"/>
      <c r="AN434" s="47">
        <v>0</v>
      </c>
    </row>
    <row r="435" spans="1:40" x14ac:dyDescent="0.2">
      <c r="A435" s="91" t="s">
        <v>439</v>
      </c>
      <c r="B435" s="199" t="str">
        <f t="shared" si="135"/>
        <v>SERVICIO</v>
      </c>
      <c r="C435" s="199" t="str">
        <f t="shared" si="136"/>
        <v>CAN</v>
      </c>
      <c r="D435" s="199" t="b">
        <f t="shared" si="137"/>
        <v>1</v>
      </c>
      <c r="E435" s="199" t="str">
        <f t="shared" si="138"/>
        <v>2021-05</v>
      </c>
      <c r="F435" s="199" t="str">
        <f t="shared" si="139"/>
        <v>2021-05</v>
      </c>
      <c r="G435" s="200">
        <f t="shared" si="140"/>
        <v>388.33</v>
      </c>
      <c r="H435" s="200">
        <f t="shared" si="141"/>
        <v>0</v>
      </c>
      <c r="I435" s="200">
        <f t="shared" si="142"/>
        <v>0</v>
      </c>
      <c r="J435" s="200">
        <f t="shared" si="143"/>
        <v>388.33</v>
      </c>
      <c r="N435" s="292" t="s">
        <v>378</v>
      </c>
      <c r="O435" s="292"/>
      <c r="P435" s="292"/>
      <c r="Q435" s="293">
        <v>44676</v>
      </c>
      <c r="R435" s="293"/>
      <c r="S435" s="293"/>
      <c r="T435" s="47">
        <v>388.33460000000002</v>
      </c>
      <c r="U435" s="47">
        <v>0</v>
      </c>
      <c r="V435" s="294">
        <v>0</v>
      </c>
      <c r="W435" s="294"/>
      <c r="X435" s="294"/>
      <c r="Y435" s="294"/>
      <c r="Z435" s="47">
        <v>388.33460000000002</v>
      </c>
      <c r="AA435" s="294">
        <v>0</v>
      </c>
      <c r="AB435" s="294"/>
      <c r="AC435" s="21" t="s">
        <v>72</v>
      </c>
      <c r="AE435" s="295" t="s">
        <v>73</v>
      </c>
      <c r="AF435" s="295"/>
      <c r="AG435" s="21" t="s">
        <v>406</v>
      </c>
      <c r="AH435" s="16">
        <v>44335.377430555556</v>
      </c>
      <c r="AI435" s="296">
        <v>44335.380324074074</v>
      </c>
      <c r="AJ435" s="296"/>
      <c r="AK435" s="296"/>
      <c r="AL435" s="294">
        <v>388.33460000000002</v>
      </c>
      <c r="AM435" s="294"/>
      <c r="AN435" s="47">
        <v>0</v>
      </c>
    </row>
    <row r="436" spans="1:40" x14ac:dyDescent="0.2">
      <c r="A436" s="91" t="s">
        <v>439</v>
      </c>
      <c r="B436" s="199" t="str">
        <f t="shared" si="135"/>
        <v>SERVICIO</v>
      </c>
      <c r="C436" s="199" t="str">
        <f t="shared" si="136"/>
        <v>REF</v>
      </c>
      <c r="D436" s="199" t="b">
        <f t="shared" si="137"/>
        <v>1</v>
      </c>
      <c r="E436" s="199" t="str">
        <f t="shared" si="138"/>
        <v>2022-05</v>
      </c>
      <c r="F436" s="199" t="str">
        <f t="shared" si="139"/>
        <v/>
      </c>
      <c r="G436" s="200">
        <f t="shared" si="140"/>
        <v>388.33</v>
      </c>
      <c r="H436" s="200">
        <f t="shared" si="141"/>
        <v>0</v>
      </c>
      <c r="I436" s="200">
        <f t="shared" si="142"/>
        <v>0</v>
      </c>
      <c r="J436" s="200">
        <f t="shared" si="143"/>
        <v>388.33</v>
      </c>
      <c r="N436" s="292" t="s">
        <v>379</v>
      </c>
      <c r="O436" s="292"/>
      <c r="P436" s="292"/>
      <c r="Q436" s="293">
        <v>44706</v>
      </c>
      <c r="R436" s="293"/>
      <c r="S436" s="293"/>
      <c r="T436" s="47">
        <v>388.33460000000002</v>
      </c>
      <c r="U436" s="47">
        <v>0</v>
      </c>
      <c r="V436" s="294">
        <v>0</v>
      </c>
      <c r="W436" s="294"/>
      <c r="X436" s="294"/>
      <c r="Y436" s="294"/>
      <c r="Z436" s="47">
        <v>388.33460000000002</v>
      </c>
      <c r="AA436" s="294">
        <v>0</v>
      </c>
      <c r="AB436" s="294"/>
      <c r="AC436" s="21" t="s">
        <v>85</v>
      </c>
      <c r="AE436" s="295"/>
      <c r="AF436" s="295"/>
      <c r="AG436" s="21"/>
      <c r="AH436" s="16"/>
      <c r="AI436" s="296"/>
      <c r="AJ436" s="296"/>
      <c r="AK436" s="296"/>
      <c r="AL436" s="294"/>
      <c r="AM436" s="294"/>
      <c r="AN436" s="47"/>
    </row>
    <row r="437" spans="1:40" x14ac:dyDescent="0.2">
      <c r="A437" s="91" t="s">
        <v>439</v>
      </c>
      <c r="B437" s="199" t="str">
        <f t="shared" si="135"/>
        <v>SERVICIO</v>
      </c>
      <c r="C437" s="199" t="str">
        <f t="shared" si="136"/>
        <v>REF</v>
      </c>
      <c r="D437" s="199" t="b">
        <f t="shared" si="137"/>
        <v>1</v>
      </c>
      <c r="E437" s="199" t="str">
        <f t="shared" si="138"/>
        <v>2022-06</v>
      </c>
      <c r="F437" s="199" t="str">
        <f t="shared" si="139"/>
        <v/>
      </c>
      <c r="G437" s="200">
        <f t="shared" si="140"/>
        <v>388.33</v>
      </c>
      <c r="H437" s="200">
        <f t="shared" si="141"/>
        <v>0</v>
      </c>
      <c r="I437" s="200">
        <f t="shared" si="142"/>
        <v>0</v>
      </c>
      <c r="J437" s="200">
        <f t="shared" si="143"/>
        <v>388.33</v>
      </c>
      <c r="N437" s="292" t="s">
        <v>380</v>
      </c>
      <c r="O437" s="292"/>
      <c r="P437" s="292"/>
      <c r="Q437" s="293">
        <v>44737</v>
      </c>
      <c r="R437" s="293"/>
      <c r="S437" s="293"/>
      <c r="T437" s="47">
        <v>388.33460000000002</v>
      </c>
      <c r="U437" s="47">
        <v>0</v>
      </c>
      <c r="V437" s="294">
        <v>0</v>
      </c>
      <c r="W437" s="294"/>
      <c r="X437" s="294"/>
      <c r="Y437" s="294"/>
      <c r="Z437" s="47">
        <v>388.33460000000002</v>
      </c>
      <c r="AA437" s="294">
        <v>0</v>
      </c>
      <c r="AB437" s="294"/>
      <c r="AC437" s="21" t="s">
        <v>85</v>
      </c>
      <c r="AE437" s="295"/>
      <c r="AF437" s="295"/>
      <c r="AG437" s="21"/>
      <c r="AH437" s="16"/>
      <c r="AI437" s="296"/>
      <c r="AJ437" s="296"/>
      <c r="AK437" s="296"/>
      <c r="AL437" s="294"/>
      <c r="AM437" s="294"/>
      <c r="AN437" s="47"/>
    </row>
    <row r="438" spans="1:40" x14ac:dyDescent="0.2">
      <c r="A438" s="91" t="s">
        <v>439</v>
      </c>
      <c r="B438" s="199" t="str">
        <f t="shared" si="135"/>
        <v>SERVICIO</v>
      </c>
      <c r="C438" s="199" t="str">
        <f t="shared" si="136"/>
        <v>REF</v>
      </c>
      <c r="D438" s="199" t="b">
        <f t="shared" si="137"/>
        <v>1</v>
      </c>
      <c r="E438" s="199" t="str">
        <f t="shared" si="138"/>
        <v>2022-07</v>
      </c>
      <c r="F438" s="199" t="str">
        <f t="shared" si="139"/>
        <v/>
      </c>
      <c r="G438" s="200">
        <f t="shared" si="140"/>
        <v>388.33</v>
      </c>
      <c r="H438" s="200">
        <f t="shared" si="141"/>
        <v>0</v>
      </c>
      <c r="I438" s="200">
        <f t="shared" si="142"/>
        <v>0</v>
      </c>
      <c r="J438" s="200">
        <f t="shared" si="143"/>
        <v>388.33</v>
      </c>
      <c r="N438" s="292" t="s">
        <v>381</v>
      </c>
      <c r="O438" s="292"/>
      <c r="P438" s="292"/>
      <c r="Q438" s="293">
        <v>44767</v>
      </c>
      <c r="R438" s="293"/>
      <c r="S438" s="293"/>
      <c r="T438" s="47">
        <v>388.33460000000002</v>
      </c>
      <c r="U438" s="47">
        <v>0</v>
      </c>
      <c r="V438" s="294">
        <v>0</v>
      </c>
      <c r="W438" s="294"/>
      <c r="X438" s="294"/>
      <c r="Y438" s="294"/>
      <c r="Z438" s="47">
        <v>388.33460000000002</v>
      </c>
      <c r="AA438" s="294">
        <v>0</v>
      </c>
      <c r="AB438" s="294"/>
      <c r="AC438" s="21" t="s">
        <v>85</v>
      </c>
      <c r="AE438" s="295"/>
      <c r="AF438" s="295"/>
      <c r="AG438" s="21"/>
      <c r="AH438" s="16"/>
      <c r="AI438" s="296"/>
      <c r="AJ438" s="296"/>
      <c r="AK438" s="296"/>
      <c r="AL438" s="294"/>
      <c r="AM438" s="294"/>
      <c r="AN438" s="47"/>
    </row>
    <row r="439" spans="1:40" x14ac:dyDescent="0.2">
      <c r="A439" s="91" t="s">
        <v>439</v>
      </c>
      <c r="B439" s="199" t="str">
        <f t="shared" si="135"/>
        <v>SERVICIO</v>
      </c>
      <c r="C439" s="199" t="str">
        <f t="shared" si="136"/>
        <v>REF</v>
      </c>
      <c r="D439" s="199" t="b">
        <f t="shared" si="137"/>
        <v>1</v>
      </c>
      <c r="E439" s="199" t="str">
        <f t="shared" si="138"/>
        <v>2022-08</v>
      </c>
      <c r="F439" s="199" t="str">
        <f t="shared" si="139"/>
        <v/>
      </c>
      <c r="G439" s="200">
        <f t="shared" si="140"/>
        <v>388.33</v>
      </c>
      <c r="H439" s="200">
        <f t="shared" si="141"/>
        <v>0</v>
      </c>
      <c r="I439" s="200">
        <f t="shared" si="142"/>
        <v>0</v>
      </c>
      <c r="J439" s="200">
        <f t="shared" si="143"/>
        <v>388.33</v>
      </c>
      <c r="N439" s="292" t="s">
        <v>382</v>
      </c>
      <c r="O439" s="292"/>
      <c r="P439" s="292"/>
      <c r="Q439" s="293">
        <v>44798</v>
      </c>
      <c r="R439" s="293"/>
      <c r="S439" s="293"/>
      <c r="T439" s="47">
        <v>388.33460000000002</v>
      </c>
      <c r="U439" s="47">
        <v>0</v>
      </c>
      <c r="V439" s="294">
        <v>0</v>
      </c>
      <c r="W439" s="294"/>
      <c r="X439" s="294"/>
      <c r="Y439" s="294"/>
      <c r="Z439" s="47">
        <v>388.33460000000002</v>
      </c>
      <c r="AA439" s="294">
        <v>0</v>
      </c>
      <c r="AB439" s="294"/>
      <c r="AC439" s="21" t="s">
        <v>85</v>
      </c>
      <c r="AE439" s="295"/>
      <c r="AF439" s="295"/>
      <c r="AG439" s="21"/>
      <c r="AH439" s="16"/>
      <c r="AI439" s="296"/>
      <c r="AJ439" s="296"/>
      <c r="AK439" s="296"/>
      <c r="AL439" s="294"/>
      <c r="AM439" s="294"/>
      <c r="AN439" s="47"/>
    </row>
    <row r="440" spans="1:40" x14ac:dyDescent="0.2">
      <c r="A440" s="91" t="s">
        <v>439</v>
      </c>
      <c r="B440" s="199" t="str">
        <f t="shared" si="135"/>
        <v>SERVICIO</v>
      </c>
      <c r="C440" s="199" t="str">
        <f t="shared" si="136"/>
        <v>REF</v>
      </c>
      <c r="D440" s="199" t="b">
        <f t="shared" si="137"/>
        <v>1</v>
      </c>
      <c r="E440" s="199" t="str">
        <f t="shared" si="138"/>
        <v>2022-09</v>
      </c>
      <c r="F440" s="199" t="str">
        <f t="shared" si="139"/>
        <v/>
      </c>
      <c r="G440" s="200">
        <f t="shared" si="140"/>
        <v>388.33</v>
      </c>
      <c r="H440" s="200">
        <f t="shared" si="141"/>
        <v>0</v>
      </c>
      <c r="I440" s="200">
        <f t="shared" si="142"/>
        <v>0</v>
      </c>
      <c r="J440" s="200">
        <f t="shared" si="143"/>
        <v>388.33</v>
      </c>
      <c r="N440" s="292" t="s">
        <v>383</v>
      </c>
      <c r="O440" s="292"/>
      <c r="P440" s="292"/>
      <c r="Q440" s="293">
        <v>44829</v>
      </c>
      <c r="R440" s="293"/>
      <c r="S440" s="293"/>
      <c r="T440" s="47">
        <v>388.33460000000002</v>
      </c>
      <c r="U440" s="47">
        <v>0</v>
      </c>
      <c r="V440" s="294">
        <v>0</v>
      </c>
      <c r="W440" s="294"/>
      <c r="X440" s="294"/>
      <c r="Y440" s="294"/>
      <c r="Z440" s="47">
        <v>388.33460000000002</v>
      </c>
      <c r="AA440" s="294">
        <v>0</v>
      </c>
      <c r="AB440" s="294"/>
      <c r="AC440" s="21" t="s">
        <v>85</v>
      </c>
      <c r="AE440" s="295"/>
      <c r="AF440" s="295"/>
      <c r="AG440" s="21"/>
      <c r="AH440" s="16"/>
      <c r="AI440" s="296"/>
      <c r="AJ440" s="296"/>
      <c r="AK440" s="296"/>
      <c r="AL440" s="294"/>
      <c r="AM440" s="294"/>
      <c r="AN440" s="47"/>
    </row>
    <row r="441" spans="1:40" x14ac:dyDescent="0.2">
      <c r="A441" s="91" t="s">
        <v>439</v>
      </c>
      <c r="B441" s="199" t="str">
        <f t="shared" si="135"/>
        <v>SERVICIO</v>
      </c>
      <c r="C441" s="199" t="str">
        <f t="shared" si="136"/>
        <v>REF</v>
      </c>
      <c r="D441" s="199" t="b">
        <f t="shared" si="137"/>
        <v>1</v>
      </c>
      <c r="E441" s="199" t="str">
        <f t="shared" si="138"/>
        <v>2022-10</v>
      </c>
      <c r="F441" s="199" t="str">
        <f t="shared" si="139"/>
        <v/>
      </c>
      <c r="G441" s="200">
        <f t="shared" si="140"/>
        <v>388.33</v>
      </c>
      <c r="H441" s="200">
        <f t="shared" si="141"/>
        <v>0</v>
      </c>
      <c r="I441" s="200">
        <f t="shared" si="142"/>
        <v>0</v>
      </c>
      <c r="J441" s="200">
        <f t="shared" si="143"/>
        <v>388.33</v>
      </c>
      <c r="N441" s="292" t="s">
        <v>384</v>
      </c>
      <c r="O441" s="292"/>
      <c r="P441" s="292"/>
      <c r="Q441" s="293">
        <v>44859</v>
      </c>
      <c r="R441" s="293"/>
      <c r="S441" s="293"/>
      <c r="T441" s="47">
        <v>388.33460000000002</v>
      </c>
      <c r="U441" s="47">
        <v>0</v>
      </c>
      <c r="V441" s="294">
        <v>0</v>
      </c>
      <c r="W441" s="294"/>
      <c r="X441" s="294"/>
      <c r="Y441" s="294"/>
      <c r="Z441" s="47">
        <v>388.33460000000002</v>
      </c>
      <c r="AA441" s="294">
        <v>0</v>
      </c>
      <c r="AB441" s="294"/>
      <c r="AC441" s="21" t="s">
        <v>85</v>
      </c>
      <c r="AE441" s="295"/>
      <c r="AF441" s="295"/>
      <c r="AG441" s="21"/>
      <c r="AH441" s="16"/>
      <c r="AI441" s="296"/>
      <c r="AJ441" s="296"/>
      <c r="AK441" s="296"/>
      <c r="AL441" s="294"/>
      <c r="AM441" s="294"/>
      <c r="AN441" s="47"/>
    </row>
    <row r="442" spans="1:40" x14ac:dyDescent="0.2">
      <c r="A442" s="91" t="s">
        <v>439</v>
      </c>
      <c r="B442" s="199" t="str">
        <f t="shared" si="135"/>
        <v>SERVICIO</v>
      </c>
      <c r="C442" s="199" t="str">
        <f t="shared" si="136"/>
        <v>REF</v>
      </c>
      <c r="D442" s="199" t="b">
        <f t="shared" si="137"/>
        <v>1</v>
      </c>
      <c r="E442" s="199" t="str">
        <f t="shared" si="138"/>
        <v>2022-11</v>
      </c>
      <c r="F442" s="199" t="str">
        <f t="shared" si="139"/>
        <v/>
      </c>
      <c r="G442" s="200">
        <f t="shared" si="140"/>
        <v>388.33</v>
      </c>
      <c r="H442" s="200">
        <f t="shared" si="141"/>
        <v>0</v>
      </c>
      <c r="I442" s="200">
        <f t="shared" si="142"/>
        <v>0</v>
      </c>
      <c r="J442" s="200">
        <f t="shared" si="143"/>
        <v>388.33</v>
      </c>
      <c r="N442" s="292" t="s">
        <v>385</v>
      </c>
      <c r="O442" s="292"/>
      <c r="P442" s="292"/>
      <c r="Q442" s="293">
        <v>44890</v>
      </c>
      <c r="R442" s="293"/>
      <c r="S442" s="293"/>
      <c r="T442" s="47">
        <v>388.33460000000002</v>
      </c>
      <c r="U442" s="47">
        <v>0</v>
      </c>
      <c r="V442" s="294">
        <v>0</v>
      </c>
      <c r="W442" s="294"/>
      <c r="X442" s="294"/>
      <c r="Y442" s="294"/>
      <c r="Z442" s="47">
        <v>388.33460000000002</v>
      </c>
      <c r="AA442" s="294">
        <v>0</v>
      </c>
      <c r="AB442" s="294"/>
      <c r="AC442" s="21" t="s">
        <v>85</v>
      </c>
      <c r="AE442" s="295"/>
      <c r="AF442" s="295"/>
      <c r="AG442" s="21"/>
      <c r="AH442" s="16"/>
      <c r="AI442" s="296"/>
      <c r="AJ442" s="296"/>
      <c r="AK442" s="296"/>
      <c r="AL442" s="294"/>
      <c r="AM442" s="294"/>
      <c r="AN442" s="47"/>
    </row>
    <row r="443" spans="1:40" x14ac:dyDescent="0.2">
      <c r="A443" s="91" t="s">
        <v>439</v>
      </c>
      <c r="B443" s="199" t="str">
        <f t="shared" si="135"/>
        <v>SERVICIO</v>
      </c>
      <c r="C443" s="199" t="str">
        <f t="shared" si="136"/>
        <v>REF</v>
      </c>
      <c r="D443" s="199" t="b">
        <f t="shared" si="137"/>
        <v>1</v>
      </c>
      <c r="E443" s="199" t="str">
        <f t="shared" si="138"/>
        <v>2022-12</v>
      </c>
      <c r="F443" s="199" t="str">
        <f t="shared" si="139"/>
        <v/>
      </c>
      <c r="G443" s="200">
        <f t="shared" si="140"/>
        <v>388.33</v>
      </c>
      <c r="H443" s="200">
        <f t="shared" si="141"/>
        <v>0</v>
      </c>
      <c r="I443" s="200">
        <f t="shared" si="142"/>
        <v>0</v>
      </c>
      <c r="J443" s="200">
        <f t="shared" si="143"/>
        <v>388.33</v>
      </c>
      <c r="N443" s="292" t="s">
        <v>386</v>
      </c>
      <c r="O443" s="292"/>
      <c r="P443" s="292"/>
      <c r="Q443" s="293">
        <v>44920</v>
      </c>
      <c r="R443" s="293"/>
      <c r="S443" s="293"/>
      <c r="T443" s="47">
        <v>388.33460000000002</v>
      </c>
      <c r="U443" s="47">
        <v>0</v>
      </c>
      <c r="V443" s="294">
        <v>0</v>
      </c>
      <c r="W443" s="294"/>
      <c r="X443" s="294"/>
      <c r="Y443" s="294"/>
      <c r="Z443" s="47">
        <v>388.33460000000002</v>
      </c>
      <c r="AA443" s="294">
        <v>0</v>
      </c>
      <c r="AB443" s="294"/>
      <c r="AC443" s="21" t="s">
        <v>85</v>
      </c>
      <c r="AE443" s="295"/>
      <c r="AF443" s="295"/>
      <c r="AG443" s="21"/>
      <c r="AH443" s="16"/>
      <c r="AI443" s="296"/>
      <c r="AJ443" s="296"/>
      <c r="AK443" s="296"/>
      <c r="AL443" s="294"/>
      <c r="AM443" s="294"/>
      <c r="AN443" s="47"/>
    </row>
    <row r="444" spans="1:40" x14ac:dyDescent="0.2">
      <c r="A444" s="91" t="s">
        <v>439</v>
      </c>
      <c r="B444" s="199" t="str">
        <f t="shared" si="135"/>
        <v>SERVICIO</v>
      </c>
      <c r="C444" s="199" t="str">
        <f t="shared" si="136"/>
        <v>REF</v>
      </c>
      <c r="D444" s="199" t="b">
        <f t="shared" si="137"/>
        <v>1</v>
      </c>
      <c r="E444" s="199" t="str">
        <f t="shared" si="138"/>
        <v>2023-01</v>
      </c>
      <c r="F444" s="199" t="str">
        <f t="shared" si="139"/>
        <v/>
      </c>
      <c r="G444" s="200">
        <f t="shared" si="140"/>
        <v>388.33</v>
      </c>
      <c r="H444" s="200">
        <f t="shared" si="141"/>
        <v>0</v>
      </c>
      <c r="I444" s="200">
        <f t="shared" si="142"/>
        <v>0</v>
      </c>
      <c r="J444" s="200">
        <f t="shared" si="143"/>
        <v>388.33</v>
      </c>
      <c r="N444" s="292" t="s">
        <v>387</v>
      </c>
      <c r="O444" s="292"/>
      <c r="P444" s="292"/>
      <c r="Q444" s="293">
        <v>44951</v>
      </c>
      <c r="R444" s="293"/>
      <c r="S444" s="293"/>
      <c r="T444" s="47">
        <v>388.33460000000002</v>
      </c>
      <c r="U444" s="47">
        <v>0</v>
      </c>
      <c r="V444" s="294">
        <v>0</v>
      </c>
      <c r="W444" s="294"/>
      <c r="X444" s="294"/>
      <c r="Y444" s="294"/>
      <c r="Z444" s="47">
        <v>388.33460000000002</v>
      </c>
      <c r="AA444" s="294">
        <v>0</v>
      </c>
      <c r="AB444" s="294"/>
      <c r="AC444" s="21" t="s">
        <v>85</v>
      </c>
      <c r="AE444" s="295"/>
      <c r="AF444" s="295"/>
      <c r="AG444" s="21"/>
      <c r="AH444" s="16"/>
      <c r="AI444" s="296"/>
      <c r="AJ444" s="296"/>
      <c r="AK444" s="296"/>
      <c r="AL444" s="294"/>
      <c r="AM444" s="294"/>
      <c r="AN444" s="47"/>
    </row>
    <row r="445" spans="1:40" x14ac:dyDescent="0.2">
      <c r="A445" s="91" t="s">
        <v>439</v>
      </c>
      <c r="B445" s="199" t="str">
        <f t="shared" si="135"/>
        <v>SERVICIO</v>
      </c>
      <c r="C445" s="199" t="str">
        <f t="shared" si="136"/>
        <v>REF</v>
      </c>
      <c r="D445" s="199" t="b">
        <f t="shared" si="137"/>
        <v>1</v>
      </c>
      <c r="E445" s="199" t="str">
        <f t="shared" si="138"/>
        <v>2023-02</v>
      </c>
      <c r="F445" s="199" t="str">
        <f t="shared" si="139"/>
        <v/>
      </c>
      <c r="G445" s="200">
        <f t="shared" si="140"/>
        <v>388.33</v>
      </c>
      <c r="H445" s="200">
        <f t="shared" si="141"/>
        <v>0</v>
      </c>
      <c r="I445" s="200">
        <f t="shared" si="142"/>
        <v>0</v>
      </c>
      <c r="J445" s="200">
        <f t="shared" si="143"/>
        <v>388.33</v>
      </c>
      <c r="N445" s="292" t="s">
        <v>388</v>
      </c>
      <c r="O445" s="292"/>
      <c r="P445" s="292"/>
      <c r="Q445" s="293">
        <v>44982</v>
      </c>
      <c r="R445" s="293"/>
      <c r="S445" s="293"/>
      <c r="T445" s="47">
        <v>388.33460000000002</v>
      </c>
      <c r="U445" s="47">
        <v>0</v>
      </c>
      <c r="V445" s="294">
        <v>0</v>
      </c>
      <c r="W445" s="294"/>
      <c r="X445" s="294"/>
      <c r="Y445" s="294"/>
      <c r="Z445" s="47">
        <v>388.33460000000002</v>
      </c>
      <c r="AA445" s="294">
        <v>0</v>
      </c>
      <c r="AB445" s="294"/>
      <c r="AC445" s="21" t="s">
        <v>85</v>
      </c>
      <c r="AE445" s="295"/>
      <c r="AF445" s="295"/>
      <c r="AG445" s="21"/>
      <c r="AH445" s="16"/>
      <c r="AI445" s="296"/>
      <c r="AJ445" s="296"/>
      <c r="AK445" s="296"/>
      <c r="AL445" s="294"/>
      <c r="AM445" s="294"/>
      <c r="AN445" s="47"/>
    </row>
    <row r="446" spans="1:40" x14ac:dyDescent="0.2">
      <c r="A446" s="91" t="s">
        <v>439</v>
      </c>
      <c r="B446" s="199" t="str">
        <f t="shared" si="135"/>
        <v>SERVICIO</v>
      </c>
      <c r="C446" s="199" t="str">
        <f t="shared" si="136"/>
        <v>REF</v>
      </c>
      <c r="D446" s="199" t="b">
        <f t="shared" si="137"/>
        <v>1</v>
      </c>
      <c r="E446" s="199" t="str">
        <f t="shared" si="138"/>
        <v>2023-03</v>
      </c>
      <c r="F446" s="199" t="str">
        <f t="shared" si="139"/>
        <v/>
      </c>
      <c r="G446" s="200">
        <f t="shared" si="140"/>
        <v>388.33</v>
      </c>
      <c r="H446" s="200">
        <f t="shared" si="141"/>
        <v>0</v>
      </c>
      <c r="I446" s="200">
        <f t="shared" si="142"/>
        <v>0</v>
      </c>
      <c r="J446" s="200">
        <f t="shared" si="143"/>
        <v>388.33</v>
      </c>
      <c r="N446" s="292" t="s">
        <v>389</v>
      </c>
      <c r="O446" s="292"/>
      <c r="P446" s="292"/>
      <c r="Q446" s="293">
        <v>45010</v>
      </c>
      <c r="R446" s="293"/>
      <c r="S446" s="293"/>
      <c r="T446" s="47">
        <v>388.33460000000002</v>
      </c>
      <c r="U446" s="47">
        <v>0</v>
      </c>
      <c r="V446" s="294">
        <v>0</v>
      </c>
      <c r="W446" s="294"/>
      <c r="X446" s="294"/>
      <c r="Y446" s="294"/>
      <c r="Z446" s="47">
        <v>388.33460000000002</v>
      </c>
      <c r="AA446" s="294">
        <v>0</v>
      </c>
      <c r="AB446" s="294"/>
      <c r="AC446" s="21" t="s">
        <v>85</v>
      </c>
      <c r="AE446" s="295"/>
      <c r="AF446" s="295"/>
      <c r="AG446" s="21"/>
      <c r="AH446" s="16"/>
      <c r="AI446" s="296"/>
      <c r="AJ446" s="296"/>
      <c r="AK446" s="296"/>
      <c r="AL446" s="294"/>
      <c r="AM446" s="294"/>
      <c r="AN446" s="47"/>
    </row>
    <row r="447" spans="1:40" x14ac:dyDescent="0.2">
      <c r="A447" s="91" t="s">
        <v>439</v>
      </c>
      <c r="B447" s="199" t="str">
        <f t="shared" si="135"/>
        <v>SERVICIO</v>
      </c>
      <c r="C447" s="199" t="str">
        <f t="shared" si="136"/>
        <v>REF</v>
      </c>
      <c r="D447" s="199" t="b">
        <f t="shared" si="137"/>
        <v>1</v>
      </c>
      <c r="E447" s="199" t="str">
        <f t="shared" si="138"/>
        <v>2023-04</v>
      </c>
      <c r="F447" s="199" t="str">
        <f t="shared" si="139"/>
        <v/>
      </c>
      <c r="G447" s="200">
        <f t="shared" si="140"/>
        <v>388.33</v>
      </c>
      <c r="H447" s="200">
        <f t="shared" si="141"/>
        <v>0</v>
      </c>
      <c r="I447" s="200">
        <f t="shared" si="142"/>
        <v>0</v>
      </c>
      <c r="J447" s="200">
        <f t="shared" si="143"/>
        <v>388.33</v>
      </c>
      <c r="N447" s="292" t="s">
        <v>390</v>
      </c>
      <c r="O447" s="292"/>
      <c r="P447" s="292"/>
      <c r="Q447" s="293">
        <v>45041</v>
      </c>
      <c r="R447" s="293"/>
      <c r="S447" s="293"/>
      <c r="T447" s="47">
        <v>388.33460000000002</v>
      </c>
      <c r="U447" s="47">
        <v>0</v>
      </c>
      <c r="V447" s="294">
        <v>0</v>
      </c>
      <c r="W447" s="294"/>
      <c r="X447" s="294"/>
      <c r="Y447" s="294"/>
      <c r="Z447" s="47">
        <v>388.33460000000002</v>
      </c>
      <c r="AA447" s="294">
        <v>0</v>
      </c>
      <c r="AB447" s="294"/>
      <c r="AC447" s="21" t="s">
        <v>85</v>
      </c>
      <c r="AE447" s="295"/>
      <c r="AF447" s="295"/>
      <c r="AG447" s="21"/>
      <c r="AH447" s="16"/>
      <c r="AI447" s="296"/>
      <c r="AJ447" s="296"/>
      <c r="AK447" s="296"/>
      <c r="AL447" s="294"/>
      <c r="AM447" s="294"/>
      <c r="AN447" s="47"/>
    </row>
    <row r="448" spans="1:40" x14ac:dyDescent="0.2">
      <c r="A448" s="91" t="s">
        <v>439</v>
      </c>
      <c r="B448" s="199" t="str">
        <f t="shared" si="135"/>
        <v>SERVICIO</v>
      </c>
      <c r="C448" s="199" t="str">
        <f t="shared" si="136"/>
        <v>REF</v>
      </c>
      <c r="D448" s="199" t="b">
        <f t="shared" si="137"/>
        <v>1</v>
      </c>
      <c r="E448" s="199" t="str">
        <f t="shared" si="138"/>
        <v>2023-05</v>
      </c>
      <c r="F448" s="199" t="str">
        <f t="shared" si="139"/>
        <v/>
      </c>
      <c r="G448" s="200">
        <f t="shared" si="140"/>
        <v>388.33</v>
      </c>
      <c r="H448" s="200">
        <f t="shared" si="141"/>
        <v>0</v>
      </c>
      <c r="I448" s="200">
        <f t="shared" si="142"/>
        <v>0</v>
      </c>
      <c r="J448" s="200">
        <f t="shared" si="143"/>
        <v>388.33</v>
      </c>
      <c r="N448" s="292" t="s">
        <v>391</v>
      </c>
      <c r="O448" s="292"/>
      <c r="P448" s="292"/>
      <c r="Q448" s="293">
        <v>45071</v>
      </c>
      <c r="R448" s="293"/>
      <c r="S448" s="293"/>
      <c r="T448" s="47">
        <v>388.33460000000002</v>
      </c>
      <c r="U448" s="47">
        <v>0</v>
      </c>
      <c r="V448" s="294">
        <v>0</v>
      </c>
      <c r="W448" s="294"/>
      <c r="X448" s="294"/>
      <c r="Y448" s="294"/>
      <c r="Z448" s="47">
        <v>388.33460000000002</v>
      </c>
      <c r="AA448" s="294">
        <v>0</v>
      </c>
      <c r="AB448" s="294"/>
      <c r="AC448" s="21" t="s">
        <v>85</v>
      </c>
      <c r="AE448" s="295"/>
      <c r="AF448" s="295"/>
      <c r="AG448" s="21"/>
      <c r="AH448" s="16"/>
      <c r="AI448" s="296"/>
      <c r="AJ448" s="296"/>
      <c r="AK448" s="296"/>
      <c r="AL448" s="294"/>
      <c r="AM448" s="294"/>
      <c r="AN448" s="47"/>
    </row>
    <row r="449" spans="1:40" x14ac:dyDescent="0.2">
      <c r="A449" s="91" t="s">
        <v>439</v>
      </c>
      <c r="B449" s="199" t="str">
        <f t="shared" si="135"/>
        <v>SERVICIO</v>
      </c>
      <c r="C449" s="199" t="str">
        <f t="shared" si="136"/>
        <v>REF</v>
      </c>
      <c r="D449" s="199" t="b">
        <f t="shared" si="137"/>
        <v>1</v>
      </c>
      <c r="E449" s="199" t="str">
        <f t="shared" si="138"/>
        <v>2023-06</v>
      </c>
      <c r="F449" s="199" t="str">
        <f t="shared" si="139"/>
        <v/>
      </c>
      <c r="G449" s="200">
        <f t="shared" si="140"/>
        <v>388.33</v>
      </c>
      <c r="H449" s="200">
        <f t="shared" si="141"/>
        <v>0</v>
      </c>
      <c r="I449" s="200">
        <f t="shared" si="142"/>
        <v>0</v>
      </c>
      <c r="J449" s="200">
        <f t="shared" si="143"/>
        <v>388.33</v>
      </c>
      <c r="N449" s="292" t="s">
        <v>392</v>
      </c>
      <c r="O449" s="292"/>
      <c r="P449" s="292"/>
      <c r="Q449" s="293">
        <v>45102</v>
      </c>
      <c r="R449" s="293"/>
      <c r="S449" s="293"/>
      <c r="T449" s="47">
        <v>388.33359999999999</v>
      </c>
      <c r="U449" s="47">
        <v>0</v>
      </c>
      <c r="V449" s="294">
        <v>0</v>
      </c>
      <c r="W449" s="294"/>
      <c r="X449" s="294"/>
      <c r="Y449" s="294"/>
      <c r="Z449" s="47">
        <v>388.33359999999999</v>
      </c>
      <c r="AA449" s="294">
        <v>0</v>
      </c>
      <c r="AB449" s="294"/>
      <c r="AC449" s="21" t="s">
        <v>85</v>
      </c>
      <c r="AE449" s="295"/>
      <c r="AF449" s="295"/>
      <c r="AG449" s="21"/>
      <c r="AH449" s="16"/>
      <c r="AI449" s="296"/>
      <c r="AJ449" s="296"/>
      <c r="AK449" s="296"/>
      <c r="AL449" s="294"/>
      <c r="AM449" s="294"/>
      <c r="AN449" s="47"/>
    </row>
    <row r="450" spans="1:40" hidden="1" x14ac:dyDescent="0.2">
      <c r="B450" s="197">
        <f t="shared" si="135"/>
        <v>45102</v>
      </c>
      <c r="G450" s="13"/>
      <c r="H450" s="13"/>
      <c r="I450" s="13"/>
      <c r="Q450" s="291" t="s">
        <v>109</v>
      </c>
      <c r="R450" s="291"/>
      <c r="S450" s="291"/>
    </row>
    <row r="451" spans="1:40" x14ac:dyDescent="0.2">
      <c r="A451" s="91" t="s">
        <v>439</v>
      </c>
      <c r="B451" s="199" t="str">
        <f t="shared" si="135"/>
        <v>FOMA</v>
      </c>
      <c r="C451" s="199" t="str">
        <f t="shared" ref="C451:C453" si="144">IF(LEFT(N451,2)=LEFT(N452,2)=FALSE,AC451,"REVISAR")</f>
        <v>REF</v>
      </c>
      <c r="D451" s="199" t="b">
        <f t="shared" ref="D451:D453" si="145">DATE(YEAR(AH451),MONTH(AH451),DAY(AH451))=DATE(YEAR(AI451),MONTH(AI451),DAY(AI451))</f>
        <v>1</v>
      </c>
      <c r="E451" s="199" t="str">
        <f t="shared" ref="E451:E453" si="146">IF(ISBLANK(AH451)=FALSE,TEXT(AH451,"YYYY-MM"),TEXT(Q451,"YYYY-MM"))</f>
        <v>2023-07</v>
      </c>
      <c r="F451" s="199" t="str">
        <f t="shared" ref="F451:F453" si="147">IF(ISBLANK(AI451)=FALSE,TEXT(AI451,"YYYY-MM"),"")</f>
        <v/>
      </c>
      <c r="G451" s="200">
        <f t="shared" ref="G451:G453" si="148">ROUND(IF(ISBLANK(AL451)=FALSE,T451,T451),2)</f>
        <v>388.33</v>
      </c>
      <c r="H451" s="200">
        <f t="shared" ref="H451:H453" si="149">ROUND(+U451,2)</f>
        <v>0</v>
      </c>
      <c r="I451" s="200">
        <f t="shared" ref="I451:I453" si="150">ROUND(IF(ISBLANK(AL451)=FALSE,V451,V451),2)</f>
        <v>0</v>
      </c>
      <c r="J451" s="200">
        <f t="shared" ref="J451:J453" si="151">+G451+H451+I451</f>
        <v>388.33</v>
      </c>
      <c r="N451" s="292" t="s">
        <v>393</v>
      </c>
      <c r="O451" s="292"/>
      <c r="P451" s="292"/>
      <c r="Q451" s="293">
        <v>45132</v>
      </c>
      <c r="R451" s="293"/>
      <c r="S451" s="293"/>
      <c r="T451" s="47">
        <v>388.33</v>
      </c>
      <c r="U451" s="47"/>
      <c r="V451" s="294"/>
      <c r="W451" s="294"/>
      <c r="X451" s="294"/>
      <c r="Y451" s="294"/>
      <c r="Z451" s="47">
        <v>388.33</v>
      </c>
      <c r="AA451" s="294">
        <v>0</v>
      </c>
      <c r="AB451" s="294"/>
      <c r="AC451" s="21" t="s">
        <v>85</v>
      </c>
      <c r="AE451" s="295"/>
      <c r="AF451" s="295"/>
      <c r="AG451" s="21"/>
      <c r="AH451" s="16"/>
      <c r="AI451" s="296"/>
      <c r="AJ451" s="296"/>
      <c r="AK451" s="296"/>
      <c r="AL451" s="294"/>
      <c r="AM451" s="294"/>
      <c r="AN451" s="47"/>
    </row>
    <row r="452" spans="1:40" x14ac:dyDescent="0.2">
      <c r="A452" s="91" t="s">
        <v>439</v>
      </c>
      <c r="B452" s="199" t="str">
        <f t="shared" si="135"/>
        <v>FOMA</v>
      </c>
      <c r="C452" s="199" t="str">
        <f t="shared" si="144"/>
        <v>REF</v>
      </c>
      <c r="D452" s="199" t="b">
        <f t="shared" si="145"/>
        <v>1</v>
      </c>
      <c r="E452" s="199" t="str">
        <f t="shared" si="146"/>
        <v>2023-08</v>
      </c>
      <c r="F452" s="199" t="str">
        <f t="shared" si="147"/>
        <v/>
      </c>
      <c r="G452" s="200">
        <f t="shared" si="148"/>
        <v>388.33</v>
      </c>
      <c r="H452" s="200">
        <f t="shared" si="149"/>
        <v>0</v>
      </c>
      <c r="I452" s="200">
        <f t="shared" si="150"/>
        <v>0</v>
      </c>
      <c r="J452" s="200">
        <f t="shared" si="151"/>
        <v>388.33</v>
      </c>
      <c r="N452" s="292" t="s">
        <v>394</v>
      </c>
      <c r="O452" s="292"/>
      <c r="P452" s="292"/>
      <c r="Q452" s="293">
        <v>45163</v>
      </c>
      <c r="R452" s="293"/>
      <c r="S452" s="293"/>
      <c r="T452" s="47">
        <v>388.33</v>
      </c>
      <c r="U452" s="47"/>
      <c r="V452" s="294"/>
      <c r="W452" s="294"/>
      <c r="X452" s="294"/>
      <c r="Y452" s="294"/>
      <c r="Z452" s="47">
        <v>388.33</v>
      </c>
      <c r="AA452" s="294">
        <v>0</v>
      </c>
      <c r="AB452" s="294"/>
      <c r="AC452" s="21" t="s">
        <v>85</v>
      </c>
      <c r="AE452" s="295"/>
      <c r="AF452" s="295"/>
      <c r="AG452" s="21"/>
      <c r="AH452" s="16"/>
      <c r="AI452" s="296"/>
      <c r="AJ452" s="296"/>
      <c r="AK452" s="296"/>
      <c r="AL452" s="294"/>
      <c r="AM452" s="294"/>
      <c r="AN452" s="47"/>
    </row>
    <row r="453" spans="1:40" x14ac:dyDescent="0.2">
      <c r="A453" s="91" t="s">
        <v>439</v>
      </c>
      <c r="B453" s="199" t="str">
        <f t="shared" si="135"/>
        <v>FOMA</v>
      </c>
      <c r="C453" s="199" t="str">
        <f t="shared" si="144"/>
        <v>REF</v>
      </c>
      <c r="D453" s="199" t="b">
        <f t="shared" si="145"/>
        <v>1</v>
      </c>
      <c r="E453" s="199" t="str">
        <f t="shared" si="146"/>
        <v>2023-09</v>
      </c>
      <c r="F453" s="199" t="str">
        <f t="shared" si="147"/>
        <v/>
      </c>
      <c r="G453" s="200">
        <f t="shared" si="148"/>
        <v>388.34</v>
      </c>
      <c r="H453" s="200">
        <f t="shared" si="149"/>
        <v>0</v>
      </c>
      <c r="I453" s="200">
        <f t="shared" si="150"/>
        <v>0</v>
      </c>
      <c r="J453" s="200">
        <f t="shared" si="151"/>
        <v>388.34</v>
      </c>
      <c r="N453" s="292" t="s">
        <v>395</v>
      </c>
      <c r="O453" s="292"/>
      <c r="P453" s="292"/>
      <c r="Q453" s="293">
        <v>45194</v>
      </c>
      <c r="R453" s="293"/>
      <c r="S453" s="293"/>
      <c r="T453" s="47">
        <v>388.34</v>
      </c>
      <c r="U453" s="47"/>
      <c r="V453" s="294"/>
      <c r="W453" s="294"/>
      <c r="X453" s="294"/>
      <c r="Y453" s="294"/>
      <c r="Z453" s="47">
        <v>388.34</v>
      </c>
      <c r="AA453" s="294">
        <v>0</v>
      </c>
      <c r="AB453" s="294"/>
      <c r="AC453" s="21" t="s">
        <v>85</v>
      </c>
      <c r="AE453" s="295"/>
      <c r="AF453" s="295"/>
      <c r="AG453" s="21"/>
      <c r="AH453" s="16"/>
      <c r="AI453" s="296"/>
      <c r="AJ453" s="296"/>
      <c r="AK453" s="296"/>
      <c r="AL453" s="294"/>
      <c r="AM453" s="294"/>
      <c r="AN453" s="47"/>
    </row>
    <row r="454" spans="1:40" hidden="1" x14ac:dyDescent="0.2">
      <c r="B454" s="197">
        <f t="shared" si="135"/>
        <v>45194</v>
      </c>
      <c r="G454" s="13"/>
      <c r="H454" s="13"/>
      <c r="I454" s="13"/>
      <c r="N454" s="288" t="s">
        <v>113</v>
      </c>
      <c r="O454" s="288"/>
      <c r="P454" s="288"/>
      <c r="Q454" s="288"/>
      <c r="R454" s="288"/>
      <c r="S454" s="288"/>
      <c r="T454" s="48">
        <v>14756.71</v>
      </c>
      <c r="U454" s="48">
        <v>0</v>
      </c>
      <c r="V454" s="289">
        <v>0</v>
      </c>
      <c r="W454" s="289"/>
      <c r="X454" s="289"/>
      <c r="Y454" s="289"/>
      <c r="Z454" s="48">
        <v>14756.71</v>
      </c>
      <c r="AA454" s="289">
        <v>0</v>
      </c>
      <c r="AB454" s="289"/>
    </row>
    <row r="455" spans="1:40" hidden="1" x14ac:dyDescent="0.2">
      <c r="B455" s="197">
        <f t="shared" si="135"/>
        <v>0</v>
      </c>
      <c r="G455" s="13"/>
      <c r="H455" s="13"/>
      <c r="I455" s="13"/>
    </row>
    <row r="456" spans="1:40" hidden="1" x14ac:dyDescent="0.2">
      <c r="B456" s="197">
        <f t="shared" si="135"/>
        <v>0</v>
      </c>
      <c r="G456" s="13"/>
      <c r="H456" s="13"/>
      <c r="I456" s="13"/>
      <c r="O456" s="290" t="s">
        <v>114</v>
      </c>
      <c r="P456" s="290"/>
      <c r="Q456" s="290"/>
      <c r="S456" s="290" t="s">
        <v>115</v>
      </c>
      <c r="T456" s="290"/>
      <c r="U456" s="290"/>
      <c r="V456" s="290"/>
      <c r="W456" s="290"/>
      <c r="X456" s="290"/>
      <c r="Y456" s="290"/>
      <c r="Z456" s="290"/>
      <c r="AA456" s="290"/>
      <c r="AB456" s="290"/>
      <c r="AC456" s="290"/>
    </row>
    <row r="457" spans="1:40" hidden="1" x14ac:dyDescent="0.2">
      <c r="B457" s="197">
        <f t="shared" si="135"/>
        <v>0</v>
      </c>
      <c r="G457" s="13"/>
      <c r="H457" s="13"/>
      <c r="I457" s="13"/>
      <c r="S457" s="290"/>
      <c r="T457" s="290"/>
      <c r="U457" s="290"/>
      <c r="V457" s="290"/>
      <c r="W457" s="290"/>
      <c r="X457" s="290"/>
      <c r="Y457" s="290"/>
      <c r="Z457" s="290"/>
      <c r="AA457" s="290"/>
      <c r="AB457" s="290"/>
      <c r="AC457" s="290"/>
    </row>
    <row r="458" spans="1:40" hidden="1" x14ac:dyDescent="0.2">
      <c r="B458" s="197">
        <f t="shared" si="135"/>
        <v>0</v>
      </c>
      <c r="G458" s="13"/>
      <c r="H458" s="13"/>
      <c r="I458" s="13"/>
    </row>
    <row r="459" spans="1:40" hidden="1" x14ac:dyDescent="0.2">
      <c r="B459" s="197">
        <f t="shared" si="135"/>
        <v>0</v>
      </c>
      <c r="G459" s="13"/>
      <c r="H459" s="13"/>
      <c r="I459" s="13"/>
    </row>
    <row r="460" spans="1:40" hidden="1" x14ac:dyDescent="0.2">
      <c r="B460" s="197">
        <f t="shared" si="135"/>
        <v>0</v>
      </c>
      <c r="G460" s="13"/>
      <c r="H460" s="13"/>
      <c r="I460" s="13"/>
    </row>
    <row r="461" spans="1:40" hidden="1" x14ac:dyDescent="0.2">
      <c r="B461" s="197">
        <f t="shared" ref="B461:B524" si="152">IF(RIGHT(N460,2)=RIGHT(N461,2)=FALSE,Q460,B460)</f>
        <v>0</v>
      </c>
      <c r="G461" s="13"/>
      <c r="H461" s="13"/>
      <c r="I461" s="13"/>
      <c r="P461" s="297" t="s">
        <v>47</v>
      </c>
      <c r="Q461" s="297"/>
      <c r="R461" s="297"/>
      <c r="S461" s="297"/>
      <c r="T461" s="297"/>
      <c r="U461" s="297"/>
      <c r="V461" s="297"/>
    </row>
    <row r="462" spans="1:40" hidden="1" x14ac:dyDescent="0.2">
      <c r="B462" s="197">
        <f t="shared" si="152"/>
        <v>0</v>
      </c>
      <c r="G462" s="13"/>
      <c r="H462" s="13"/>
      <c r="I462" s="13"/>
    </row>
    <row r="463" spans="1:40" hidden="1" x14ac:dyDescent="0.2">
      <c r="B463" s="197">
        <f t="shared" si="152"/>
        <v>0</v>
      </c>
      <c r="G463" s="13"/>
      <c r="H463" s="13"/>
      <c r="I463" s="13"/>
      <c r="P463" s="290" t="s">
        <v>48</v>
      </c>
      <c r="Q463" s="290"/>
      <c r="R463" s="290"/>
      <c r="S463" s="290"/>
      <c r="T463" s="290"/>
      <c r="U463" s="290"/>
      <c r="V463" s="290"/>
      <c r="W463" s="290"/>
      <c r="Y463" s="298">
        <v>0</v>
      </c>
      <c r="Z463" s="298"/>
      <c r="AA463" s="298"/>
      <c r="AF463" s="290" t="s">
        <v>49</v>
      </c>
      <c r="AG463" s="290"/>
      <c r="AH463" s="290"/>
      <c r="AI463" s="290"/>
      <c r="AK463" s="299">
        <v>5436.7064</v>
      </c>
      <c r="AL463" s="299"/>
    </row>
    <row r="464" spans="1:40" hidden="1" x14ac:dyDescent="0.2">
      <c r="B464" s="197">
        <f t="shared" si="152"/>
        <v>0</v>
      </c>
      <c r="G464" s="13"/>
      <c r="H464" s="13"/>
      <c r="I464" s="13"/>
      <c r="P464" s="290" t="s">
        <v>50</v>
      </c>
      <c r="Q464" s="290"/>
      <c r="R464" s="290"/>
      <c r="S464" s="290"/>
      <c r="T464" s="290"/>
      <c r="U464" s="290"/>
      <c r="V464" s="290"/>
      <c r="W464" s="290"/>
      <c r="Y464" s="298">
        <v>0</v>
      </c>
      <c r="Z464" s="298"/>
      <c r="AA464" s="298"/>
      <c r="AF464" s="290" t="s">
        <v>51</v>
      </c>
      <c r="AG464" s="290"/>
      <c r="AH464" s="290"/>
      <c r="AI464" s="290"/>
      <c r="AK464" s="300">
        <v>5436.7064</v>
      </c>
      <c r="AL464" s="300"/>
    </row>
    <row r="465" spans="1:40" hidden="1" x14ac:dyDescent="0.2">
      <c r="B465" s="197">
        <f t="shared" si="152"/>
        <v>0</v>
      </c>
      <c r="G465" s="13"/>
      <c r="H465" s="13"/>
      <c r="I465" s="13"/>
      <c r="P465" s="290" t="s">
        <v>52</v>
      </c>
      <c r="Q465" s="290"/>
      <c r="R465" s="290"/>
      <c r="S465" s="290"/>
      <c r="T465" s="290"/>
      <c r="U465" s="290"/>
      <c r="V465" s="290"/>
      <c r="W465" s="290"/>
      <c r="Y465" s="298">
        <v>1165</v>
      </c>
      <c r="Z465" s="298"/>
      <c r="AA465" s="298"/>
    </row>
    <row r="466" spans="1:40" hidden="1" x14ac:dyDescent="0.2">
      <c r="B466" s="197">
        <f t="shared" si="152"/>
        <v>0</v>
      </c>
      <c r="G466" s="13"/>
      <c r="H466" s="13"/>
      <c r="I466" s="13"/>
    </row>
    <row r="467" spans="1:40" hidden="1" x14ac:dyDescent="0.2">
      <c r="B467" s="197">
        <f t="shared" si="152"/>
        <v>0</v>
      </c>
      <c r="G467" s="13"/>
      <c r="H467" s="13"/>
      <c r="I467" s="13"/>
      <c r="P467" s="297" t="s">
        <v>53</v>
      </c>
      <c r="Q467" s="297"/>
      <c r="R467" s="297"/>
      <c r="S467" s="297"/>
      <c r="T467" s="297"/>
      <c r="U467" s="297"/>
      <c r="V467" s="297"/>
    </row>
    <row r="468" spans="1:40" hidden="1" x14ac:dyDescent="0.2">
      <c r="B468" s="197">
        <f t="shared" si="152"/>
        <v>0</v>
      </c>
      <c r="G468" s="13"/>
      <c r="H468" s="13"/>
      <c r="I468" s="13"/>
    </row>
    <row r="469" spans="1:40" hidden="1" x14ac:dyDescent="0.2">
      <c r="B469" s="197">
        <f t="shared" si="152"/>
        <v>0</v>
      </c>
      <c r="G469" s="13"/>
      <c r="H469" s="13"/>
      <c r="I469" s="13"/>
      <c r="P469" s="301" t="s">
        <v>54</v>
      </c>
      <c r="Q469" s="301"/>
      <c r="R469" s="301"/>
      <c r="S469" s="301"/>
      <c r="T469" s="301"/>
      <c r="U469" s="301"/>
      <c r="V469" s="301"/>
      <c r="W469" s="301"/>
      <c r="Y469" s="298">
        <v>3</v>
      </c>
      <c r="Z469" s="298"/>
      <c r="AA469" s="298"/>
      <c r="AF469" s="290"/>
      <c r="AG469" s="290"/>
      <c r="AH469" s="290"/>
      <c r="AI469" s="290"/>
      <c r="AK469" s="300">
        <v>1165</v>
      </c>
      <c r="AL469" s="300"/>
    </row>
    <row r="470" spans="1:40" hidden="1" x14ac:dyDescent="0.2">
      <c r="B470" s="197">
        <f t="shared" si="152"/>
        <v>0</v>
      </c>
      <c r="G470" s="13"/>
      <c r="H470" s="13"/>
      <c r="I470" s="13"/>
    </row>
    <row r="471" spans="1:40" hidden="1" x14ac:dyDescent="0.2">
      <c r="B471" s="197">
        <f t="shared" si="152"/>
        <v>0</v>
      </c>
      <c r="G471" s="13"/>
      <c r="H471" s="13"/>
      <c r="I471" s="13"/>
      <c r="P471" s="297" t="s">
        <v>56</v>
      </c>
      <c r="Q471" s="297"/>
      <c r="R471" s="297"/>
      <c r="S471" s="297"/>
      <c r="T471" s="297"/>
      <c r="U471" s="297"/>
      <c r="V471" s="297"/>
    </row>
    <row r="472" spans="1:40" ht="22.5" hidden="1" x14ac:dyDescent="0.2">
      <c r="B472" s="197">
        <f t="shared" si="152"/>
        <v>0</v>
      </c>
      <c r="G472" s="13"/>
      <c r="H472" s="13"/>
      <c r="I472" s="13"/>
      <c r="N472" s="288" t="s">
        <v>57</v>
      </c>
      <c r="O472" s="288"/>
      <c r="P472" s="288"/>
      <c r="Q472" s="288" t="s">
        <v>58</v>
      </c>
      <c r="R472" s="288"/>
      <c r="S472" s="288"/>
      <c r="T472" s="46" t="s">
        <v>59</v>
      </c>
      <c r="U472" s="46" t="s">
        <v>60</v>
      </c>
      <c r="V472" s="302" t="s">
        <v>61</v>
      </c>
      <c r="W472" s="302"/>
      <c r="X472" s="302"/>
      <c r="Y472" s="302"/>
      <c r="Z472" s="46" t="s">
        <v>62</v>
      </c>
      <c r="AA472" s="302" t="s">
        <v>63</v>
      </c>
      <c r="AB472" s="302"/>
      <c r="AC472" s="19" t="s">
        <v>64</v>
      </c>
      <c r="AE472" s="288" t="s">
        <v>65</v>
      </c>
      <c r="AF472" s="288"/>
      <c r="AG472" s="19" t="s">
        <v>66</v>
      </c>
      <c r="AH472" s="19" t="s">
        <v>67</v>
      </c>
      <c r="AI472" s="288" t="s">
        <v>68</v>
      </c>
      <c r="AJ472" s="288"/>
      <c r="AK472" s="288"/>
      <c r="AL472" s="302" t="s">
        <v>69</v>
      </c>
      <c r="AM472" s="302"/>
      <c r="AN472" s="46" t="s">
        <v>63</v>
      </c>
    </row>
    <row r="473" spans="1:40" hidden="1" x14ac:dyDescent="0.2">
      <c r="B473" s="197" t="str">
        <f t="shared" si="152"/>
        <v>Fecha Vencimiento</v>
      </c>
      <c r="G473" s="13"/>
      <c r="H473" s="13"/>
      <c r="I473" s="13"/>
      <c r="Q473" s="291" t="s">
        <v>70</v>
      </c>
      <c r="R473" s="291"/>
      <c r="S473" s="291"/>
    </row>
    <row r="474" spans="1:40" x14ac:dyDescent="0.2">
      <c r="A474" s="91" t="s">
        <v>439</v>
      </c>
      <c r="B474" s="199" t="str">
        <f t="shared" si="152"/>
        <v>SERVICIO</v>
      </c>
      <c r="C474" s="199" t="str">
        <f t="shared" ref="C474:C487" si="153">IF(LEFT(N474,2)=LEFT(N475,2)=FALSE,AC474,"REVISAR")</f>
        <v>CAN</v>
      </c>
      <c r="D474" s="199" t="b">
        <f t="shared" ref="D474:D487" si="154">DATE(YEAR(AH474),MONTH(AH474),DAY(AH474))=DATE(YEAR(AI474),MONTH(AI474),DAY(AI474))</f>
        <v>1</v>
      </c>
      <c r="E474" s="199" t="str">
        <f t="shared" ref="E474:E487" si="155">IF(ISBLANK(AH474)=FALSE,TEXT(AH474,"YYYY-MM"),TEXT(Q474,"YYYY-MM"))</f>
        <v>2021-06</v>
      </c>
      <c r="F474" s="199" t="str">
        <f t="shared" ref="F474:F487" si="156">IF(ISBLANK(AI474)=FALSE,TEXT(AI474,"YYYY-MM"),"")</f>
        <v>2021-06</v>
      </c>
      <c r="G474" s="200">
        <f t="shared" ref="G474:G487" si="157">ROUND(IF(ISBLANK(AL474)=FALSE,T474,T474),2)</f>
        <v>388.34</v>
      </c>
      <c r="H474" s="200">
        <f t="shared" ref="H474:H487" si="158">ROUND(+U474,2)</f>
        <v>0</v>
      </c>
      <c r="I474" s="200">
        <f t="shared" ref="I474:I487" si="159">ROUND(IF(ISBLANK(AL474)=FALSE,V474,V474),2)</f>
        <v>0</v>
      </c>
      <c r="J474" s="200">
        <f t="shared" ref="J474:J487" si="160">+G474+H474+I474</f>
        <v>388.34</v>
      </c>
      <c r="N474" s="292" t="s">
        <v>407</v>
      </c>
      <c r="O474" s="292"/>
      <c r="P474" s="292"/>
      <c r="Q474" s="293">
        <v>44372</v>
      </c>
      <c r="R474" s="293"/>
      <c r="S474" s="293"/>
      <c r="T474" s="47">
        <v>388.33620000000002</v>
      </c>
      <c r="U474" s="47">
        <v>0</v>
      </c>
      <c r="V474" s="294">
        <v>0</v>
      </c>
      <c r="W474" s="294"/>
      <c r="X474" s="294"/>
      <c r="Y474" s="294"/>
      <c r="Z474" s="47">
        <v>388.33620000000002</v>
      </c>
      <c r="AA474" s="294">
        <v>0</v>
      </c>
      <c r="AB474" s="294"/>
      <c r="AC474" s="21" t="s">
        <v>72</v>
      </c>
      <c r="AE474" s="295" t="s">
        <v>73</v>
      </c>
      <c r="AF474" s="295"/>
      <c r="AG474" s="21" t="s">
        <v>408</v>
      </c>
      <c r="AH474" s="16">
        <v>44370.545682870368</v>
      </c>
      <c r="AI474" s="296">
        <v>44370.545682870368</v>
      </c>
      <c r="AJ474" s="296"/>
      <c r="AK474" s="296"/>
      <c r="AL474" s="294">
        <v>388.33620000000002</v>
      </c>
      <c r="AM474" s="294"/>
      <c r="AN474" s="47">
        <v>0</v>
      </c>
    </row>
    <row r="475" spans="1:40" x14ac:dyDescent="0.2">
      <c r="A475" s="91" t="s">
        <v>439</v>
      </c>
      <c r="B475" s="199" t="str">
        <f t="shared" si="152"/>
        <v>SERVICIO</v>
      </c>
      <c r="C475" s="199" t="str">
        <f t="shared" si="153"/>
        <v>CAN</v>
      </c>
      <c r="D475" s="199" t="b">
        <f t="shared" si="154"/>
        <v>1</v>
      </c>
      <c r="E475" s="199" t="str">
        <f t="shared" si="155"/>
        <v>2021-07</v>
      </c>
      <c r="F475" s="199" t="str">
        <f t="shared" si="156"/>
        <v>2021-07</v>
      </c>
      <c r="G475" s="200">
        <f t="shared" si="157"/>
        <v>388.34</v>
      </c>
      <c r="H475" s="200">
        <f t="shared" si="158"/>
        <v>0</v>
      </c>
      <c r="I475" s="200">
        <f t="shared" si="159"/>
        <v>0</v>
      </c>
      <c r="J475" s="200">
        <f t="shared" si="160"/>
        <v>388.34</v>
      </c>
      <c r="N475" s="292" t="s">
        <v>409</v>
      </c>
      <c r="O475" s="292"/>
      <c r="P475" s="292"/>
      <c r="Q475" s="293">
        <v>44402</v>
      </c>
      <c r="R475" s="293"/>
      <c r="S475" s="293"/>
      <c r="T475" s="47">
        <v>388.33620000000002</v>
      </c>
      <c r="U475" s="47">
        <v>0</v>
      </c>
      <c r="V475" s="294">
        <v>0</v>
      </c>
      <c r="W475" s="294"/>
      <c r="X475" s="294"/>
      <c r="Y475" s="294"/>
      <c r="Z475" s="47">
        <v>388.33620000000002</v>
      </c>
      <c r="AA475" s="294">
        <v>0</v>
      </c>
      <c r="AB475" s="294"/>
      <c r="AC475" s="21" t="s">
        <v>72</v>
      </c>
      <c r="AE475" s="295" t="s">
        <v>73</v>
      </c>
      <c r="AF475" s="295"/>
      <c r="AG475" s="21" t="s">
        <v>410</v>
      </c>
      <c r="AH475" s="16">
        <v>44405.338055555556</v>
      </c>
      <c r="AI475" s="296">
        <v>44405.338055555556</v>
      </c>
      <c r="AJ475" s="296"/>
      <c r="AK475" s="296"/>
      <c r="AL475" s="294">
        <v>388.33620000000002</v>
      </c>
      <c r="AM475" s="294"/>
      <c r="AN475" s="47">
        <v>0</v>
      </c>
    </row>
    <row r="476" spans="1:40" x14ac:dyDescent="0.2">
      <c r="A476" s="91" t="s">
        <v>439</v>
      </c>
      <c r="B476" s="199" t="str">
        <f t="shared" si="152"/>
        <v>SERVICIO</v>
      </c>
      <c r="C476" s="199" t="str">
        <f t="shared" si="153"/>
        <v>CAN</v>
      </c>
      <c r="D476" s="199" t="b">
        <f t="shared" si="154"/>
        <v>1</v>
      </c>
      <c r="E476" s="199" t="str">
        <f t="shared" si="155"/>
        <v>2021-08</v>
      </c>
      <c r="F476" s="199" t="str">
        <f t="shared" si="156"/>
        <v>2021-08</v>
      </c>
      <c r="G476" s="200">
        <f t="shared" si="157"/>
        <v>388.34</v>
      </c>
      <c r="H476" s="200">
        <f t="shared" si="158"/>
        <v>0</v>
      </c>
      <c r="I476" s="200">
        <f t="shared" si="159"/>
        <v>0</v>
      </c>
      <c r="J476" s="200">
        <f t="shared" si="160"/>
        <v>388.34</v>
      </c>
      <c r="N476" s="292" t="s">
        <v>411</v>
      </c>
      <c r="O476" s="292"/>
      <c r="P476" s="292"/>
      <c r="Q476" s="293">
        <v>44433</v>
      </c>
      <c r="R476" s="293"/>
      <c r="S476" s="293"/>
      <c r="T476" s="47">
        <v>388.33620000000002</v>
      </c>
      <c r="U476" s="47">
        <v>0</v>
      </c>
      <c r="V476" s="294">
        <v>0</v>
      </c>
      <c r="W476" s="294"/>
      <c r="X476" s="294"/>
      <c r="Y476" s="294"/>
      <c r="Z476" s="47">
        <v>388.33620000000002</v>
      </c>
      <c r="AA476" s="294">
        <v>0</v>
      </c>
      <c r="AB476" s="294"/>
      <c r="AC476" s="21" t="s">
        <v>72</v>
      </c>
      <c r="AE476" s="295" t="s">
        <v>73</v>
      </c>
      <c r="AF476" s="295"/>
      <c r="AG476" s="21" t="s">
        <v>412</v>
      </c>
      <c r="AH476" s="16">
        <v>44433.794247685182</v>
      </c>
      <c r="AI476" s="296">
        <v>44433.794247685182</v>
      </c>
      <c r="AJ476" s="296"/>
      <c r="AK476" s="296"/>
      <c r="AL476" s="294">
        <v>388.33620000000002</v>
      </c>
      <c r="AM476" s="294"/>
      <c r="AN476" s="47">
        <v>0</v>
      </c>
    </row>
    <row r="477" spans="1:40" x14ac:dyDescent="0.2">
      <c r="A477" s="91" t="s">
        <v>439</v>
      </c>
      <c r="B477" s="199" t="str">
        <f t="shared" si="152"/>
        <v>SERVICIO</v>
      </c>
      <c r="C477" s="199" t="str">
        <f t="shared" si="153"/>
        <v>CAN</v>
      </c>
      <c r="D477" s="199" t="b">
        <f t="shared" si="154"/>
        <v>1</v>
      </c>
      <c r="E477" s="199" t="str">
        <f t="shared" si="155"/>
        <v>2021-09</v>
      </c>
      <c r="F477" s="199" t="str">
        <f t="shared" si="156"/>
        <v>2021-09</v>
      </c>
      <c r="G477" s="200">
        <f t="shared" si="157"/>
        <v>388.34</v>
      </c>
      <c r="H477" s="200">
        <f t="shared" si="158"/>
        <v>0</v>
      </c>
      <c r="I477" s="200">
        <f t="shared" si="159"/>
        <v>0</v>
      </c>
      <c r="J477" s="200">
        <f t="shared" si="160"/>
        <v>388.34</v>
      </c>
      <c r="N477" s="292" t="s">
        <v>413</v>
      </c>
      <c r="O477" s="292"/>
      <c r="P477" s="292"/>
      <c r="Q477" s="293">
        <v>44464</v>
      </c>
      <c r="R477" s="293"/>
      <c r="S477" s="293"/>
      <c r="T477" s="47">
        <v>388.33620000000002</v>
      </c>
      <c r="U477" s="47">
        <v>0</v>
      </c>
      <c r="V477" s="294">
        <v>0</v>
      </c>
      <c r="W477" s="294"/>
      <c r="X477" s="294"/>
      <c r="Y477" s="294"/>
      <c r="Z477" s="47">
        <v>388.33620000000002</v>
      </c>
      <c r="AA477" s="294">
        <v>0</v>
      </c>
      <c r="AB477" s="294"/>
      <c r="AC477" s="21" t="s">
        <v>72</v>
      </c>
      <c r="AE477" s="295" t="s">
        <v>73</v>
      </c>
      <c r="AF477" s="295"/>
      <c r="AG477" s="21" t="s">
        <v>414</v>
      </c>
      <c r="AH477" s="16">
        <v>44469.714178240742</v>
      </c>
      <c r="AI477" s="296">
        <v>44469.71465277778</v>
      </c>
      <c r="AJ477" s="296"/>
      <c r="AK477" s="296"/>
      <c r="AL477" s="294">
        <v>388.33620000000002</v>
      </c>
      <c r="AM477" s="294"/>
      <c r="AN477" s="47">
        <v>0</v>
      </c>
    </row>
    <row r="478" spans="1:40" x14ac:dyDescent="0.2">
      <c r="A478" s="91" t="s">
        <v>439</v>
      </c>
      <c r="B478" s="199" t="str">
        <f t="shared" si="152"/>
        <v>SERVICIO</v>
      </c>
      <c r="C478" s="199" t="str">
        <f t="shared" si="153"/>
        <v>CAN</v>
      </c>
      <c r="D478" s="199" t="b">
        <f t="shared" si="154"/>
        <v>1</v>
      </c>
      <c r="E478" s="199" t="str">
        <f t="shared" si="155"/>
        <v>2021-10</v>
      </c>
      <c r="F478" s="199" t="str">
        <f t="shared" si="156"/>
        <v>2021-10</v>
      </c>
      <c r="G478" s="200">
        <f t="shared" si="157"/>
        <v>388.34</v>
      </c>
      <c r="H478" s="200">
        <f t="shared" si="158"/>
        <v>0</v>
      </c>
      <c r="I478" s="200">
        <f t="shared" si="159"/>
        <v>0</v>
      </c>
      <c r="J478" s="200">
        <f t="shared" si="160"/>
        <v>388.34</v>
      </c>
      <c r="N478" s="292" t="s">
        <v>415</v>
      </c>
      <c r="O478" s="292"/>
      <c r="P478" s="292"/>
      <c r="Q478" s="293">
        <v>44494</v>
      </c>
      <c r="R478" s="293"/>
      <c r="S478" s="293"/>
      <c r="T478" s="47">
        <v>388.33620000000002</v>
      </c>
      <c r="U478" s="47">
        <v>0</v>
      </c>
      <c r="V478" s="294">
        <v>0</v>
      </c>
      <c r="W478" s="294"/>
      <c r="X478" s="294"/>
      <c r="Y478" s="294"/>
      <c r="Z478" s="47">
        <v>388.33620000000002</v>
      </c>
      <c r="AA478" s="294">
        <v>0</v>
      </c>
      <c r="AB478" s="294"/>
      <c r="AC478" s="21" t="s">
        <v>72</v>
      </c>
      <c r="AE478" s="295" t="s">
        <v>73</v>
      </c>
      <c r="AF478" s="295"/>
      <c r="AG478" s="21" t="s">
        <v>416</v>
      </c>
      <c r="AH478" s="16">
        <v>44494.771516203706</v>
      </c>
      <c r="AI478" s="296">
        <v>44494.771516203706</v>
      </c>
      <c r="AJ478" s="296"/>
      <c r="AK478" s="296"/>
      <c r="AL478" s="294">
        <v>388.33620000000002</v>
      </c>
      <c r="AM478" s="294"/>
      <c r="AN478" s="47">
        <v>0</v>
      </c>
    </row>
    <row r="479" spans="1:40" x14ac:dyDescent="0.2">
      <c r="A479" s="91" t="s">
        <v>439</v>
      </c>
      <c r="B479" s="199" t="str">
        <f t="shared" si="152"/>
        <v>SERVICIO</v>
      </c>
      <c r="C479" s="199" t="str">
        <f t="shared" si="153"/>
        <v>CAN</v>
      </c>
      <c r="D479" s="199" t="b">
        <f t="shared" si="154"/>
        <v>1</v>
      </c>
      <c r="E479" s="199" t="str">
        <f t="shared" si="155"/>
        <v>2021-11</v>
      </c>
      <c r="F479" s="199" t="str">
        <f t="shared" si="156"/>
        <v>2021-11</v>
      </c>
      <c r="G479" s="200">
        <f t="shared" si="157"/>
        <v>388.34</v>
      </c>
      <c r="H479" s="200">
        <f t="shared" si="158"/>
        <v>0</v>
      </c>
      <c r="I479" s="200">
        <f t="shared" si="159"/>
        <v>0</v>
      </c>
      <c r="J479" s="200">
        <f t="shared" si="160"/>
        <v>388.34</v>
      </c>
      <c r="N479" s="292" t="s">
        <v>417</v>
      </c>
      <c r="O479" s="292"/>
      <c r="P479" s="292"/>
      <c r="Q479" s="293">
        <v>44525</v>
      </c>
      <c r="R479" s="293"/>
      <c r="S479" s="293"/>
      <c r="T479" s="47">
        <v>388.33620000000002</v>
      </c>
      <c r="U479" s="47">
        <v>0</v>
      </c>
      <c r="V479" s="294">
        <v>0</v>
      </c>
      <c r="W479" s="294"/>
      <c r="X479" s="294"/>
      <c r="Y479" s="294"/>
      <c r="Z479" s="47">
        <v>388.33620000000002</v>
      </c>
      <c r="AA479" s="294">
        <v>0</v>
      </c>
      <c r="AB479" s="294"/>
      <c r="AC479" s="21" t="s">
        <v>72</v>
      </c>
      <c r="AE479" s="295" t="s">
        <v>73</v>
      </c>
      <c r="AF479" s="295"/>
      <c r="AG479" s="21" t="s">
        <v>418</v>
      </c>
      <c r="AH479" s="16">
        <v>44529.550497685188</v>
      </c>
      <c r="AI479" s="296">
        <v>44529.550497685188</v>
      </c>
      <c r="AJ479" s="296"/>
      <c r="AK479" s="296"/>
      <c r="AL479" s="294">
        <v>388.33620000000002</v>
      </c>
      <c r="AM479" s="294"/>
      <c r="AN479" s="47">
        <v>0</v>
      </c>
    </row>
    <row r="480" spans="1:40" x14ac:dyDescent="0.2">
      <c r="A480" s="91" t="s">
        <v>439</v>
      </c>
      <c r="B480" s="199" t="str">
        <f t="shared" si="152"/>
        <v>SERVICIO</v>
      </c>
      <c r="C480" s="199" t="str">
        <f t="shared" si="153"/>
        <v>CAN</v>
      </c>
      <c r="D480" s="199" t="b">
        <f t="shared" si="154"/>
        <v>1</v>
      </c>
      <c r="E480" s="199" t="str">
        <f t="shared" si="155"/>
        <v>2022-01</v>
      </c>
      <c r="F480" s="199" t="str">
        <f t="shared" si="156"/>
        <v>2022-01</v>
      </c>
      <c r="G480" s="200">
        <f t="shared" si="157"/>
        <v>388.34</v>
      </c>
      <c r="H480" s="200">
        <f t="shared" si="158"/>
        <v>0</v>
      </c>
      <c r="I480" s="200">
        <f t="shared" si="159"/>
        <v>0</v>
      </c>
      <c r="J480" s="200">
        <f t="shared" si="160"/>
        <v>388.34</v>
      </c>
      <c r="N480" s="292" t="s">
        <v>419</v>
      </c>
      <c r="O480" s="292"/>
      <c r="P480" s="292"/>
      <c r="Q480" s="293">
        <v>44555</v>
      </c>
      <c r="R480" s="293"/>
      <c r="S480" s="293"/>
      <c r="T480" s="47">
        <v>388.33620000000002</v>
      </c>
      <c r="U480" s="47">
        <v>0</v>
      </c>
      <c r="V480" s="294">
        <v>0</v>
      </c>
      <c r="W480" s="294"/>
      <c r="X480" s="294"/>
      <c r="Y480" s="294"/>
      <c r="Z480" s="47">
        <v>388.33620000000002</v>
      </c>
      <c r="AA480" s="294">
        <v>0</v>
      </c>
      <c r="AB480" s="294"/>
      <c r="AC480" s="21" t="s">
        <v>72</v>
      </c>
      <c r="AE480" s="295" t="s">
        <v>73</v>
      </c>
      <c r="AF480" s="295"/>
      <c r="AG480" s="21" t="s">
        <v>420</v>
      </c>
      <c r="AH480" s="16">
        <v>44574.643136574072</v>
      </c>
      <c r="AI480" s="296">
        <v>44574.643136574072</v>
      </c>
      <c r="AJ480" s="296"/>
      <c r="AK480" s="296"/>
      <c r="AL480" s="294">
        <v>388.33620000000002</v>
      </c>
      <c r="AM480" s="294"/>
      <c r="AN480" s="47">
        <v>0</v>
      </c>
    </row>
    <row r="481" spans="1:40" x14ac:dyDescent="0.2">
      <c r="A481" s="91" t="s">
        <v>439</v>
      </c>
      <c r="B481" s="199" t="str">
        <f t="shared" si="152"/>
        <v>SERVICIO</v>
      </c>
      <c r="C481" s="199" t="str">
        <f t="shared" si="153"/>
        <v>CAN</v>
      </c>
      <c r="D481" s="199" t="b">
        <f t="shared" si="154"/>
        <v>1</v>
      </c>
      <c r="E481" s="199" t="str">
        <f t="shared" si="155"/>
        <v>2022-01</v>
      </c>
      <c r="F481" s="199" t="str">
        <f t="shared" si="156"/>
        <v>2022-01</v>
      </c>
      <c r="G481" s="200">
        <f t="shared" si="157"/>
        <v>388.34</v>
      </c>
      <c r="H481" s="200">
        <f t="shared" si="158"/>
        <v>0</v>
      </c>
      <c r="I481" s="200">
        <f t="shared" si="159"/>
        <v>0</v>
      </c>
      <c r="J481" s="200">
        <f t="shared" si="160"/>
        <v>388.34</v>
      </c>
      <c r="N481" s="292" t="s">
        <v>421</v>
      </c>
      <c r="O481" s="292"/>
      <c r="P481" s="292"/>
      <c r="Q481" s="293">
        <v>44586</v>
      </c>
      <c r="R481" s="293"/>
      <c r="S481" s="293"/>
      <c r="T481" s="47">
        <v>388.33620000000002</v>
      </c>
      <c r="U481" s="47">
        <v>0</v>
      </c>
      <c r="V481" s="294">
        <v>0</v>
      </c>
      <c r="W481" s="294"/>
      <c r="X481" s="294"/>
      <c r="Y481" s="294"/>
      <c r="Z481" s="47">
        <v>388.33620000000002</v>
      </c>
      <c r="AA481" s="294">
        <v>0</v>
      </c>
      <c r="AB481" s="294"/>
      <c r="AC481" s="21" t="s">
        <v>72</v>
      </c>
      <c r="AE481" s="295" t="s">
        <v>73</v>
      </c>
      <c r="AF481" s="295"/>
      <c r="AG481" s="21" t="s">
        <v>422</v>
      </c>
      <c r="AH481" s="16">
        <v>44587.724444444444</v>
      </c>
      <c r="AI481" s="296">
        <v>44587.724444444444</v>
      </c>
      <c r="AJ481" s="296"/>
      <c r="AK481" s="296"/>
      <c r="AL481" s="294">
        <v>388.33620000000002</v>
      </c>
      <c r="AM481" s="294"/>
      <c r="AN481" s="47">
        <v>0</v>
      </c>
    </row>
    <row r="482" spans="1:40" x14ac:dyDescent="0.2">
      <c r="A482" s="91" t="s">
        <v>439</v>
      </c>
      <c r="B482" s="199" t="str">
        <f t="shared" si="152"/>
        <v>SERVICIO</v>
      </c>
      <c r="C482" s="199" t="str">
        <f t="shared" si="153"/>
        <v>CAN</v>
      </c>
      <c r="D482" s="199" t="b">
        <f t="shared" si="154"/>
        <v>1</v>
      </c>
      <c r="E482" s="199" t="str">
        <f t="shared" si="155"/>
        <v>2022-02</v>
      </c>
      <c r="F482" s="199" t="str">
        <f t="shared" si="156"/>
        <v>2022-02</v>
      </c>
      <c r="G482" s="200">
        <f t="shared" si="157"/>
        <v>388.34</v>
      </c>
      <c r="H482" s="200">
        <f t="shared" si="158"/>
        <v>0</v>
      </c>
      <c r="I482" s="200">
        <f t="shared" si="159"/>
        <v>0</v>
      </c>
      <c r="J482" s="200">
        <f t="shared" si="160"/>
        <v>388.34</v>
      </c>
      <c r="N482" s="292" t="s">
        <v>423</v>
      </c>
      <c r="O482" s="292"/>
      <c r="P482" s="292"/>
      <c r="Q482" s="293">
        <v>44617</v>
      </c>
      <c r="R482" s="293"/>
      <c r="S482" s="293"/>
      <c r="T482" s="47">
        <v>388.33620000000002</v>
      </c>
      <c r="U482" s="47">
        <v>0</v>
      </c>
      <c r="V482" s="294">
        <v>0</v>
      </c>
      <c r="W482" s="294"/>
      <c r="X482" s="294"/>
      <c r="Y482" s="294"/>
      <c r="Z482" s="47">
        <v>388.33620000000002</v>
      </c>
      <c r="AA482" s="294">
        <v>0</v>
      </c>
      <c r="AB482" s="294"/>
      <c r="AC482" s="21" t="s">
        <v>72</v>
      </c>
      <c r="AE482" s="295" t="s">
        <v>73</v>
      </c>
      <c r="AF482" s="295"/>
      <c r="AG482" s="21" t="s">
        <v>424</v>
      </c>
      <c r="AH482" s="16">
        <v>44620.41715277778</v>
      </c>
      <c r="AI482" s="296">
        <v>44620.41715277778</v>
      </c>
      <c r="AJ482" s="296"/>
      <c r="AK482" s="296"/>
      <c r="AL482" s="294">
        <v>388.33620000000002</v>
      </c>
      <c r="AM482" s="294"/>
      <c r="AN482" s="47">
        <v>0</v>
      </c>
    </row>
    <row r="483" spans="1:40" x14ac:dyDescent="0.2">
      <c r="A483" s="91" t="s">
        <v>439</v>
      </c>
      <c r="B483" s="199" t="str">
        <f t="shared" si="152"/>
        <v>SERVICIO</v>
      </c>
      <c r="C483" s="199" t="str">
        <f t="shared" si="153"/>
        <v>CAN</v>
      </c>
      <c r="D483" s="199" t="b">
        <f t="shared" si="154"/>
        <v>1</v>
      </c>
      <c r="E483" s="199" t="str">
        <f t="shared" si="155"/>
        <v>2022-03</v>
      </c>
      <c r="F483" s="199" t="str">
        <f t="shared" si="156"/>
        <v>2022-03</v>
      </c>
      <c r="G483" s="200">
        <f t="shared" si="157"/>
        <v>388.34</v>
      </c>
      <c r="H483" s="200">
        <f t="shared" si="158"/>
        <v>0</v>
      </c>
      <c r="I483" s="200">
        <f t="shared" si="159"/>
        <v>0</v>
      </c>
      <c r="J483" s="200">
        <f t="shared" si="160"/>
        <v>388.34</v>
      </c>
      <c r="N483" s="292" t="s">
        <v>425</v>
      </c>
      <c r="O483" s="292"/>
      <c r="P483" s="292"/>
      <c r="Q483" s="293">
        <v>44645</v>
      </c>
      <c r="R483" s="293"/>
      <c r="S483" s="293"/>
      <c r="T483" s="47">
        <v>388.33620000000002</v>
      </c>
      <c r="U483" s="47">
        <v>0</v>
      </c>
      <c r="V483" s="294">
        <v>0</v>
      </c>
      <c r="W483" s="294"/>
      <c r="X483" s="294"/>
      <c r="Y483" s="294"/>
      <c r="Z483" s="47">
        <v>388.33620000000002</v>
      </c>
      <c r="AA483" s="294">
        <v>0</v>
      </c>
      <c r="AB483" s="294"/>
      <c r="AC483" s="21" t="s">
        <v>72</v>
      </c>
      <c r="AE483" s="295" t="s">
        <v>73</v>
      </c>
      <c r="AF483" s="295"/>
      <c r="AG483" s="21" t="s">
        <v>426</v>
      </c>
      <c r="AH483" s="16">
        <v>44643.720127314817</v>
      </c>
      <c r="AI483" s="296">
        <v>44643.720127314817</v>
      </c>
      <c r="AJ483" s="296"/>
      <c r="AK483" s="296"/>
      <c r="AL483" s="294">
        <v>388.33620000000002</v>
      </c>
      <c r="AM483" s="294"/>
      <c r="AN483" s="47">
        <v>0</v>
      </c>
    </row>
    <row r="484" spans="1:40" x14ac:dyDescent="0.2">
      <c r="A484" s="91" t="s">
        <v>439</v>
      </c>
      <c r="B484" s="199" t="str">
        <f t="shared" si="152"/>
        <v>SERVICIO</v>
      </c>
      <c r="C484" s="199" t="str">
        <f t="shared" si="153"/>
        <v>CAN</v>
      </c>
      <c r="D484" s="199" t="b">
        <f t="shared" si="154"/>
        <v>1</v>
      </c>
      <c r="E484" s="199" t="str">
        <f t="shared" si="155"/>
        <v>2022-04</v>
      </c>
      <c r="F484" s="199" t="str">
        <f t="shared" si="156"/>
        <v>2022-04</v>
      </c>
      <c r="G484" s="200">
        <f t="shared" si="157"/>
        <v>388.34</v>
      </c>
      <c r="H484" s="200">
        <f t="shared" si="158"/>
        <v>0</v>
      </c>
      <c r="I484" s="200">
        <f t="shared" si="159"/>
        <v>0</v>
      </c>
      <c r="J484" s="200">
        <f t="shared" si="160"/>
        <v>388.34</v>
      </c>
      <c r="N484" s="292" t="s">
        <v>427</v>
      </c>
      <c r="O484" s="292"/>
      <c r="P484" s="292"/>
      <c r="Q484" s="293">
        <v>44676</v>
      </c>
      <c r="R484" s="293"/>
      <c r="S484" s="293"/>
      <c r="T484" s="47">
        <v>388.33620000000002</v>
      </c>
      <c r="U484" s="47">
        <v>0</v>
      </c>
      <c r="V484" s="294">
        <v>0</v>
      </c>
      <c r="W484" s="294"/>
      <c r="X484" s="294"/>
      <c r="Y484" s="294"/>
      <c r="Z484" s="47">
        <v>388.33620000000002</v>
      </c>
      <c r="AA484" s="294">
        <v>0</v>
      </c>
      <c r="AB484" s="294"/>
      <c r="AC484" s="21" t="s">
        <v>72</v>
      </c>
      <c r="AE484" s="295" t="s">
        <v>73</v>
      </c>
      <c r="AF484" s="295"/>
      <c r="AG484" s="21" t="s">
        <v>428</v>
      </c>
      <c r="AH484" s="16">
        <v>44676.772453703707</v>
      </c>
      <c r="AI484" s="296">
        <v>44676.772453703707</v>
      </c>
      <c r="AJ484" s="296"/>
      <c r="AK484" s="296"/>
      <c r="AL484" s="294">
        <v>388.33620000000002</v>
      </c>
      <c r="AM484" s="294"/>
      <c r="AN484" s="47">
        <v>0</v>
      </c>
    </row>
    <row r="485" spans="1:40" x14ac:dyDescent="0.2">
      <c r="A485" s="91" t="s">
        <v>439</v>
      </c>
      <c r="B485" s="199" t="str">
        <f t="shared" si="152"/>
        <v>SERVICIO</v>
      </c>
      <c r="C485" s="199" t="str">
        <f t="shared" si="153"/>
        <v>CAN</v>
      </c>
      <c r="D485" s="199" t="b">
        <f t="shared" si="154"/>
        <v>1</v>
      </c>
      <c r="E485" s="199" t="str">
        <f t="shared" si="155"/>
        <v>2022-05</v>
      </c>
      <c r="F485" s="199" t="str">
        <f t="shared" si="156"/>
        <v>2022-05</v>
      </c>
      <c r="G485" s="200">
        <f t="shared" si="157"/>
        <v>388.34</v>
      </c>
      <c r="H485" s="200">
        <f t="shared" si="158"/>
        <v>0</v>
      </c>
      <c r="I485" s="200">
        <f t="shared" si="159"/>
        <v>0</v>
      </c>
      <c r="J485" s="200">
        <f t="shared" si="160"/>
        <v>388.34</v>
      </c>
      <c r="N485" s="292" t="s">
        <v>429</v>
      </c>
      <c r="O485" s="292"/>
      <c r="P485" s="292"/>
      <c r="Q485" s="293">
        <v>44706</v>
      </c>
      <c r="R485" s="293"/>
      <c r="S485" s="293"/>
      <c r="T485" s="47">
        <v>388.33620000000002</v>
      </c>
      <c r="U485" s="47">
        <v>0</v>
      </c>
      <c r="V485" s="294">
        <v>0</v>
      </c>
      <c r="W485" s="294"/>
      <c r="X485" s="294"/>
      <c r="Y485" s="294"/>
      <c r="Z485" s="47">
        <v>388.33620000000002</v>
      </c>
      <c r="AA485" s="294">
        <v>0</v>
      </c>
      <c r="AB485" s="294"/>
      <c r="AC485" s="21" t="s">
        <v>72</v>
      </c>
      <c r="AE485" s="295" t="s">
        <v>73</v>
      </c>
      <c r="AF485" s="295"/>
      <c r="AG485" s="21" t="s">
        <v>430</v>
      </c>
      <c r="AH485" s="16">
        <v>44707.717615740738</v>
      </c>
      <c r="AI485" s="296">
        <v>44707.717615740738</v>
      </c>
      <c r="AJ485" s="296"/>
      <c r="AK485" s="296"/>
      <c r="AL485" s="294">
        <v>388.33620000000002</v>
      </c>
      <c r="AM485" s="294"/>
      <c r="AN485" s="47">
        <v>0</v>
      </c>
    </row>
    <row r="486" spans="1:40" x14ac:dyDescent="0.2">
      <c r="A486" s="91" t="s">
        <v>439</v>
      </c>
      <c r="B486" s="199" t="str">
        <f t="shared" si="152"/>
        <v>SERVICIO</v>
      </c>
      <c r="C486" s="199" t="str">
        <f t="shared" si="153"/>
        <v>CAN</v>
      </c>
      <c r="D486" s="199" t="b">
        <f t="shared" si="154"/>
        <v>1</v>
      </c>
      <c r="E486" s="199" t="str">
        <f t="shared" si="155"/>
        <v>2022-06</v>
      </c>
      <c r="F486" s="199" t="str">
        <f t="shared" si="156"/>
        <v>2022-06</v>
      </c>
      <c r="G486" s="200">
        <f t="shared" si="157"/>
        <v>388.34</v>
      </c>
      <c r="H486" s="200">
        <f t="shared" si="158"/>
        <v>0</v>
      </c>
      <c r="I486" s="200">
        <f t="shared" si="159"/>
        <v>0</v>
      </c>
      <c r="J486" s="200">
        <f t="shared" si="160"/>
        <v>388.34</v>
      </c>
      <c r="N486" s="292" t="s">
        <v>431</v>
      </c>
      <c r="O486" s="292"/>
      <c r="P486" s="292"/>
      <c r="Q486" s="293">
        <v>44737</v>
      </c>
      <c r="R486" s="293"/>
      <c r="S486" s="293"/>
      <c r="T486" s="47">
        <v>388.33620000000002</v>
      </c>
      <c r="U486" s="47">
        <v>0</v>
      </c>
      <c r="V486" s="294">
        <v>0</v>
      </c>
      <c r="W486" s="294"/>
      <c r="X486" s="294"/>
      <c r="Y486" s="294"/>
      <c r="Z486" s="47">
        <v>388.33620000000002</v>
      </c>
      <c r="AA486" s="294">
        <v>0</v>
      </c>
      <c r="AB486" s="294"/>
      <c r="AC486" s="21" t="s">
        <v>72</v>
      </c>
      <c r="AE486" s="295" t="s">
        <v>73</v>
      </c>
      <c r="AF486" s="295"/>
      <c r="AG486" s="21" t="s">
        <v>432</v>
      </c>
      <c r="AH486" s="16">
        <v>44737</v>
      </c>
      <c r="AI486" s="296">
        <v>44737</v>
      </c>
      <c r="AJ486" s="296"/>
      <c r="AK486" s="296"/>
      <c r="AL486" s="294">
        <v>388.33620000000002</v>
      </c>
      <c r="AM486" s="294"/>
      <c r="AN486" s="47">
        <v>0</v>
      </c>
    </row>
    <row r="487" spans="1:40" x14ac:dyDescent="0.2">
      <c r="A487" s="91" t="s">
        <v>439</v>
      </c>
      <c r="B487" s="199" t="str">
        <f t="shared" si="152"/>
        <v>SERVICIO</v>
      </c>
      <c r="C487" s="199" t="str">
        <f t="shared" si="153"/>
        <v>CAN</v>
      </c>
      <c r="D487" s="199" t="b">
        <f t="shared" si="154"/>
        <v>1</v>
      </c>
      <c r="E487" s="199" t="str">
        <f t="shared" si="155"/>
        <v>2022-07</v>
      </c>
      <c r="F487" s="199" t="str">
        <f t="shared" si="156"/>
        <v>2022-07</v>
      </c>
      <c r="G487" s="200">
        <f t="shared" si="157"/>
        <v>388.34</v>
      </c>
      <c r="H487" s="200">
        <f t="shared" si="158"/>
        <v>0</v>
      </c>
      <c r="I487" s="200">
        <f t="shared" si="159"/>
        <v>0</v>
      </c>
      <c r="J487" s="200">
        <f t="shared" si="160"/>
        <v>388.34</v>
      </c>
      <c r="N487" s="292" t="s">
        <v>433</v>
      </c>
      <c r="O487" s="292"/>
      <c r="P487" s="292"/>
      <c r="Q487" s="293">
        <v>44767</v>
      </c>
      <c r="R487" s="293"/>
      <c r="S487" s="293"/>
      <c r="T487" s="47">
        <v>388.33580000000001</v>
      </c>
      <c r="U487" s="47">
        <v>0</v>
      </c>
      <c r="V487" s="294">
        <v>0</v>
      </c>
      <c r="W487" s="294"/>
      <c r="X487" s="294"/>
      <c r="Y487" s="294"/>
      <c r="Z487" s="47">
        <v>388.33580000000001</v>
      </c>
      <c r="AA487" s="294">
        <v>0</v>
      </c>
      <c r="AB487" s="294"/>
      <c r="AC487" s="21" t="s">
        <v>72</v>
      </c>
      <c r="AE487" s="295" t="s">
        <v>73</v>
      </c>
      <c r="AF487" s="295"/>
      <c r="AG487" s="21" t="s">
        <v>434</v>
      </c>
      <c r="AH487" s="16">
        <v>44767.74591435185</v>
      </c>
      <c r="AI487" s="296">
        <v>44767.74591435185</v>
      </c>
      <c r="AJ487" s="296"/>
      <c r="AK487" s="296"/>
      <c r="AL487" s="294">
        <v>388.33580000000001</v>
      </c>
      <c r="AM487" s="294"/>
      <c r="AN487" s="47">
        <v>0</v>
      </c>
    </row>
    <row r="488" spans="1:40" hidden="1" x14ac:dyDescent="0.2">
      <c r="B488" s="197">
        <f t="shared" si="152"/>
        <v>44767</v>
      </c>
      <c r="G488" s="13"/>
      <c r="H488" s="13"/>
      <c r="I488" s="13"/>
      <c r="Q488" s="291" t="s">
        <v>109</v>
      </c>
      <c r="R488" s="291"/>
      <c r="S488" s="291"/>
    </row>
    <row r="489" spans="1:40" x14ac:dyDescent="0.2">
      <c r="A489" s="91" t="s">
        <v>439</v>
      </c>
      <c r="B489" s="199" t="str">
        <f t="shared" si="152"/>
        <v>FOMA</v>
      </c>
      <c r="C489" s="199" t="str">
        <f t="shared" ref="C489:C491" si="161">IF(LEFT(N489,2)=LEFT(N490,2)=FALSE,AC489,"REVISAR")</f>
        <v>REG</v>
      </c>
      <c r="D489" s="199" t="b">
        <f t="shared" ref="D489:D491" si="162">DATE(YEAR(AH489),MONTH(AH489),DAY(AH489))=DATE(YEAR(AI489),MONTH(AI489),DAY(AI489))</f>
        <v>1</v>
      </c>
      <c r="E489" s="199" t="str">
        <f t="shared" ref="E489:E491" si="163">IF(ISBLANK(AH489)=FALSE,TEXT(AH489,"YYYY-MM"),TEXT(Q489,"YYYY-MM"))</f>
        <v>2022-08</v>
      </c>
      <c r="F489" s="199" t="str">
        <f t="shared" ref="F489:F491" si="164">IF(ISBLANK(AI489)=FALSE,TEXT(AI489,"YYYY-MM"),"")</f>
        <v/>
      </c>
      <c r="G489" s="200">
        <f t="shared" ref="G489:G491" si="165">ROUND(IF(ISBLANK(AL489)=FALSE,T489,T489),2)</f>
        <v>388.33</v>
      </c>
      <c r="H489" s="200">
        <f t="shared" ref="H489:H491" si="166">ROUND(+U489,2)</f>
        <v>0</v>
      </c>
      <c r="I489" s="200">
        <f t="shared" ref="I489:I491" si="167">ROUND(IF(ISBLANK(AL489)=FALSE,V489,V489),2)</f>
        <v>0</v>
      </c>
      <c r="J489" s="200">
        <f t="shared" ref="J489:J491" si="168">+G489+H489+I489</f>
        <v>388.33</v>
      </c>
      <c r="N489" s="292" t="s">
        <v>435</v>
      </c>
      <c r="O489" s="292"/>
      <c r="P489" s="292"/>
      <c r="Q489" s="293">
        <v>44798</v>
      </c>
      <c r="R489" s="293"/>
      <c r="S489" s="293"/>
      <c r="T489" s="47">
        <v>388.33</v>
      </c>
      <c r="U489" s="47"/>
      <c r="V489" s="294"/>
      <c r="W489" s="294"/>
      <c r="X489" s="294"/>
      <c r="Y489" s="294"/>
      <c r="Z489" s="47">
        <v>388.33</v>
      </c>
      <c r="AA489" s="294">
        <v>388.33</v>
      </c>
      <c r="AB489" s="294"/>
      <c r="AC489" s="21" t="s">
        <v>436</v>
      </c>
      <c r="AE489" s="295"/>
      <c r="AF489" s="295"/>
      <c r="AG489" s="21"/>
      <c r="AH489" s="16"/>
      <c r="AI489" s="296"/>
      <c r="AJ489" s="296"/>
      <c r="AK489" s="296"/>
      <c r="AL489" s="294"/>
      <c r="AM489" s="294"/>
      <c r="AN489" s="47"/>
    </row>
    <row r="490" spans="1:40" x14ac:dyDescent="0.2">
      <c r="A490" s="91" t="s">
        <v>439</v>
      </c>
      <c r="B490" s="199" t="str">
        <f t="shared" si="152"/>
        <v>FOMA</v>
      </c>
      <c r="C490" s="199" t="str">
        <f t="shared" si="161"/>
        <v>REG</v>
      </c>
      <c r="D490" s="199" t="b">
        <f t="shared" si="162"/>
        <v>1</v>
      </c>
      <c r="E490" s="199" t="str">
        <f t="shared" si="163"/>
        <v>2022-09</v>
      </c>
      <c r="F490" s="199" t="str">
        <f t="shared" si="164"/>
        <v/>
      </c>
      <c r="G490" s="200">
        <f t="shared" si="165"/>
        <v>388.33</v>
      </c>
      <c r="H490" s="200">
        <f t="shared" si="166"/>
        <v>0</v>
      </c>
      <c r="I490" s="200">
        <f t="shared" si="167"/>
        <v>0</v>
      </c>
      <c r="J490" s="200">
        <f t="shared" si="168"/>
        <v>388.33</v>
      </c>
      <c r="N490" s="292" t="s">
        <v>437</v>
      </c>
      <c r="O490" s="292"/>
      <c r="P490" s="292"/>
      <c r="Q490" s="293">
        <v>44829</v>
      </c>
      <c r="R490" s="293"/>
      <c r="S490" s="293"/>
      <c r="T490" s="47">
        <v>388.33</v>
      </c>
      <c r="U490" s="47"/>
      <c r="V490" s="294"/>
      <c r="W490" s="294"/>
      <c r="X490" s="294"/>
      <c r="Y490" s="294"/>
      <c r="Z490" s="47">
        <v>388.33</v>
      </c>
      <c r="AA490" s="294">
        <v>388.33</v>
      </c>
      <c r="AB490" s="294"/>
      <c r="AC490" s="21" t="s">
        <v>436</v>
      </c>
      <c r="AE490" s="295"/>
      <c r="AF490" s="295"/>
      <c r="AG490" s="21"/>
      <c r="AH490" s="16"/>
      <c r="AI490" s="296"/>
      <c r="AJ490" s="296"/>
      <c r="AK490" s="296"/>
      <c r="AL490" s="294"/>
      <c r="AM490" s="294"/>
      <c r="AN490" s="47"/>
    </row>
    <row r="491" spans="1:40" x14ac:dyDescent="0.2">
      <c r="A491" s="91" t="s">
        <v>439</v>
      </c>
      <c r="B491" s="199" t="str">
        <f t="shared" si="152"/>
        <v>FOMA</v>
      </c>
      <c r="C491" s="199" t="str">
        <f t="shared" si="161"/>
        <v>REG</v>
      </c>
      <c r="D491" s="199" t="b">
        <f t="shared" si="162"/>
        <v>1</v>
      </c>
      <c r="E491" s="199" t="str">
        <f t="shared" si="163"/>
        <v>2022-10</v>
      </c>
      <c r="F491" s="199" t="str">
        <f t="shared" si="164"/>
        <v/>
      </c>
      <c r="G491" s="200">
        <f t="shared" si="165"/>
        <v>388.34</v>
      </c>
      <c r="H491" s="200">
        <f t="shared" si="166"/>
        <v>0</v>
      </c>
      <c r="I491" s="200">
        <f t="shared" si="167"/>
        <v>0</v>
      </c>
      <c r="J491" s="200">
        <f t="shared" si="168"/>
        <v>388.34</v>
      </c>
      <c r="N491" s="292" t="s">
        <v>438</v>
      </c>
      <c r="O491" s="292"/>
      <c r="P491" s="292"/>
      <c r="Q491" s="293">
        <v>44859</v>
      </c>
      <c r="R491" s="293"/>
      <c r="S491" s="293"/>
      <c r="T491" s="47">
        <v>388.34</v>
      </c>
      <c r="U491" s="47"/>
      <c r="V491" s="294"/>
      <c r="W491" s="294"/>
      <c r="X491" s="294"/>
      <c r="Y491" s="294"/>
      <c r="Z491" s="47">
        <v>388.34</v>
      </c>
      <c r="AA491" s="294">
        <v>388.34</v>
      </c>
      <c r="AB491" s="294"/>
      <c r="AC491" s="21" t="s">
        <v>436</v>
      </c>
      <c r="AE491" s="295"/>
      <c r="AF491" s="295"/>
      <c r="AG491" s="21"/>
      <c r="AH491" s="16"/>
      <c r="AI491" s="296"/>
      <c r="AJ491" s="296"/>
      <c r="AK491" s="296"/>
      <c r="AL491" s="294"/>
      <c r="AM491" s="294"/>
      <c r="AN491" s="47"/>
    </row>
    <row r="492" spans="1:40" hidden="1" x14ac:dyDescent="0.2">
      <c r="B492" s="197">
        <f t="shared" si="152"/>
        <v>44859</v>
      </c>
      <c r="G492" s="13"/>
      <c r="H492" s="13"/>
      <c r="I492" s="13"/>
      <c r="N492" s="288" t="s">
        <v>113</v>
      </c>
      <c r="O492" s="288"/>
      <c r="P492" s="288"/>
      <c r="Q492" s="288"/>
      <c r="R492" s="288"/>
      <c r="S492" s="288"/>
      <c r="T492" s="48">
        <v>6601.7064</v>
      </c>
      <c r="U492" s="48">
        <v>0</v>
      </c>
      <c r="V492" s="289">
        <v>0</v>
      </c>
      <c r="W492" s="289"/>
      <c r="X492" s="289"/>
      <c r="Y492" s="289"/>
      <c r="Z492" s="48">
        <v>6601.7064</v>
      </c>
      <c r="AA492" s="289">
        <v>1165</v>
      </c>
      <c r="AB492" s="289"/>
    </row>
    <row r="493" spans="1:40" hidden="1" x14ac:dyDescent="0.2">
      <c r="B493" s="197">
        <f t="shared" si="152"/>
        <v>0</v>
      </c>
      <c r="G493" s="13"/>
      <c r="H493" s="13"/>
      <c r="I493" s="13"/>
    </row>
    <row r="494" spans="1:40" hidden="1" x14ac:dyDescent="0.2">
      <c r="B494" s="197">
        <f t="shared" si="152"/>
        <v>0</v>
      </c>
      <c r="G494" s="13"/>
      <c r="H494" s="13"/>
      <c r="I494" s="13"/>
      <c r="O494" s="290" t="s">
        <v>114</v>
      </c>
      <c r="P494" s="290"/>
      <c r="Q494" s="290"/>
      <c r="S494" s="290" t="s">
        <v>115</v>
      </c>
      <c r="T494" s="290"/>
      <c r="U494" s="290"/>
      <c r="V494" s="290"/>
      <c r="W494" s="290"/>
      <c r="X494" s="290"/>
      <c r="Y494" s="290"/>
      <c r="Z494" s="290"/>
      <c r="AA494" s="290"/>
      <c r="AB494" s="290"/>
      <c r="AC494" s="290"/>
    </row>
    <row r="495" spans="1:40" hidden="1" x14ac:dyDescent="0.2">
      <c r="B495" s="197">
        <f t="shared" si="152"/>
        <v>0</v>
      </c>
      <c r="G495" s="13"/>
      <c r="H495" s="13"/>
      <c r="I495" s="13"/>
      <c r="S495" s="290"/>
      <c r="T495" s="290"/>
      <c r="U495" s="290"/>
      <c r="V495" s="290"/>
      <c r="W495" s="290"/>
      <c r="X495" s="290"/>
      <c r="Y495" s="290"/>
      <c r="Z495" s="290"/>
      <c r="AA495" s="290"/>
      <c r="AB495" s="290"/>
      <c r="AC495" s="290"/>
    </row>
    <row r="496" spans="1:40" hidden="1" x14ac:dyDescent="0.2">
      <c r="B496" s="197">
        <f t="shared" si="152"/>
        <v>0</v>
      </c>
      <c r="G496" s="13"/>
      <c r="H496" s="13"/>
      <c r="I496" s="13"/>
    </row>
    <row r="497" spans="1:42" hidden="1" x14ac:dyDescent="0.2">
      <c r="B497" s="197">
        <f t="shared" si="152"/>
        <v>0</v>
      </c>
      <c r="G497" s="13"/>
      <c r="H497" s="13"/>
      <c r="I497" s="13"/>
    </row>
    <row r="498" spans="1:42" hidden="1" x14ac:dyDescent="0.2">
      <c r="B498" s="197">
        <f t="shared" si="152"/>
        <v>0</v>
      </c>
      <c r="G498" s="13"/>
      <c r="H498" s="13"/>
      <c r="I498" s="13"/>
      <c r="J498" s="13"/>
    </row>
    <row r="499" spans="1:42" hidden="1" x14ac:dyDescent="0.2">
      <c r="B499" s="197">
        <f t="shared" si="152"/>
        <v>0</v>
      </c>
      <c r="G499" s="13"/>
      <c r="H499" s="13"/>
      <c r="I499" s="13"/>
      <c r="J499" s="13"/>
    </row>
    <row r="500" spans="1:42" hidden="1" x14ac:dyDescent="0.2">
      <c r="B500" s="197">
        <f t="shared" si="152"/>
        <v>0</v>
      </c>
      <c r="G500" s="13"/>
      <c r="H500" s="13"/>
      <c r="I500" s="13"/>
      <c r="J500" s="13"/>
    </row>
    <row r="501" spans="1:42" hidden="1" x14ac:dyDescent="0.2">
      <c r="B501" s="197">
        <f t="shared" si="152"/>
        <v>0</v>
      </c>
      <c r="G501" s="13"/>
      <c r="H501" s="13"/>
      <c r="I501" s="13"/>
      <c r="P501" s="297" t="s">
        <v>47</v>
      </c>
      <c r="Q501" s="297"/>
      <c r="R501" s="297"/>
      <c r="S501" s="297"/>
      <c r="T501" s="297"/>
      <c r="U501" s="297"/>
      <c r="V501" s="297"/>
    </row>
    <row r="502" spans="1:42" hidden="1" x14ac:dyDescent="0.2">
      <c r="B502" s="197">
        <f t="shared" si="152"/>
        <v>0</v>
      </c>
      <c r="G502" s="13"/>
      <c r="H502" s="13"/>
      <c r="I502" s="13"/>
    </row>
    <row r="503" spans="1:42" hidden="1" x14ac:dyDescent="0.2">
      <c r="B503" s="197">
        <f t="shared" si="152"/>
        <v>0</v>
      </c>
      <c r="G503" s="13"/>
      <c r="H503" s="13"/>
      <c r="I503" s="13"/>
      <c r="P503" s="290" t="s">
        <v>48</v>
      </c>
      <c r="Q503" s="290"/>
      <c r="R503" s="290"/>
      <c r="S503" s="290"/>
      <c r="T503" s="290"/>
      <c r="U503" s="290"/>
      <c r="V503" s="290"/>
      <c r="W503" s="290"/>
      <c r="Y503" s="298">
        <v>1900</v>
      </c>
      <c r="Z503" s="298"/>
      <c r="AA503" s="298"/>
      <c r="AF503" s="290" t="s">
        <v>49</v>
      </c>
      <c r="AG503" s="290"/>
      <c r="AH503" s="290"/>
      <c r="AI503" s="290"/>
      <c r="AK503" s="299">
        <v>0</v>
      </c>
      <c r="AL503" s="299"/>
    </row>
    <row r="504" spans="1:42" hidden="1" x14ac:dyDescent="0.2">
      <c r="B504" s="197">
        <f t="shared" si="152"/>
        <v>0</v>
      </c>
      <c r="G504" s="13"/>
      <c r="H504" s="13"/>
      <c r="I504" s="13"/>
      <c r="P504" s="290" t="s">
        <v>50</v>
      </c>
      <c r="Q504" s="290"/>
      <c r="R504" s="290"/>
      <c r="S504" s="290"/>
      <c r="T504" s="290"/>
      <c r="U504" s="290"/>
      <c r="V504" s="290"/>
      <c r="W504" s="290"/>
      <c r="Y504" s="298">
        <v>0</v>
      </c>
      <c r="Z504" s="298"/>
      <c r="AA504" s="298"/>
      <c r="AF504" s="290" t="s">
        <v>51</v>
      </c>
      <c r="AG504" s="290"/>
      <c r="AH504" s="290"/>
      <c r="AI504" s="290"/>
      <c r="AK504" s="300">
        <v>1900</v>
      </c>
      <c r="AL504" s="300"/>
    </row>
    <row r="505" spans="1:42" hidden="1" x14ac:dyDescent="0.2">
      <c r="B505" s="197">
        <f t="shared" si="152"/>
        <v>0</v>
      </c>
      <c r="G505" s="13"/>
      <c r="H505" s="13"/>
      <c r="I505" s="13"/>
      <c r="P505" s="290" t="s">
        <v>52</v>
      </c>
      <c r="Q505" s="290"/>
      <c r="R505" s="290"/>
      <c r="S505" s="290"/>
      <c r="T505" s="290"/>
      <c r="U505" s="290"/>
      <c r="V505" s="290"/>
      <c r="W505" s="290"/>
      <c r="Y505" s="298">
        <v>0</v>
      </c>
      <c r="Z505" s="298"/>
      <c r="AA505" s="298"/>
    </row>
    <row r="506" spans="1:42" hidden="1" x14ac:dyDescent="0.2">
      <c r="B506" s="197">
        <f t="shared" si="152"/>
        <v>0</v>
      </c>
      <c r="G506" s="13"/>
      <c r="H506" s="13"/>
      <c r="I506" s="13"/>
    </row>
    <row r="507" spans="1:42" hidden="1" x14ac:dyDescent="0.2">
      <c r="B507" s="197">
        <f t="shared" si="152"/>
        <v>0</v>
      </c>
      <c r="G507" s="13"/>
      <c r="H507" s="13"/>
      <c r="I507" s="13"/>
      <c r="P507" s="297" t="s">
        <v>53</v>
      </c>
      <c r="Q507" s="297"/>
      <c r="R507" s="297"/>
      <c r="S507" s="297"/>
      <c r="T507" s="297"/>
      <c r="U507" s="297"/>
      <c r="V507" s="297"/>
    </row>
    <row r="508" spans="1:42" hidden="1" x14ac:dyDescent="0.2">
      <c r="B508" s="197">
        <f t="shared" si="152"/>
        <v>0</v>
      </c>
      <c r="G508" s="13"/>
      <c r="H508" s="13"/>
      <c r="I508" s="13"/>
    </row>
    <row r="509" spans="1:42" hidden="1" x14ac:dyDescent="0.2">
      <c r="B509" s="197">
        <f t="shared" si="152"/>
        <v>0</v>
      </c>
      <c r="G509" s="13"/>
      <c r="H509" s="13"/>
      <c r="I509" s="13"/>
      <c r="P509" s="301" t="s">
        <v>54</v>
      </c>
      <c r="Q509" s="301"/>
      <c r="R509" s="301"/>
      <c r="S509" s="301"/>
      <c r="T509" s="301"/>
      <c r="U509" s="301"/>
      <c r="V509" s="301"/>
      <c r="W509" s="301"/>
      <c r="Y509" s="298">
        <v>0</v>
      </c>
      <c r="Z509" s="298"/>
      <c r="AA509" s="298"/>
      <c r="AF509" s="290" t="s">
        <v>450</v>
      </c>
      <c r="AG509" s="290"/>
      <c r="AH509" s="290"/>
      <c r="AI509" s="290"/>
    </row>
    <row r="510" spans="1:42" hidden="1" x14ac:dyDescent="0.2">
      <c r="B510" s="197">
        <f t="shared" si="152"/>
        <v>0</v>
      </c>
      <c r="G510" s="13"/>
      <c r="H510" s="13"/>
      <c r="I510" s="13"/>
    </row>
    <row r="511" spans="1:42" hidden="1" x14ac:dyDescent="0.2">
      <c r="B511" s="197">
        <f t="shared" si="152"/>
        <v>0</v>
      </c>
      <c r="G511" s="13"/>
      <c r="H511" s="13"/>
      <c r="I511" s="13"/>
      <c r="P511" s="297" t="s">
        <v>56</v>
      </c>
      <c r="Q511" s="297"/>
      <c r="R511" s="297"/>
      <c r="S511" s="297"/>
      <c r="T511" s="297"/>
      <c r="U511" s="297"/>
      <c r="V511" s="297"/>
    </row>
    <row r="512" spans="1:42" ht="22.5" hidden="1" x14ac:dyDescent="0.2">
      <c r="A512" s="26" t="s">
        <v>193</v>
      </c>
      <c r="B512" s="197">
        <f t="shared" si="152"/>
        <v>0</v>
      </c>
      <c r="C512" s="26"/>
      <c r="D512" s="26" t="s">
        <v>291</v>
      </c>
      <c r="E512" s="32" t="s">
        <v>67</v>
      </c>
      <c r="F512" s="22" t="s">
        <v>68</v>
      </c>
      <c r="G512" s="22"/>
      <c r="H512" s="22"/>
      <c r="I512" s="22"/>
      <c r="J512" s="38" t="s">
        <v>69</v>
      </c>
      <c r="K512" s="30" t="s">
        <v>194</v>
      </c>
      <c r="L512" s="31" t="s">
        <v>194</v>
      </c>
      <c r="M512" s="30" t="s">
        <v>194</v>
      </c>
      <c r="N512" s="288" t="s">
        <v>57</v>
      </c>
      <c r="O512" s="288"/>
      <c r="P512" s="288"/>
      <c r="Q512" s="288" t="s">
        <v>58</v>
      </c>
      <c r="R512" s="288"/>
      <c r="S512" s="288"/>
      <c r="T512" s="46" t="s">
        <v>59</v>
      </c>
      <c r="U512" s="46" t="s">
        <v>60</v>
      </c>
      <c r="V512" s="302" t="s">
        <v>61</v>
      </c>
      <c r="W512" s="302"/>
      <c r="X512" s="302"/>
      <c r="Y512" s="302"/>
      <c r="Z512" s="46" t="s">
        <v>62</v>
      </c>
      <c r="AA512" s="302" t="s">
        <v>63</v>
      </c>
      <c r="AB512" s="302"/>
      <c r="AC512" s="19" t="s">
        <v>64</v>
      </c>
      <c r="AE512" s="288" t="s">
        <v>65</v>
      </c>
      <c r="AF512" s="288"/>
      <c r="AG512" s="19" t="s">
        <v>66</v>
      </c>
      <c r="AH512" s="19" t="s">
        <v>67</v>
      </c>
      <c r="AI512" s="288" t="s">
        <v>68</v>
      </c>
      <c r="AJ512" s="288"/>
      <c r="AK512" s="288"/>
      <c r="AL512" s="302" t="s">
        <v>69</v>
      </c>
      <c r="AM512" s="302"/>
      <c r="AN512" s="46" t="s">
        <v>63</v>
      </c>
      <c r="AO512" s="30" t="s">
        <v>194</v>
      </c>
      <c r="AP512" s="31" t="s">
        <v>194</v>
      </c>
    </row>
    <row r="513" spans="1:40" hidden="1" x14ac:dyDescent="0.2">
      <c r="B513" s="197" t="str">
        <f t="shared" si="152"/>
        <v>Fecha Vencimiento</v>
      </c>
      <c r="G513" s="13"/>
      <c r="H513" s="13"/>
      <c r="I513" s="13"/>
      <c r="Q513" s="291" t="s">
        <v>70</v>
      </c>
      <c r="R513" s="291"/>
      <c r="S513" s="291"/>
    </row>
    <row r="514" spans="1:40" x14ac:dyDescent="0.2">
      <c r="A514" s="91" t="s">
        <v>443</v>
      </c>
      <c r="B514" s="199" t="str">
        <f t="shared" si="152"/>
        <v>SERVICIO</v>
      </c>
      <c r="C514" s="199" t="str">
        <f t="shared" ref="C514:C549" si="169">IF(LEFT(N514,2)=LEFT(N515,2)=FALSE,AC514,"REVISAR")</f>
        <v>REF</v>
      </c>
      <c r="D514" s="199" t="b">
        <f t="shared" ref="D514:D549" si="170">DATE(YEAR(AH514),MONTH(AH514),DAY(AH514))=DATE(YEAR(AI514),MONTH(AI514),DAY(AI514))</f>
        <v>1</v>
      </c>
      <c r="E514" s="199" t="str">
        <f t="shared" ref="E514:E549" si="171">IF(ISBLANK(AH514)=FALSE,TEXT(AH514,"YYYY-MM"),TEXT(Q514,"YYYY-MM"))</f>
        <v>2020-04</v>
      </c>
      <c r="F514" s="199" t="str">
        <f t="shared" ref="F514:F549" si="172">IF(ISBLANK(AI514)=FALSE,TEXT(AI514,"YYYY-MM"),"")</f>
        <v/>
      </c>
      <c r="G514" s="200">
        <f t="shared" ref="G514:G549" si="173">ROUND(IF(ISBLANK(AL514)=FALSE,T514,T514),2)</f>
        <v>291.42</v>
      </c>
      <c r="H514" s="200">
        <f t="shared" ref="H514:H549" si="174">ROUND(+U514,2)</f>
        <v>45.94</v>
      </c>
      <c r="I514" s="200">
        <f t="shared" ref="I514:I549" si="175">ROUND(IF(ISBLANK(AL514)=FALSE,V514,V514),2)</f>
        <v>0</v>
      </c>
      <c r="J514" s="200">
        <f t="shared" ref="J514:J549" si="176">+G514+H514+I514</f>
        <v>337.36</v>
      </c>
      <c r="N514" s="292" t="s">
        <v>451</v>
      </c>
      <c r="O514" s="292"/>
      <c r="P514" s="292"/>
      <c r="Q514" s="293">
        <v>43950</v>
      </c>
      <c r="R514" s="293"/>
      <c r="S514" s="293"/>
      <c r="T514" s="47">
        <v>291.42430000000002</v>
      </c>
      <c r="U514" s="47">
        <v>45.935699999999997</v>
      </c>
      <c r="V514" s="294">
        <v>0</v>
      </c>
      <c r="W514" s="294"/>
      <c r="X514" s="294"/>
      <c r="Y514" s="294"/>
      <c r="Z514" s="47">
        <v>337.36</v>
      </c>
      <c r="AA514" s="294">
        <v>0</v>
      </c>
      <c r="AB514" s="294"/>
      <c r="AC514" s="21" t="s">
        <v>85</v>
      </c>
      <c r="AE514" s="295"/>
      <c r="AF514" s="295"/>
      <c r="AG514" s="21"/>
      <c r="AH514" s="16"/>
      <c r="AI514" s="296"/>
      <c r="AJ514" s="296"/>
      <c r="AK514" s="296"/>
      <c r="AL514" s="294"/>
      <c r="AM514" s="294"/>
      <c r="AN514" s="47"/>
    </row>
    <row r="515" spans="1:40" x14ac:dyDescent="0.2">
      <c r="A515" s="91" t="s">
        <v>443</v>
      </c>
      <c r="B515" s="199" t="str">
        <f t="shared" si="152"/>
        <v>SERVICIO</v>
      </c>
      <c r="C515" s="199" t="str">
        <f t="shared" si="169"/>
        <v>REF</v>
      </c>
      <c r="D515" s="199" t="b">
        <f t="shared" si="170"/>
        <v>1</v>
      </c>
      <c r="E515" s="199" t="str">
        <f t="shared" si="171"/>
        <v>2020-05</v>
      </c>
      <c r="F515" s="199" t="str">
        <f t="shared" si="172"/>
        <v/>
      </c>
      <c r="G515" s="200">
        <f t="shared" si="173"/>
        <v>292.61</v>
      </c>
      <c r="H515" s="200">
        <f t="shared" si="174"/>
        <v>44.75</v>
      </c>
      <c r="I515" s="200">
        <f t="shared" si="175"/>
        <v>0</v>
      </c>
      <c r="J515" s="200">
        <f t="shared" si="176"/>
        <v>337.36</v>
      </c>
      <c r="N515" s="292" t="s">
        <v>452</v>
      </c>
      <c r="O515" s="292"/>
      <c r="P515" s="292"/>
      <c r="Q515" s="293">
        <v>43980</v>
      </c>
      <c r="R515" s="293"/>
      <c r="S515" s="293"/>
      <c r="T515" s="47">
        <v>292.61160000000001</v>
      </c>
      <c r="U515" s="47">
        <v>44.748399999999997</v>
      </c>
      <c r="V515" s="294">
        <v>0</v>
      </c>
      <c r="W515" s="294"/>
      <c r="X515" s="294"/>
      <c r="Y515" s="294"/>
      <c r="Z515" s="47">
        <v>337.36</v>
      </c>
      <c r="AA515" s="294">
        <v>0</v>
      </c>
      <c r="AB515" s="294"/>
      <c r="AC515" s="21" t="s">
        <v>85</v>
      </c>
      <c r="AE515" s="295"/>
      <c r="AF515" s="295"/>
      <c r="AG515" s="21"/>
      <c r="AH515" s="16"/>
      <c r="AI515" s="296"/>
      <c r="AJ515" s="296"/>
      <c r="AK515" s="296"/>
      <c r="AL515" s="294"/>
      <c r="AM515" s="294"/>
      <c r="AN515" s="47"/>
    </row>
    <row r="516" spans="1:40" x14ac:dyDescent="0.2">
      <c r="A516" s="91" t="s">
        <v>443</v>
      </c>
      <c r="B516" s="199" t="str">
        <f t="shared" si="152"/>
        <v>SERVICIO</v>
      </c>
      <c r="C516" s="199" t="str">
        <f t="shared" si="169"/>
        <v>REF</v>
      </c>
      <c r="D516" s="199" t="b">
        <f t="shared" si="170"/>
        <v>1</v>
      </c>
      <c r="E516" s="199" t="str">
        <f t="shared" si="171"/>
        <v>2020-06</v>
      </c>
      <c r="F516" s="199" t="str">
        <f t="shared" si="172"/>
        <v/>
      </c>
      <c r="G516" s="200">
        <f t="shared" si="173"/>
        <v>293.8</v>
      </c>
      <c r="H516" s="200">
        <f t="shared" si="174"/>
        <v>43.56</v>
      </c>
      <c r="I516" s="200">
        <f t="shared" si="175"/>
        <v>0</v>
      </c>
      <c r="J516" s="200">
        <f t="shared" si="176"/>
        <v>337.36</v>
      </c>
      <c r="N516" s="292" t="s">
        <v>453</v>
      </c>
      <c r="O516" s="292"/>
      <c r="P516" s="292"/>
      <c r="Q516" s="293">
        <v>44011</v>
      </c>
      <c r="R516" s="293"/>
      <c r="S516" s="293"/>
      <c r="T516" s="47">
        <v>293.80369999999999</v>
      </c>
      <c r="U516" s="47">
        <v>43.5563</v>
      </c>
      <c r="V516" s="294">
        <v>0</v>
      </c>
      <c r="W516" s="294"/>
      <c r="X516" s="294"/>
      <c r="Y516" s="294"/>
      <c r="Z516" s="47">
        <v>337.36</v>
      </c>
      <c r="AA516" s="294">
        <v>0</v>
      </c>
      <c r="AB516" s="294"/>
      <c r="AC516" s="21" t="s">
        <v>85</v>
      </c>
      <c r="AE516" s="295"/>
      <c r="AF516" s="295"/>
      <c r="AG516" s="21"/>
      <c r="AH516" s="16"/>
      <c r="AI516" s="296"/>
      <c r="AJ516" s="296"/>
      <c r="AK516" s="296"/>
      <c r="AL516" s="294"/>
      <c r="AM516" s="294"/>
      <c r="AN516" s="47"/>
    </row>
    <row r="517" spans="1:40" x14ac:dyDescent="0.2">
      <c r="A517" s="91" t="s">
        <v>443</v>
      </c>
      <c r="B517" s="199" t="str">
        <f t="shared" si="152"/>
        <v>SERVICIO</v>
      </c>
      <c r="C517" s="199" t="str">
        <f t="shared" si="169"/>
        <v>REF</v>
      </c>
      <c r="D517" s="199" t="b">
        <f t="shared" si="170"/>
        <v>1</v>
      </c>
      <c r="E517" s="199" t="str">
        <f t="shared" si="171"/>
        <v>2020-07</v>
      </c>
      <c r="F517" s="199" t="str">
        <f t="shared" si="172"/>
        <v/>
      </c>
      <c r="G517" s="200">
        <f t="shared" si="173"/>
        <v>295</v>
      </c>
      <c r="H517" s="200">
        <f t="shared" si="174"/>
        <v>42.36</v>
      </c>
      <c r="I517" s="200">
        <f t="shared" si="175"/>
        <v>0</v>
      </c>
      <c r="J517" s="200">
        <f t="shared" si="176"/>
        <v>337.36</v>
      </c>
      <c r="N517" s="292" t="s">
        <v>454</v>
      </c>
      <c r="O517" s="292"/>
      <c r="P517" s="292"/>
      <c r="Q517" s="293">
        <v>44041</v>
      </c>
      <c r="R517" s="293"/>
      <c r="S517" s="293"/>
      <c r="T517" s="47">
        <v>295.00069999999999</v>
      </c>
      <c r="U517" s="47">
        <v>42.359299999999998</v>
      </c>
      <c r="V517" s="294">
        <v>0</v>
      </c>
      <c r="W517" s="294"/>
      <c r="X517" s="294"/>
      <c r="Y517" s="294"/>
      <c r="Z517" s="47">
        <v>337.36</v>
      </c>
      <c r="AA517" s="294">
        <v>0</v>
      </c>
      <c r="AB517" s="294"/>
      <c r="AC517" s="21" t="s">
        <v>85</v>
      </c>
      <c r="AE517" s="295"/>
      <c r="AF517" s="295"/>
      <c r="AG517" s="21"/>
      <c r="AH517" s="16"/>
      <c r="AI517" s="296"/>
      <c r="AJ517" s="296"/>
      <c r="AK517" s="296"/>
      <c r="AL517" s="294"/>
      <c r="AM517" s="294"/>
      <c r="AN517" s="47"/>
    </row>
    <row r="518" spans="1:40" x14ac:dyDescent="0.2">
      <c r="A518" s="91" t="s">
        <v>443</v>
      </c>
      <c r="B518" s="199" t="str">
        <f t="shared" si="152"/>
        <v>SERVICIO</v>
      </c>
      <c r="C518" s="199" t="str">
        <f t="shared" si="169"/>
        <v>REF</v>
      </c>
      <c r="D518" s="199" t="b">
        <f t="shared" si="170"/>
        <v>1</v>
      </c>
      <c r="E518" s="199" t="str">
        <f t="shared" si="171"/>
        <v>2020-08</v>
      </c>
      <c r="F518" s="199" t="str">
        <f t="shared" si="172"/>
        <v/>
      </c>
      <c r="G518" s="200">
        <f t="shared" si="173"/>
        <v>296.2</v>
      </c>
      <c r="H518" s="200">
        <f t="shared" si="174"/>
        <v>41.16</v>
      </c>
      <c r="I518" s="200">
        <f t="shared" si="175"/>
        <v>0</v>
      </c>
      <c r="J518" s="200">
        <f t="shared" si="176"/>
        <v>337.36</v>
      </c>
      <c r="N518" s="292" t="s">
        <v>455</v>
      </c>
      <c r="O518" s="292"/>
      <c r="P518" s="292"/>
      <c r="Q518" s="293">
        <v>44072</v>
      </c>
      <c r="R518" s="293"/>
      <c r="S518" s="293"/>
      <c r="T518" s="47">
        <v>296.20260000000002</v>
      </c>
      <c r="U518" s="47">
        <v>41.157400000000003</v>
      </c>
      <c r="V518" s="294">
        <v>0</v>
      </c>
      <c r="W518" s="294"/>
      <c r="X518" s="294"/>
      <c r="Y518" s="294"/>
      <c r="Z518" s="47">
        <v>337.36</v>
      </c>
      <c r="AA518" s="294">
        <v>0</v>
      </c>
      <c r="AB518" s="294"/>
      <c r="AC518" s="21" t="s">
        <v>85</v>
      </c>
      <c r="AE518" s="295"/>
      <c r="AF518" s="295"/>
      <c r="AG518" s="21"/>
      <c r="AH518" s="16"/>
      <c r="AI518" s="296"/>
      <c r="AJ518" s="296"/>
      <c r="AK518" s="296"/>
      <c r="AL518" s="294"/>
      <c r="AM518" s="294"/>
      <c r="AN518" s="47"/>
    </row>
    <row r="519" spans="1:40" x14ac:dyDescent="0.2">
      <c r="A519" s="91" t="s">
        <v>443</v>
      </c>
      <c r="B519" s="199" t="str">
        <f t="shared" si="152"/>
        <v>SERVICIO</v>
      </c>
      <c r="C519" s="199" t="str">
        <f t="shared" si="169"/>
        <v>REF</v>
      </c>
      <c r="D519" s="199" t="b">
        <f t="shared" si="170"/>
        <v>1</v>
      </c>
      <c r="E519" s="199" t="str">
        <f t="shared" si="171"/>
        <v>2020-09</v>
      </c>
      <c r="F519" s="199" t="str">
        <f t="shared" si="172"/>
        <v/>
      </c>
      <c r="G519" s="200">
        <f t="shared" si="173"/>
        <v>297.41000000000003</v>
      </c>
      <c r="H519" s="200">
        <f t="shared" si="174"/>
        <v>39.950000000000003</v>
      </c>
      <c r="I519" s="200">
        <f t="shared" si="175"/>
        <v>0</v>
      </c>
      <c r="J519" s="200">
        <f t="shared" si="176"/>
        <v>337.36</v>
      </c>
      <c r="N519" s="292" t="s">
        <v>456</v>
      </c>
      <c r="O519" s="292"/>
      <c r="P519" s="292"/>
      <c r="Q519" s="293">
        <v>44103</v>
      </c>
      <c r="R519" s="293"/>
      <c r="S519" s="293"/>
      <c r="T519" s="47">
        <v>297.40929999999997</v>
      </c>
      <c r="U519" s="47">
        <v>39.950699999999998</v>
      </c>
      <c r="V519" s="294">
        <v>0</v>
      </c>
      <c r="W519" s="294"/>
      <c r="X519" s="294"/>
      <c r="Y519" s="294"/>
      <c r="Z519" s="47">
        <v>337.36</v>
      </c>
      <c r="AA519" s="294">
        <v>0</v>
      </c>
      <c r="AB519" s="294"/>
      <c r="AC519" s="21" t="s">
        <v>85</v>
      </c>
      <c r="AE519" s="295"/>
      <c r="AF519" s="295"/>
      <c r="AG519" s="21"/>
      <c r="AH519" s="16"/>
      <c r="AI519" s="296"/>
      <c r="AJ519" s="296"/>
      <c r="AK519" s="296"/>
      <c r="AL519" s="294"/>
      <c r="AM519" s="294"/>
      <c r="AN519" s="47"/>
    </row>
    <row r="520" spans="1:40" x14ac:dyDescent="0.2">
      <c r="A520" s="91" t="s">
        <v>443</v>
      </c>
      <c r="B520" s="199" t="str">
        <f t="shared" si="152"/>
        <v>SERVICIO</v>
      </c>
      <c r="C520" s="199" t="str">
        <f t="shared" si="169"/>
        <v>REF</v>
      </c>
      <c r="D520" s="199" t="b">
        <f t="shared" si="170"/>
        <v>1</v>
      </c>
      <c r="E520" s="199" t="str">
        <f t="shared" si="171"/>
        <v>2020-10</v>
      </c>
      <c r="F520" s="199" t="str">
        <f t="shared" si="172"/>
        <v/>
      </c>
      <c r="G520" s="200">
        <f t="shared" si="173"/>
        <v>298.62</v>
      </c>
      <c r="H520" s="200">
        <f t="shared" si="174"/>
        <v>38.74</v>
      </c>
      <c r="I520" s="200">
        <f t="shared" si="175"/>
        <v>0</v>
      </c>
      <c r="J520" s="200">
        <f t="shared" si="176"/>
        <v>337.36</v>
      </c>
      <c r="N520" s="292" t="s">
        <v>457</v>
      </c>
      <c r="O520" s="292"/>
      <c r="P520" s="292"/>
      <c r="Q520" s="293">
        <v>44133</v>
      </c>
      <c r="R520" s="293"/>
      <c r="S520" s="293"/>
      <c r="T520" s="47">
        <v>298.62099999999998</v>
      </c>
      <c r="U520" s="47">
        <v>38.738999999999997</v>
      </c>
      <c r="V520" s="294">
        <v>0</v>
      </c>
      <c r="W520" s="294"/>
      <c r="X520" s="294"/>
      <c r="Y520" s="294"/>
      <c r="Z520" s="47">
        <v>337.36</v>
      </c>
      <c r="AA520" s="294">
        <v>0</v>
      </c>
      <c r="AB520" s="294"/>
      <c r="AC520" s="21" t="s">
        <v>85</v>
      </c>
      <c r="AE520" s="295"/>
      <c r="AF520" s="295"/>
      <c r="AG520" s="21"/>
      <c r="AH520" s="16"/>
      <c r="AI520" s="296"/>
      <c r="AJ520" s="296"/>
      <c r="AK520" s="296"/>
      <c r="AL520" s="294"/>
      <c r="AM520" s="294"/>
      <c r="AN520" s="47"/>
    </row>
    <row r="521" spans="1:40" x14ac:dyDescent="0.2">
      <c r="A521" s="91" t="s">
        <v>443</v>
      </c>
      <c r="B521" s="199" t="str">
        <f t="shared" si="152"/>
        <v>SERVICIO</v>
      </c>
      <c r="C521" s="199" t="str">
        <f t="shared" si="169"/>
        <v>REF</v>
      </c>
      <c r="D521" s="199" t="b">
        <f t="shared" si="170"/>
        <v>1</v>
      </c>
      <c r="E521" s="199" t="str">
        <f t="shared" si="171"/>
        <v>2020-11</v>
      </c>
      <c r="F521" s="199" t="str">
        <f t="shared" si="172"/>
        <v/>
      </c>
      <c r="G521" s="200">
        <f t="shared" si="173"/>
        <v>299.83999999999997</v>
      </c>
      <c r="H521" s="200">
        <f t="shared" si="174"/>
        <v>37.520000000000003</v>
      </c>
      <c r="I521" s="200">
        <f t="shared" si="175"/>
        <v>0</v>
      </c>
      <c r="J521" s="200">
        <f t="shared" si="176"/>
        <v>337.35999999999996</v>
      </c>
      <c r="N521" s="292" t="s">
        <v>458</v>
      </c>
      <c r="O521" s="292"/>
      <c r="P521" s="292"/>
      <c r="Q521" s="293">
        <v>44164</v>
      </c>
      <c r="R521" s="293"/>
      <c r="S521" s="293"/>
      <c r="T521" s="47">
        <v>299.83760000000001</v>
      </c>
      <c r="U521" s="47">
        <v>37.522399999999998</v>
      </c>
      <c r="V521" s="294">
        <v>0</v>
      </c>
      <c r="W521" s="294"/>
      <c r="X521" s="294"/>
      <c r="Y521" s="294"/>
      <c r="Z521" s="47">
        <v>337.36</v>
      </c>
      <c r="AA521" s="294">
        <v>0</v>
      </c>
      <c r="AB521" s="294"/>
      <c r="AC521" s="21" t="s">
        <v>85</v>
      </c>
      <c r="AE521" s="295"/>
      <c r="AF521" s="295"/>
      <c r="AG521" s="21"/>
      <c r="AH521" s="16"/>
      <c r="AI521" s="296"/>
      <c r="AJ521" s="296"/>
      <c r="AK521" s="296"/>
      <c r="AL521" s="294"/>
      <c r="AM521" s="294"/>
      <c r="AN521" s="47"/>
    </row>
    <row r="522" spans="1:40" x14ac:dyDescent="0.2">
      <c r="A522" s="91" t="s">
        <v>443</v>
      </c>
      <c r="B522" s="199" t="str">
        <f t="shared" si="152"/>
        <v>SERVICIO</v>
      </c>
      <c r="C522" s="199" t="str">
        <f t="shared" si="169"/>
        <v>REF</v>
      </c>
      <c r="D522" s="199" t="b">
        <f t="shared" si="170"/>
        <v>1</v>
      </c>
      <c r="E522" s="199" t="str">
        <f t="shared" si="171"/>
        <v>2020-12</v>
      </c>
      <c r="F522" s="199" t="str">
        <f t="shared" si="172"/>
        <v/>
      </c>
      <c r="G522" s="200">
        <f t="shared" si="173"/>
        <v>301.06</v>
      </c>
      <c r="H522" s="200">
        <f t="shared" si="174"/>
        <v>36.299999999999997</v>
      </c>
      <c r="I522" s="200">
        <f t="shared" si="175"/>
        <v>0</v>
      </c>
      <c r="J522" s="200">
        <f t="shared" si="176"/>
        <v>337.36</v>
      </c>
      <c r="N522" s="292" t="s">
        <v>459</v>
      </c>
      <c r="O522" s="292"/>
      <c r="P522" s="292"/>
      <c r="Q522" s="293">
        <v>44194</v>
      </c>
      <c r="R522" s="293"/>
      <c r="S522" s="293"/>
      <c r="T522" s="47">
        <v>301.05919999999998</v>
      </c>
      <c r="U522" s="47">
        <v>36.300800000000002</v>
      </c>
      <c r="V522" s="294">
        <v>0</v>
      </c>
      <c r="W522" s="294"/>
      <c r="X522" s="294"/>
      <c r="Y522" s="294"/>
      <c r="Z522" s="47">
        <v>337.36</v>
      </c>
      <c r="AA522" s="294">
        <v>0</v>
      </c>
      <c r="AB522" s="294"/>
      <c r="AC522" s="21" t="s">
        <v>85</v>
      </c>
      <c r="AE522" s="295"/>
      <c r="AF522" s="295"/>
      <c r="AG522" s="21"/>
      <c r="AH522" s="16"/>
      <c r="AI522" s="296"/>
      <c r="AJ522" s="296"/>
      <c r="AK522" s="296"/>
      <c r="AL522" s="294"/>
      <c r="AM522" s="294"/>
      <c r="AN522" s="47"/>
    </row>
    <row r="523" spans="1:40" x14ac:dyDescent="0.2">
      <c r="A523" s="91" t="s">
        <v>443</v>
      </c>
      <c r="B523" s="199" t="str">
        <f t="shared" si="152"/>
        <v>SERVICIO</v>
      </c>
      <c r="C523" s="199" t="str">
        <f t="shared" si="169"/>
        <v>REF</v>
      </c>
      <c r="D523" s="199" t="b">
        <f t="shared" si="170"/>
        <v>1</v>
      </c>
      <c r="E523" s="199" t="str">
        <f t="shared" si="171"/>
        <v>2021-01</v>
      </c>
      <c r="F523" s="199" t="str">
        <f t="shared" si="172"/>
        <v/>
      </c>
      <c r="G523" s="200">
        <f t="shared" si="173"/>
        <v>302.29000000000002</v>
      </c>
      <c r="H523" s="200">
        <f t="shared" si="174"/>
        <v>35.07</v>
      </c>
      <c r="I523" s="200">
        <f t="shared" si="175"/>
        <v>0</v>
      </c>
      <c r="J523" s="200">
        <f t="shared" si="176"/>
        <v>337.36</v>
      </c>
      <c r="N523" s="292" t="s">
        <v>460</v>
      </c>
      <c r="O523" s="292"/>
      <c r="P523" s="292"/>
      <c r="Q523" s="293">
        <v>44225</v>
      </c>
      <c r="R523" s="293"/>
      <c r="S523" s="293"/>
      <c r="T523" s="47">
        <v>302.28570000000002</v>
      </c>
      <c r="U523" s="47">
        <v>35.074300000000001</v>
      </c>
      <c r="V523" s="294">
        <v>0</v>
      </c>
      <c r="W523" s="294"/>
      <c r="X523" s="294"/>
      <c r="Y523" s="294"/>
      <c r="Z523" s="47">
        <v>337.36</v>
      </c>
      <c r="AA523" s="294">
        <v>0</v>
      </c>
      <c r="AB523" s="294"/>
      <c r="AC523" s="21" t="s">
        <v>85</v>
      </c>
      <c r="AE523" s="295"/>
      <c r="AF523" s="295"/>
      <c r="AG523" s="21"/>
      <c r="AH523" s="16"/>
      <c r="AI523" s="296"/>
      <c r="AJ523" s="296"/>
      <c r="AK523" s="296"/>
      <c r="AL523" s="294"/>
      <c r="AM523" s="294"/>
      <c r="AN523" s="47"/>
    </row>
    <row r="524" spans="1:40" x14ac:dyDescent="0.2">
      <c r="A524" s="91" t="s">
        <v>443</v>
      </c>
      <c r="B524" s="199" t="str">
        <f t="shared" si="152"/>
        <v>SERVICIO</v>
      </c>
      <c r="C524" s="199" t="str">
        <f t="shared" si="169"/>
        <v>REF</v>
      </c>
      <c r="D524" s="199" t="b">
        <f t="shared" si="170"/>
        <v>1</v>
      </c>
      <c r="E524" s="199" t="str">
        <f t="shared" si="171"/>
        <v>2021-02</v>
      </c>
      <c r="F524" s="199" t="str">
        <f t="shared" si="172"/>
        <v/>
      </c>
      <c r="G524" s="200">
        <f t="shared" si="173"/>
        <v>303.52</v>
      </c>
      <c r="H524" s="200">
        <f t="shared" si="174"/>
        <v>33.840000000000003</v>
      </c>
      <c r="I524" s="200">
        <f t="shared" si="175"/>
        <v>0</v>
      </c>
      <c r="J524" s="200">
        <f t="shared" si="176"/>
        <v>337.36</v>
      </c>
      <c r="N524" s="292" t="s">
        <v>461</v>
      </c>
      <c r="O524" s="292"/>
      <c r="P524" s="292"/>
      <c r="Q524" s="293">
        <v>44255</v>
      </c>
      <c r="R524" s="293"/>
      <c r="S524" s="293"/>
      <c r="T524" s="47">
        <v>303.51729999999998</v>
      </c>
      <c r="U524" s="47">
        <v>33.842700000000001</v>
      </c>
      <c r="V524" s="294">
        <v>0</v>
      </c>
      <c r="W524" s="294"/>
      <c r="X524" s="294"/>
      <c r="Y524" s="294"/>
      <c r="Z524" s="47">
        <v>337.36</v>
      </c>
      <c r="AA524" s="294">
        <v>0</v>
      </c>
      <c r="AB524" s="294"/>
      <c r="AC524" s="21" t="s">
        <v>85</v>
      </c>
      <c r="AE524" s="295"/>
      <c r="AF524" s="295"/>
      <c r="AG524" s="21"/>
      <c r="AH524" s="16"/>
      <c r="AI524" s="296"/>
      <c r="AJ524" s="296"/>
      <c r="AK524" s="296"/>
      <c r="AL524" s="294"/>
      <c r="AM524" s="294"/>
      <c r="AN524" s="47"/>
    </row>
    <row r="525" spans="1:40" x14ac:dyDescent="0.2">
      <c r="A525" s="91" t="s">
        <v>443</v>
      </c>
      <c r="B525" s="199" t="str">
        <f t="shared" ref="B525:B588" si="177">IF(RIGHT(N524,2)=RIGHT(N525,2)=FALSE,Q524,B524)</f>
        <v>SERVICIO</v>
      </c>
      <c r="C525" s="199" t="str">
        <f t="shared" si="169"/>
        <v>REF</v>
      </c>
      <c r="D525" s="199" t="b">
        <f t="shared" si="170"/>
        <v>1</v>
      </c>
      <c r="E525" s="199" t="str">
        <f t="shared" si="171"/>
        <v>2021-03</v>
      </c>
      <c r="F525" s="199" t="str">
        <f t="shared" si="172"/>
        <v/>
      </c>
      <c r="G525" s="200">
        <f t="shared" si="173"/>
        <v>304.75</v>
      </c>
      <c r="H525" s="200">
        <f t="shared" si="174"/>
        <v>32.61</v>
      </c>
      <c r="I525" s="200">
        <f t="shared" si="175"/>
        <v>0</v>
      </c>
      <c r="J525" s="200">
        <f t="shared" si="176"/>
        <v>337.36</v>
      </c>
      <c r="N525" s="292" t="s">
        <v>462</v>
      </c>
      <c r="O525" s="292"/>
      <c r="P525" s="292"/>
      <c r="Q525" s="293">
        <v>44284</v>
      </c>
      <c r="R525" s="293"/>
      <c r="S525" s="293"/>
      <c r="T525" s="47">
        <v>304.75389999999999</v>
      </c>
      <c r="U525" s="47">
        <v>32.606099999999998</v>
      </c>
      <c r="V525" s="294">
        <v>0</v>
      </c>
      <c r="W525" s="294"/>
      <c r="X525" s="294"/>
      <c r="Y525" s="294"/>
      <c r="Z525" s="47">
        <v>337.36</v>
      </c>
      <c r="AA525" s="294">
        <v>0</v>
      </c>
      <c r="AB525" s="294"/>
      <c r="AC525" s="21" t="s">
        <v>85</v>
      </c>
      <c r="AE525" s="295"/>
      <c r="AF525" s="295"/>
      <c r="AG525" s="21"/>
      <c r="AH525" s="16"/>
      <c r="AI525" s="296"/>
      <c r="AJ525" s="296"/>
      <c r="AK525" s="296"/>
      <c r="AL525" s="294"/>
      <c r="AM525" s="294"/>
      <c r="AN525" s="47"/>
    </row>
    <row r="526" spans="1:40" x14ac:dyDescent="0.2">
      <c r="A526" s="91" t="s">
        <v>443</v>
      </c>
      <c r="B526" s="199" t="str">
        <f t="shared" si="177"/>
        <v>SERVICIO</v>
      </c>
      <c r="C526" s="199" t="str">
        <f t="shared" si="169"/>
        <v>REF</v>
      </c>
      <c r="D526" s="199" t="b">
        <f t="shared" si="170"/>
        <v>1</v>
      </c>
      <c r="E526" s="199" t="str">
        <f t="shared" si="171"/>
        <v>2021-04</v>
      </c>
      <c r="F526" s="199" t="str">
        <f t="shared" si="172"/>
        <v/>
      </c>
      <c r="G526" s="200">
        <f t="shared" si="173"/>
        <v>306</v>
      </c>
      <c r="H526" s="200">
        <f t="shared" si="174"/>
        <v>31.36</v>
      </c>
      <c r="I526" s="200">
        <f t="shared" si="175"/>
        <v>0</v>
      </c>
      <c r="J526" s="200">
        <f t="shared" si="176"/>
        <v>337.36</v>
      </c>
      <c r="N526" s="292" t="s">
        <v>463</v>
      </c>
      <c r="O526" s="292"/>
      <c r="P526" s="292"/>
      <c r="Q526" s="293">
        <v>44315</v>
      </c>
      <c r="R526" s="293"/>
      <c r="S526" s="293"/>
      <c r="T526" s="47">
        <v>305.99549999999999</v>
      </c>
      <c r="U526" s="47">
        <v>31.3645</v>
      </c>
      <c r="V526" s="294">
        <v>0</v>
      </c>
      <c r="W526" s="294"/>
      <c r="X526" s="294"/>
      <c r="Y526" s="294"/>
      <c r="Z526" s="47">
        <v>337.36</v>
      </c>
      <c r="AA526" s="294">
        <v>0</v>
      </c>
      <c r="AB526" s="294"/>
      <c r="AC526" s="21" t="s">
        <v>85</v>
      </c>
      <c r="AE526" s="295"/>
      <c r="AF526" s="295"/>
      <c r="AG526" s="21"/>
      <c r="AH526" s="16"/>
      <c r="AI526" s="296"/>
      <c r="AJ526" s="296"/>
      <c r="AK526" s="296"/>
      <c r="AL526" s="294"/>
      <c r="AM526" s="294"/>
      <c r="AN526" s="47"/>
    </row>
    <row r="527" spans="1:40" x14ac:dyDescent="0.2">
      <c r="A527" s="91" t="s">
        <v>443</v>
      </c>
      <c r="B527" s="199" t="str">
        <f t="shared" si="177"/>
        <v>SERVICIO</v>
      </c>
      <c r="C527" s="199" t="str">
        <f t="shared" si="169"/>
        <v>REF</v>
      </c>
      <c r="D527" s="199" t="b">
        <f t="shared" si="170"/>
        <v>1</v>
      </c>
      <c r="E527" s="199" t="str">
        <f t="shared" si="171"/>
        <v>2021-05</v>
      </c>
      <c r="F527" s="199" t="str">
        <f t="shared" si="172"/>
        <v/>
      </c>
      <c r="G527" s="200">
        <f t="shared" si="173"/>
        <v>307.24</v>
      </c>
      <c r="H527" s="200">
        <f t="shared" si="174"/>
        <v>30.12</v>
      </c>
      <c r="I527" s="200">
        <f t="shared" si="175"/>
        <v>0</v>
      </c>
      <c r="J527" s="200">
        <f t="shared" si="176"/>
        <v>337.36</v>
      </c>
      <c r="N527" s="292" t="s">
        <v>464</v>
      </c>
      <c r="O527" s="292"/>
      <c r="P527" s="292"/>
      <c r="Q527" s="293">
        <v>44345</v>
      </c>
      <c r="R527" s="293"/>
      <c r="S527" s="293"/>
      <c r="T527" s="47">
        <v>307.24209999999999</v>
      </c>
      <c r="U527" s="47">
        <v>30.117899999999999</v>
      </c>
      <c r="V527" s="294">
        <v>0</v>
      </c>
      <c r="W527" s="294"/>
      <c r="X527" s="294"/>
      <c r="Y527" s="294"/>
      <c r="Z527" s="47">
        <v>337.36</v>
      </c>
      <c r="AA527" s="294">
        <v>0</v>
      </c>
      <c r="AB527" s="294"/>
      <c r="AC527" s="21" t="s">
        <v>85</v>
      </c>
      <c r="AE527" s="295"/>
      <c r="AF527" s="295"/>
      <c r="AG527" s="21"/>
      <c r="AH527" s="16"/>
      <c r="AI527" s="296"/>
      <c r="AJ527" s="296"/>
      <c r="AK527" s="296"/>
      <c r="AL527" s="294"/>
      <c r="AM527" s="294"/>
      <c r="AN527" s="47"/>
    </row>
    <row r="528" spans="1:40" x14ac:dyDescent="0.2">
      <c r="A528" s="91" t="s">
        <v>443</v>
      </c>
      <c r="B528" s="199" t="str">
        <f t="shared" si="177"/>
        <v>SERVICIO</v>
      </c>
      <c r="C528" s="199" t="str">
        <f t="shared" si="169"/>
        <v>REF</v>
      </c>
      <c r="D528" s="199" t="b">
        <f t="shared" si="170"/>
        <v>1</v>
      </c>
      <c r="E528" s="199" t="str">
        <f t="shared" si="171"/>
        <v>2021-06</v>
      </c>
      <c r="F528" s="199" t="str">
        <f t="shared" si="172"/>
        <v/>
      </c>
      <c r="G528" s="200">
        <f t="shared" si="173"/>
        <v>308.49</v>
      </c>
      <c r="H528" s="200">
        <f t="shared" si="174"/>
        <v>28.87</v>
      </c>
      <c r="I528" s="200">
        <f t="shared" si="175"/>
        <v>0</v>
      </c>
      <c r="J528" s="200">
        <f t="shared" si="176"/>
        <v>337.36</v>
      </c>
      <c r="N528" s="292" t="s">
        <v>465</v>
      </c>
      <c r="O528" s="292"/>
      <c r="P528" s="292"/>
      <c r="Q528" s="293">
        <v>44376</v>
      </c>
      <c r="R528" s="293"/>
      <c r="S528" s="293"/>
      <c r="T528" s="47">
        <v>308.4939</v>
      </c>
      <c r="U528" s="47">
        <v>28.866099999999999</v>
      </c>
      <c r="V528" s="294">
        <v>0</v>
      </c>
      <c r="W528" s="294"/>
      <c r="X528" s="294"/>
      <c r="Y528" s="294"/>
      <c r="Z528" s="47">
        <v>337.36</v>
      </c>
      <c r="AA528" s="294">
        <v>0</v>
      </c>
      <c r="AB528" s="294"/>
      <c r="AC528" s="21" t="s">
        <v>85</v>
      </c>
      <c r="AE528" s="295"/>
      <c r="AF528" s="295"/>
      <c r="AG528" s="21"/>
      <c r="AH528" s="16"/>
      <c r="AI528" s="296"/>
      <c r="AJ528" s="296"/>
      <c r="AK528" s="296"/>
      <c r="AL528" s="294"/>
      <c r="AM528" s="294"/>
      <c r="AN528" s="47"/>
    </row>
    <row r="529" spans="1:40" x14ac:dyDescent="0.2">
      <c r="A529" s="91" t="s">
        <v>443</v>
      </c>
      <c r="B529" s="199" t="str">
        <f t="shared" si="177"/>
        <v>SERVICIO</v>
      </c>
      <c r="C529" s="199" t="str">
        <f t="shared" si="169"/>
        <v>REF</v>
      </c>
      <c r="D529" s="199" t="b">
        <f t="shared" si="170"/>
        <v>1</v>
      </c>
      <c r="E529" s="199" t="str">
        <f t="shared" si="171"/>
        <v>2021-07</v>
      </c>
      <c r="F529" s="199" t="str">
        <f t="shared" si="172"/>
        <v/>
      </c>
      <c r="G529" s="200">
        <f t="shared" si="173"/>
        <v>309.75</v>
      </c>
      <c r="H529" s="200">
        <f t="shared" si="174"/>
        <v>27.61</v>
      </c>
      <c r="I529" s="200">
        <f t="shared" si="175"/>
        <v>0</v>
      </c>
      <c r="J529" s="200">
        <f t="shared" si="176"/>
        <v>337.36</v>
      </c>
      <c r="N529" s="292" t="s">
        <v>466</v>
      </c>
      <c r="O529" s="292"/>
      <c r="P529" s="292"/>
      <c r="Q529" s="293">
        <v>44406</v>
      </c>
      <c r="R529" s="293"/>
      <c r="S529" s="293"/>
      <c r="T529" s="47">
        <v>309.75069999999999</v>
      </c>
      <c r="U529" s="47">
        <v>27.609300000000001</v>
      </c>
      <c r="V529" s="294">
        <v>0</v>
      </c>
      <c r="W529" s="294"/>
      <c r="X529" s="294"/>
      <c r="Y529" s="294"/>
      <c r="Z529" s="47">
        <v>337.36</v>
      </c>
      <c r="AA529" s="294">
        <v>0</v>
      </c>
      <c r="AB529" s="294"/>
      <c r="AC529" s="21" t="s">
        <v>85</v>
      </c>
      <c r="AE529" s="295"/>
      <c r="AF529" s="295"/>
      <c r="AG529" s="21"/>
      <c r="AH529" s="16"/>
      <c r="AI529" s="296"/>
      <c r="AJ529" s="296"/>
      <c r="AK529" s="296"/>
      <c r="AL529" s="294"/>
      <c r="AM529" s="294"/>
      <c r="AN529" s="47"/>
    </row>
    <row r="530" spans="1:40" x14ac:dyDescent="0.2">
      <c r="A530" s="91" t="s">
        <v>443</v>
      </c>
      <c r="B530" s="199" t="str">
        <f t="shared" si="177"/>
        <v>SERVICIO</v>
      </c>
      <c r="C530" s="199" t="str">
        <f t="shared" si="169"/>
        <v>REF</v>
      </c>
      <c r="D530" s="199" t="b">
        <f t="shared" si="170"/>
        <v>1</v>
      </c>
      <c r="E530" s="199" t="str">
        <f t="shared" si="171"/>
        <v>2021-08</v>
      </c>
      <c r="F530" s="199" t="str">
        <f t="shared" si="172"/>
        <v/>
      </c>
      <c r="G530" s="200">
        <f t="shared" si="173"/>
        <v>311.01</v>
      </c>
      <c r="H530" s="200">
        <f t="shared" si="174"/>
        <v>26.35</v>
      </c>
      <c r="I530" s="200">
        <f t="shared" si="175"/>
        <v>0</v>
      </c>
      <c r="J530" s="200">
        <f t="shared" si="176"/>
        <v>337.36</v>
      </c>
      <c r="N530" s="292" t="s">
        <v>467</v>
      </c>
      <c r="O530" s="292"/>
      <c r="P530" s="292"/>
      <c r="Q530" s="293">
        <v>44437</v>
      </c>
      <c r="R530" s="293"/>
      <c r="S530" s="293"/>
      <c r="T530" s="47">
        <v>311.0127</v>
      </c>
      <c r="U530" s="47">
        <v>26.347300000000001</v>
      </c>
      <c r="V530" s="294">
        <v>0</v>
      </c>
      <c r="W530" s="294"/>
      <c r="X530" s="294"/>
      <c r="Y530" s="294"/>
      <c r="Z530" s="47">
        <v>337.36</v>
      </c>
      <c r="AA530" s="294">
        <v>0</v>
      </c>
      <c r="AB530" s="294"/>
      <c r="AC530" s="21" t="s">
        <v>85</v>
      </c>
      <c r="AE530" s="295"/>
      <c r="AF530" s="295"/>
      <c r="AG530" s="21"/>
      <c r="AH530" s="16"/>
      <c r="AI530" s="296"/>
      <c r="AJ530" s="296"/>
      <c r="AK530" s="296"/>
      <c r="AL530" s="294"/>
      <c r="AM530" s="294"/>
      <c r="AN530" s="47"/>
    </row>
    <row r="531" spans="1:40" x14ac:dyDescent="0.2">
      <c r="A531" s="91" t="s">
        <v>443</v>
      </c>
      <c r="B531" s="199" t="str">
        <f t="shared" si="177"/>
        <v>SERVICIO</v>
      </c>
      <c r="C531" s="199" t="str">
        <f t="shared" si="169"/>
        <v>REF</v>
      </c>
      <c r="D531" s="199" t="b">
        <f t="shared" si="170"/>
        <v>1</v>
      </c>
      <c r="E531" s="199" t="str">
        <f t="shared" si="171"/>
        <v>2021-09</v>
      </c>
      <c r="F531" s="199" t="str">
        <f t="shared" si="172"/>
        <v/>
      </c>
      <c r="G531" s="200">
        <f t="shared" si="173"/>
        <v>312.27999999999997</v>
      </c>
      <c r="H531" s="200">
        <f t="shared" si="174"/>
        <v>25.08</v>
      </c>
      <c r="I531" s="200">
        <f t="shared" si="175"/>
        <v>0</v>
      </c>
      <c r="J531" s="200">
        <f t="shared" si="176"/>
        <v>337.35999999999996</v>
      </c>
      <c r="N531" s="292" t="s">
        <v>468</v>
      </c>
      <c r="O531" s="292"/>
      <c r="P531" s="292"/>
      <c r="Q531" s="293">
        <v>44468</v>
      </c>
      <c r="R531" s="293"/>
      <c r="S531" s="293"/>
      <c r="T531" s="47">
        <v>312.27980000000002</v>
      </c>
      <c r="U531" s="47">
        <v>25.080200000000001</v>
      </c>
      <c r="V531" s="294">
        <v>0</v>
      </c>
      <c r="W531" s="294"/>
      <c r="X531" s="294"/>
      <c r="Y531" s="294"/>
      <c r="Z531" s="47">
        <v>337.36</v>
      </c>
      <c r="AA531" s="294">
        <v>0</v>
      </c>
      <c r="AB531" s="294"/>
      <c r="AC531" s="21" t="s">
        <v>85</v>
      </c>
      <c r="AE531" s="295"/>
      <c r="AF531" s="295"/>
      <c r="AG531" s="21"/>
      <c r="AH531" s="16"/>
      <c r="AI531" s="296"/>
      <c r="AJ531" s="296"/>
      <c r="AK531" s="296"/>
      <c r="AL531" s="294"/>
      <c r="AM531" s="294"/>
      <c r="AN531" s="47"/>
    </row>
    <row r="532" spans="1:40" x14ac:dyDescent="0.2">
      <c r="A532" s="91" t="s">
        <v>443</v>
      </c>
      <c r="B532" s="199" t="str">
        <f t="shared" si="177"/>
        <v>SERVICIO</v>
      </c>
      <c r="C532" s="199" t="str">
        <f t="shared" si="169"/>
        <v>REF</v>
      </c>
      <c r="D532" s="199" t="b">
        <f t="shared" si="170"/>
        <v>1</v>
      </c>
      <c r="E532" s="199" t="str">
        <f t="shared" si="171"/>
        <v>2021-10</v>
      </c>
      <c r="F532" s="199" t="str">
        <f t="shared" si="172"/>
        <v/>
      </c>
      <c r="G532" s="200">
        <f t="shared" si="173"/>
        <v>313.55</v>
      </c>
      <c r="H532" s="200">
        <f t="shared" si="174"/>
        <v>23.81</v>
      </c>
      <c r="I532" s="200">
        <f t="shared" si="175"/>
        <v>0</v>
      </c>
      <c r="J532" s="200">
        <f t="shared" si="176"/>
        <v>337.36</v>
      </c>
      <c r="N532" s="292" t="s">
        <v>469</v>
      </c>
      <c r="O532" s="292"/>
      <c r="P532" s="292"/>
      <c r="Q532" s="293">
        <v>44498</v>
      </c>
      <c r="R532" s="293"/>
      <c r="S532" s="293"/>
      <c r="T532" s="47">
        <v>313.55200000000002</v>
      </c>
      <c r="U532" s="47">
        <v>23.808</v>
      </c>
      <c r="V532" s="294">
        <v>0</v>
      </c>
      <c r="W532" s="294"/>
      <c r="X532" s="294"/>
      <c r="Y532" s="294"/>
      <c r="Z532" s="47">
        <v>337.36</v>
      </c>
      <c r="AA532" s="294">
        <v>0</v>
      </c>
      <c r="AB532" s="294"/>
      <c r="AC532" s="21" t="s">
        <v>85</v>
      </c>
      <c r="AE532" s="295"/>
      <c r="AF532" s="295"/>
      <c r="AG532" s="21"/>
      <c r="AH532" s="16"/>
      <c r="AI532" s="296"/>
      <c r="AJ532" s="296"/>
      <c r="AK532" s="296"/>
      <c r="AL532" s="294"/>
      <c r="AM532" s="294"/>
      <c r="AN532" s="47"/>
    </row>
    <row r="533" spans="1:40" x14ac:dyDescent="0.2">
      <c r="A533" s="91" t="s">
        <v>443</v>
      </c>
      <c r="B533" s="199" t="str">
        <f t="shared" si="177"/>
        <v>SERVICIO</v>
      </c>
      <c r="C533" s="199" t="str">
        <f t="shared" si="169"/>
        <v>REF</v>
      </c>
      <c r="D533" s="199" t="b">
        <f t="shared" si="170"/>
        <v>1</v>
      </c>
      <c r="E533" s="199" t="str">
        <f t="shared" si="171"/>
        <v>2021-11</v>
      </c>
      <c r="F533" s="199" t="str">
        <f t="shared" si="172"/>
        <v/>
      </c>
      <c r="G533" s="200">
        <f t="shared" si="173"/>
        <v>314.83</v>
      </c>
      <c r="H533" s="200">
        <f t="shared" si="174"/>
        <v>22.53</v>
      </c>
      <c r="I533" s="200">
        <f t="shared" si="175"/>
        <v>0</v>
      </c>
      <c r="J533" s="200">
        <f t="shared" si="176"/>
        <v>337.36</v>
      </c>
      <c r="N533" s="292" t="s">
        <v>470</v>
      </c>
      <c r="O533" s="292"/>
      <c r="P533" s="292"/>
      <c r="Q533" s="293">
        <v>44529</v>
      </c>
      <c r="R533" s="293"/>
      <c r="S533" s="293"/>
      <c r="T533" s="47">
        <v>314.8295</v>
      </c>
      <c r="U533" s="47">
        <v>22.5305</v>
      </c>
      <c r="V533" s="294">
        <v>0</v>
      </c>
      <c r="W533" s="294"/>
      <c r="X533" s="294"/>
      <c r="Y533" s="294"/>
      <c r="Z533" s="47">
        <v>337.36</v>
      </c>
      <c r="AA533" s="294">
        <v>0</v>
      </c>
      <c r="AB533" s="294"/>
      <c r="AC533" s="21" t="s">
        <v>85</v>
      </c>
      <c r="AE533" s="295"/>
      <c r="AF533" s="295"/>
      <c r="AG533" s="21"/>
      <c r="AH533" s="16"/>
      <c r="AI533" s="296"/>
      <c r="AJ533" s="296"/>
      <c r="AK533" s="296"/>
      <c r="AL533" s="294"/>
      <c r="AM533" s="294"/>
      <c r="AN533" s="47"/>
    </row>
    <row r="534" spans="1:40" x14ac:dyDescent="0.2">
      <c r="A534" s="91" t="s">
        <v>443</v>
      </c>
      <c r="B534" s="199" t="str">
        <f t="shared" si="177"/>
        <v>SERVICIO</v>
      </c>
      <c r="C534" s="199" t="str">
        <f t="shared" si="169"/>
        <v>REF</v>
      </c>
      <c r="D534" s="199" t="b">
        <f t="shared" si="170"/>
        <v>1</v>
      </c>
      <c r="E534" s="199" t="str">
        <f t="shared" si="171"/>
        <v>2021-12</v>
      </c>
      <c r="F534" s="199" t="str">
        <f t="shared" si="172"/>
        <v/>
      </c>
      <c r="G534" s="200">
        <f t="shared" si="173"/>
        <v>316.11</v>
      </c>
      <c r="H534" s="200">
        <f t="shared" si="174"/>
        <v>21.25</v>
      </c>
      <c r="I534" s="200">
        <f t="shared" si="175"/>
        <v>0</v>
      </c>
      <c r="J534" s="200">
        <f t="shared" si="176"/>
        <v>337.36</v>
      </c>
      <c r="N534" s="292" t="s">
        <v>471</v>
      </c>
      <c r="O534" s="292"/>
      <c r="P534" s="292"/>
      <c r="Q534" s="293">
        <v>44559</v>
      </c>
      <c r="R534" s="293"/>
      <c r="S534" s="293"/>
      <c r="T534" s="47">
        <v>316.11219999999997</v>
      </c>
      <c r="U534" s="47">
        <v>21.247800000000002</v>
      </c>
      <c r="V534" s="294">
        <v>0</v>
      </c>
      <c r="W534" s="294"/>
      <c r="X534" s="294"/>
      <c r="Y534" s="294"/>
      <c r="Z534" s="47">
        <v>337.36</v>
      </c>
      <c r="AA534" s="294">
        <v>0</v>
      </c>
      <c r="AB534" s="294"/>
      <c r="AC534" s="21" t="s">
        <v>85</v>
      </c>
      <c r="AE534" s="295"/>
      <c r="AF534" s="295"/>
      <c r="AG534" s="21"/>
      <c r="AH534" s="16"/>
      <c r="AI534" s="296"/>
      <c r="AJ534" s="296"/>
      <c r="AK534" s="296"/>
      <c r="AL534" s="294"/>
      <c r="AM534" s="294"/>
      <c r="AN534" s="47"/>
    </row>
    <row r="535" spans="1:40" x14ac:dyDescent="0.2">
      <c r="A535" s="91" t="s">
        <v>443</v>
      </c>
      <c r="B535" s="199" t="str">
        <f t="shared" si="177"/>
        <v>SERVICIO</v>
      </c>
      <c r="C535" s="199" t="str">
        <f t="shared" si="169"/>
        <v>REF</v>
      </c>
      <c r="D535" s="199" t="b">
        <f t="shared" si="170"/>
        <v>1</v>
      </c>
      <c r="E535" s="199" t="str">
        <f t="shared" si="171"/>
        <v>2022-01</v>
      </c>
      <c r="F535" s="199" t="str">
        <f t="shared" si="172"/>
        <v/>
      </c>
      <c r="G535" s="200">
        <f t="shared" si="173"/>
        <v>317.39999999999998</v>
      </c>
      <c r="H535" s="200">
        <f t="shared" si="174"/>
        <v>19.96</v>
      </c>
      <c r="I535" s="200">
        <f t="shared" si="175"/>
        <v>0</v>
      </c>
      <c r="J535" s="200">
        <f t="shared" si="176"/>
        <v>337.35999999999996</v>
      </c>
      <c r="N535" s="292" t="s">
        <v>472</v>
      </c>
      <c r="O535" s="292"/>
      <c r="P535" s="292"/>
      <c r="Q535" s="293">
        <v>44590</v>
      </c>
      <c r="R535" s="293"/>
      <c r="S535" s="293"/>
      <c r="T535" s="47">
        <v>317.39999999999998</v>
      </c>
      <c r="U535" s="47">
        <v>19.96</v>
      </c>
      <c r="V535" s="294">
        <v>0</v>
      </c>
      <c r="W535" s="294"/>
      <c r="X535" s="294"/>
      <c r="Y535" s="294"/>
      <c r="Z535" s="47">
        <v>337.36</v>
      </c>
      <c r="AA535" s="294">
        <v>0</v>
      </c>
      <c r="AB535" s="294"/>
      <c r="AC535" s="21" t="s">
        <v>85</v>
      </c>
      <c r="AE535" s="295"/>
      <c r="AF535" s="295"/>
      <c r="AG535" s="21"/>
      <c r="AH535" s="16"/>
      <c r="AI535" s="296"/>
      <c r="AJ535" s="296"/>
      <c r="AK535" s="296"/>
      <c r="AL535" s="294"/>
      <c r="AM535" s="294"/>
      <c r="AN535" s="47"/>
    </row>
    <row r="536" spans="1:40" x14ac:dyDescent="0.2">
      <c r="A536" s="91" t="s">
        <v>443</v>
      </c>
      <c r="B536" s="199" t="str">
        <f t="shared" si="177"/>
        <v>SERVICIO</v>
      </c>
      <c r="C536" s="199" t="str">
        <f t="shared" si="169"/>
        <v>REF</v>
      </c>
      <c r="D536" s="199" t="b">
        <f t="shared" si="170"/>
        <v>1</v>
      </c>
      <c r="E536" s="199" t="str">
        <f t="shared" si="171"/>
        <v>2022-02</v>
      </c>
      <c r="F536" s="199" t="str">
        <f t="shared" si="172"/>
        <v/>
      </c>
      <c r="G536" s="200">
        <f t="shared" si="173"/>
        <v>318.69</v>
      </c>
      <c r="H536" s="200">
        <f t="shared" si="174"/>
        <v>18.670000000000002</v>
      </c>
      <c r="I536" s="200">
        <f t="shared" si="175"/>
        <v>0</v>
      </c>
      <c r="J536" s="200">
        <f t="shared" si="176"/>
        <v>337.36</v>
      </c>
      <c r="N536" s="292" t="s">
        <v>473</v>
      </c>
      <c r="O536" s="292"/>
      <c r="P536" s="292"/>
      <c r="Q536" s="293">
        <v>44620</v>
      </c>
      <c r="R536" s="293"/>
      <c r="S536" s="293"/>
      <c r="T536" s="47">
        <v>318.69319999999999</v>
      </c>
      <c r="U536" s="47">
        <v>18.666799999999999</v>
      </c>
      <c r="V536" s="294">
        <v>0</v>
      </c>
      <c r="W536" s="294"/>
      <c r="X536" s="294"/>
      <c r="Y536" s="294"/>
      <c r="Z536" s="47">
        <v>337.36</v>
      </c>
      <c r="AA536" s="294">
        <v>0</v>
      </c>
      <c r="AB536" s="294"/>
      <c r="AC536" s="21" t="s">
        <v>85</v>
      </c>
      <c r="AE536" s="295"/>
      <c r="AF536" s="295"/>
      <c r="AG536" s="21"/>
      <c r="AH536" s="16"/>
      <c r="AI536" s="296"/>
      <c r="AJ536" s="296"/>
      <c r="AK536" s="296"/>
      <c r="AL536" s="294"/>
      <c r="AM536" s="294"/>
      <c r="AN536" s="47"/>
    </row>
    <row r="537" spans="1:40" x14ac:dyDescent="0.2">
      <c r="A537" s="91" t="s">
        <v>443</v>
      </c>
      <c r="B537" s="199" t="str">
        <f t="shared" si="177"/>
        <v>SERVICIO</v>
      </c>
      <c r="C537" s="199" t="str">
        <f t="shared" si="169"/>
        <v>REF</v>
      </c>
      <c r="D537" s="199" t="b">
        <f t="shared" si="170"/>
        <v>1</v>
      </c>
      <c r="E537" s="199" t="str">
        <f t="shared" si="171"/>
        <v>2022-03</v>
      </c>
      <c r="F537" s="199" t="str">
        <f t="shared" si="172"/>
        <v/>
      </c>
      <c r="G537" s="200">
        <f t="shared" si="173"/>
        <v>319.99</v>
      </c>
      <c r="H537" s="200">
        <f t="shared" si="174"/>
        <v>17.37</v>
      </c>
      <c r="I537" s="200">
        <f t="shared" si="175"/>
        <v>0</v>
      </c>
      <c r="J537" s="200">
        <f t="shared" si="176"/>
        <v>337.36</v>
      </c>
      <c r="N537" s="292" t="s">
        <v>474</v>
      </c>
      <c r="O537" s="292"/>
      <c r="P537" s="292"/>
      <c r="Q537" s="293">
        <v>44649</v>
      </c>
      <c r="R537" s="293"/>
      <c r="S537" s="293"/>
      <c r="T537" s="47">
        <v>319.99160000000001</v>
      </c>
      <c r="U537" s="47">
        <v>17.368400000000001</v>
      </c>
      <c r="V537" s="294">
        <v>0</v>
      </c>
      <c r="W537" s="294"/>
      <c r="X537" s="294"/>
      <c r="Y537" s="294"/>
      <c r="Z537" s="47">
        <v>337.36</v>
      </c>
      <c r="AA537" s="294">
        <v>0</v>
      </c>
      <c r="AB537" s="294"/>
      <c r="AC537" s="21" t="s">
        <v>85</v>
      </c>
      <c r="AE537" s="295"/>
      <c r="AF537" s="295"/>
      <c r="AG537" s="21"/>
      <c r="AH537" s="16"/>
      <c r="AI537" s="296"/>
      <c r="AJ537" s="296"/>
      <c r="AK537" s="296"/>
      <c r="AL537" s="294"/>
      <c r="AM537" s="294"/>
      <c r="AN537" s="47"/>
    </row>
    <row r="538" spans="1:40" x14ac:dyDescent="0.2">
      <c r="A538" s="91" t="s">
        <v>443</v>
      </c>
      <c r="B538" s="199" t="str">
        <f t="shared" si="177"/>
        <v>SERVICIO</v>
      </c>
      <c r="C538" s="199" t="str">
        <f t="shared" si="169"/>
        <v>REF</v>
      </c>
      <c r="D538" s="199" t="b">
        <f t="shared" si="170"/>
        <v>1</v>
      </c>
      <c r="E538" s="199" t="str">
        <f t="shared" si="171"/>
        <v>2022-04</v>
      </c>
      <c r="F538" s="199" t="str">
        <f t="shared" si="172"/>
        <v/>
      </c>
      <c r="G538" s="200">
        <f t="shared" si="173"/>
        <v>321.3</v>
      </c>
      <c r="H538" s="200">
        <f t="shared" si="174"/>
        <v>16.059999999999999</v>
      </c>
      <c r="I538" s="200">
        <f t="shared" si="175"/>
        <v>0</v>
      </c>
      <c r="J538" s="200">
        <f t="shared" si="176"/>
        <v>337.36</v>
      </c>
      <c r="N538" s="292" t="s">
        <v>475</v>
      </c>
      <c r="O538" s="292"/>
      <c r="P538" s="292"/>
      <c r="Q538" s="293">
        <v>44680</v>
      </c>
      <c r="R538" s="293"/>
      <c r="S538" s="293"/>
      <c r="T538" s="47">
        <v>321.29520000000002</v>
      </c>
      <c r="U538" s="47">
        <v>16.064800000000002</v>
      </c>
      <c r="V538" s="294">
        <v>0</v>
      </c>
      <c r="W538" s="294"/>
      <c r="X538" s="294"/>
      <c r="Y538" s="294"/>
      <c r="Z538" s="47">
        <v>337.36</v>
      </c>
      <c r="AA538" s="294">
        <v>0</v>
      </c>
      <c r="AB538" s="294"/>
      <c r="AC538" s="21" t="s">
        <v>85</v>
      </c>
      <c r="AE538" s="295"/>
      <c r="AF538" s="295"/>
      <c r="AG538" s="21"/>
      <c r="AH538" s="16"/>
      <c r="AI538" s="296"/>
      <c r="AJ538" s="296"/>
      <c r="AK538" s="296"/>
      <c r="AL538" s="294"/>
      <c r="AM538" s="294"/>
      <c r="AN538" s="47"/>
    </row>
    <row r="539" spans="1:40" x14ac:dyDescent="0.2">
      <c r="A539" s="91" t="s">
        <v>443</v>
      </c>
      <c r="B539" s="199" t="str">
        <f t="shared" si="177"/>
        <v>SERVICIO</v>
      </c>
      <c r="C539" s="199" t="str">
        <f t="shared" si="169"/>
        <v>REF</v>
      </c>
      <c r="D539" s="199" t="b">
        <f t="shared" si="170"/>
        <v>1</v>
      </c>
      <c r="E539" s="199" t="str">
        <f t="shared" si="171"/>
        <v>2022-05</v>
      </c>
      <c r="F539" s="199" t="str">
        <f t="shared" si="172"/>
        <v/>
      </c>
      <c r="G539" s="200">
        <f t="shared" si="173"/>
        <v>322.60000000000002</v>
      </c>
      <c r="H539" s="200">
        <f t="shared" si="174"/>
        <v>14.76</v>
      </c>
      <c r="I539" s="200">
        <f t="shared" si="175"/>
        <v>0</v>
      </c>
      <c r="J539" s="200">
        <f t="shared" si="176"/>
        <v>337.36</v>
      </c>
      <c r="N539" s="292" t="s">
        <v>476</v>
      </c>
      <c r="O539" s="292"/>
      <c r="P539" s="292"/>
      <c r="Q539" s="293">
        <v>44710</v>
      </c>
      <c r="R539" s="293"/>
      <c r="S539" s="293"/>
      <c r="T539" s="47">
        <v>322.60419999999999</v>
      </c>
      <c r="U539" s="47">
        <v>14.755800000000001</v>
      </c>
      <c r="V539" s="294">
        <v>0</v>
      </c>
      <c r="W539" s="294"/>
      <c r="X539" s="294"/>
      <c r="Y539" s="294"/>
      <c r="Z539" s="47">
        <v>337.36</v>
      </c>
      <c r="AA539" s="294">
        <v>0</v>
      </c>
      <c r="AB539" s="294"/>
      <c r="AC539" s="21" t="s">
        <v>85</v>
      </c>
      <c r="AE539" s="295"/>
      <c r="AF539" s="295"/>
      <c r="AG539" s="21"/>
      <c r="AH539" s="16"/>
      <c r="AI539" s="296"/>
      <c r="AJ539" s="296"/>
      <c r="AK539" s="296"/>
      <c r="AL539" s="294"/>
      <c r="AM539" s="294"/>
      <c r="AN539" s="47"/>
    </row>
    <row r="540" spans="1:40" x14ac:dyDescent="0.2">
      <c r="A540" s="91" t="s">
        <v>443</v>
      </c>
      <c r="B540" s="199" t="str">
        <f t="shared" si="177"/>
        <v>SERVICIO</v>
      </c>
      <c r="C540" s="199" t="str">
        <f t="shared" si="169"/>
        <v>REF</v>
      </c>
      <c r="D540" s="199" t="b">
        <f t="shared" si="170"/>
        <v>1</v>
      </c>
      <c r="E540" s="199" t="str">
        <f t="shared" si="171"/>
        <v>2022-06</v>
      </c>
      <c r="F540" s="199" t="str">
        <f t="shared" si="172"/>
        <v/>
      </c>
      <c r="G540" s="200">
        <f t="shared" si="173"/>
        <v>323.92</v>
      </c>
      <c r="H540" s="200">
        <f t="shared" si="174"/>
        <v>13.44</v>
      </c>
      <c r="I540" s="200">
        <f t="shared" si="175"/>
        <v>0</v>
      </c>
      <c r="J540" s="200">
        <f t="shared" si="176"/>
        <v>337.36</v>
      </c>
      <c r="N540" s="292" t="s">
        <v>477</v>
      </c>
      <c r="O540" s="292"/>
      <c r="P540" s="292"/>
      <c r="Q540" s="293">
        <v>44741</v>
      </c>
      <c r="R540" s="293"/>
      <c r="S540" s="293"/>
      <c r="T540" s="47">
        <v>323.91860000000003</v>
      </c>
      <c r="U540" s="47">
        <v>13.4414</v>
      </c>
      <c r="V540" s="294">
        <v>0</v>
      </c>
      <c r="W540" s="294"/>
      <c r="X540" s="294"/>
      <c r="Y540" s="294"/>
      <c r="Z540" s="47">
        <v>337.36</v>
      </c>
      <c r="AA540" s="294">
        <v>0</v>
      </c>
      <c r="AB540" s="294"/>
      <c r="AC540" s="21" t="s">
        <v>85</v>
      </c>
      <c r="AE540" s="295"/>
      <c r="AF540" s="295"/>
      <c r="AG540" s="21"/>
      <c r="AH540" s="16"/>
      <c r="AI540" s="296"/>
      <c r="AJ540" s="296"/>
      <c r="AK540" s="296"/>
      <c r="AL540" s="294"/>
      <c r="AM540" s="294"/>
      <c r="AN540" s="47"/>
    </row>
    <row r="541" spans="1:40" x14ac:dyDescent="0.2">
      <c r="A541" s="91" t="s">
        <v>443</v>
      </c>
      <c r="B541" s="199" t="str">
        <f t="shared" si="177"/>
        <v>SERVICIO</v>
      </c>
      <c r="C541" s="199" t="str">
        <f t="shared" si="169"/>
        <v>REF</v>
      </c>
      <c r="D541" s="199" t="b">
        <f t="shared" si="170"/>
        <v>1</v>
      </c>
      <c r="E541" s="199" t="str">
        <f t="shared" si="171"/>
        <v>2022-07</v>
      </c>
      <c r="F541" s="199" t="str">
        <f t="shared" si="172"/>
        <v/>
      </c>
      <c r="G541" s="200">
        <f t="shared" si="173"/>
        <v>325.24</v>
      </c>
      <c r="H541" s="200">
        <f t="shared" si="174"/>
        <v>12.12</v>
      </c>
      <c r="I541" s="200">
        <f t="shared" si="175"/>
        <v>0</v>
      </c>
      <c r="J541" s="200">
        <f t="shared" si="176"/>
        <v>337.36</v>
      </c>
      <c r="N541" s="292" t="s">
        <v>478</v>
      </c>
      <c r="O541" s="292"/>
      <c r="P541" s="292"/>
      <c r="Q541" s="293">
        <v>44771</v>
      </c>
      <c r="R541" s="293"/>
      <c r="S541" s="293"/>
      <c r="T541" s="47">
        <v>325.23829999999998</v>
      </c>
      <c r="U541" s="47">
        <v>12.121700000000001</v>
      </c>
      <c r="V541" s="294">
        <v>0</v>
      </c>
      <c r="W541" s="294"/>
      <c r="X541" s="294"/>
      <c r="Y541" s="294"/>
      <c r="Z541" s="47">
        <v>337.36</v>
      </c>
      <c r="AA541" s="294">
        <v>0</v>
      </c>
      <c r="AB541" s="294"/>
      <c r="AC541" s="21" t="s">
        <v>85</v>
      </c>
      <c r="AE541" s="295"/>
      <c r="AF541" s="295"/>
      <c r="AG541" s="21"/>
      <c r="AH541" s="16"/>
      <c r="AI541" s="296"/>
      <c r="AJ541" s="296"/>
      <c r="AK541" s="296"/>
      <c r="AL541" s="294"/>
      <c r="AM541" s="294"/>
      <c r="AN541" s="47"/>
    </row>
    <row r="542" spans="1:40" x14ac:dyDescent="0.2">
      <c r="A542" s="91" t="s">
        <v>443</v>
      </c>
      <c r="B542" s="199" t="str">
        <f t="shared" si="177"/>
        <v>SERVICIO</v>
      </c>
      <c r="C542" s="199" t="str">
        <f t="shared" si="169"/>
        <v>REF</v>
      </c>
      <c r="D542" s="199" t="b">
        <f t="shared" si="170"/>
        <v>1</v>
      </c>
      <c r="E542" s="199" t="str">
        <f t="shared" si="171"/>
        <v>2022-08</v>
      </c>
      <c r="F542" s="199" t="str">
        <f t="shared" si="172"/>
        <v/>
      </c>
      <c r="G542" s="200">
        <f t="shared" si="173"/>
        <v>326.56</v>
      </c>
      <c r="H542" s="200">
        <f t="shared" si="174"/>
        <v>10.8</v>
      </c>
      <c r="I542" s="200">
        <f t="shared" si="175"/>
        <v>0</v>
      </c>
      <c r="J542" s="200">
        <f t="shared" si="176"/>
        <v>337.36</v>
      </c>
      <c r="N542" s="292" t="s">
        <v>479</v>
      </c>
      <c r="O542" s="292"/>
      <c r="P542" s="292"/>
      <c r="Q542" s="293">
        <v>44802</v>
      </c>
      <c r="R542" s="293"/>
      <c r="S542" s="293"/>
      <c r="T542" s="47">
        <v>326.56330000000003</v>
      </c>
      <c r="U542" s="47">
        <v>10.7967</v>
      </c>
      <c r="V542" s="294">
        <v>0</v>
      </c>
      <c r="W542" s="294"/>
      <c r="X542" s="294"/>
      <c r="Y542" s="294"/>
      <c r="Z542" s="47">
        <v>337.36</v>
      </c>
      <c r="AA542" s="294">
        <v>0</v>
      </c>
      <c r="AB542" s="294"/>
      <c r="AC542" s="21" t="s">
        <v>85</v>
      </c>
      <c r="AE542" s="295"/>
      <c r="AF542" s="295"/>
      <c r="AG542" s="21"/>
      <c r="AH542" s="16"/>
      <c r="AI542" s="296"/>
      <c r="AJ542" s="296"/>
      <c r="AK542" s="296"/>
      <c r="AL542" s="294"/>
      <c r="AM542" s="294"/>
      <c r="AN542" s="47"/>
    </row>
    <row r="543" spans="1:40" x14ac:dyDescent="0.2">
      <c r="A543" s="91" t="s">
        <v>443</v>
      </c>
      <c r="B543" s="199" t="str">
        <f t="shared" si="177"/>
        <v>SERVICIO</v>
      </c>
      <c r="C543" s="199" t="str">
        <f t="shared" si="169"/>
        <v>REF</v>
      </c>
      <c r="D543" s="199" t="b">
        <f t="shared" si="170"/>
        <v>1</v>
      </c>
      <c r="E543" s="199" t="str">
        <f t="shared" si="171"/>
        <v>2022-09</v>
      </c>
      <c r="F543" s="199" t="str">
        <f t="shared" si="172"/>
        <v/>
      </c>
      <c r="G543" s="200">
        <f t="shared" si="173"/>
        <v>327.89</v>
      </c>
      <c r="H543" s="200">
        <f t="shared" si="174"/>
        <v>9.4700000000000006</v>
      </c>
      <c r="I543" s="200">
        <f t="shared" si="175"/>
        <v>0</v>
      </c>
      <c r="J543" s="200">
        <f t="shared" si="176"/>
        <v>337.36</v>
      </c>
      <c r="N543" s="292" t="s">
        <v>480</v>
      </c>
      <c r="O543" s="292"/>
      <c r="P543" s="292"/>
      <c r="Q543" s="293">
        <v>44833</v>
      </c>
      <c r="R543" s="293"/>
      <c r="S543" s="293"/>
      <c r="T543" s="47">
        <v>327.8938</v>
      </c>
      <c r="U543" s="47">
        <v>9.4662000000000006</v>
      </c>
      <c r="V543" s="294">
        <v>0</v>
      </c>
      <c r="W543" s="294"/>
      <c r="X543" s="294"/>
      <c r="Y543" s="294"/>
      <c r="Z543" s="47">
        <v>337.36</v>
      </c>
      <c r="AA543" s="294">
        <v>0</v>
      </c>
      <c r="AB543" s="294"/>
      <c r="AC543" s="21" t="s">
        <v>85</v>
      </c>
      <c r="AE543" s="295"/>
      <c r="AF543" s="295"/>
      <c r="AG543" s="21"/>
      <c r="AH543" s="16"/>
      <c r="AI543" s="296"/>
      <c r="AJ543" s="296"/>
      <c r="AK543" s="296"/>
      <c r="AL543" s="294"/>
      <c r="AM543" s="294"/>
      <c r="AN543" s="47"/>
    </row>
    <row r="544" spans="1:40" x14ac:dyDescent="0.2">
      <c r="A544" s="91" t="s">
        <v>443</v>
      </c>
      <c r="B544" s="199" t="str">
        <f t="shared" si="177"/>
        <v>SERVICIO</v>
      </c>
      <c r="C544" s="199" t="str">
        <f t="shared" si="169"/>
        <v>REF</v>
      </c>
      <c r="D544" s="199" t="b">
        <f t="shared" si="170"/>
        <v>1</v>
      </c>
      <c r="E544" s="199" t="str">
        <f t="shared" si="171"/>
        <v>2022-10</v>
      </c>
      <c r="F544" s="199" t="str">
        <f t="shared" si="172"/>
        <v/>
      </c>
      <c r="G544" s="200">
        <f t="shared" si="173"/>
        <v>329.23</v>
      </c>
      <c r="H544" s="200">
        <f t="shared" si="174"/>
        <v>8.1300000000000008</v>
      </c>
      <c r="I544" s="200">
        <f t="shared" si="175"/>
        <v>0</v>
      </c>
      <c r="J544" s="200">
        <f t="shared" si="176"/>
        <v>337.36</v>
      </c>
      <c r="N544" s="292" t="s">
        <v>481</v>
      </c>
      <c r="O544" s="292"/>
      <c r="P544" s="292"/>
      <c r="Q544" s="293">
        <v>44863</v>
      </c>
      <c r="R544" s="293"/>
      <c r="S544" s="293"/>
      <c r="T544" s="47">
        <v>329.22969999999998</v>
      </c>
      <c r="U544" s="47">
        <v>8.1303000000000001</v>
      </c>
      <c r="V544" s="294">
        <v>0</v>
      </c>
      <c r="W544" s="294"/>
      <c r="X544" s="294"/>
      <c r="Y544" s="294"/>
      <c r="Z544" s="47">
        <v>337.36</v>
      </c>
      <c r="AA544" s="294">
        <v>0</v>
      </c>
      <c r="AB544" s="294"/>
      <c r="AC544" s="21" t="s">
        <v>85</v>
      </c>
      <c r="AE544" s="295"/>
      <c r="AF544" s="295"/>
      <c r="AG544" s="21"/>
      <c r="AH544" s="16"/>
      <c r="AI544" s="296"/>
      <c r="AJ544" s="296"/>
      <c r="AK544" s="296"/>
      <c r="AL544" s="294"/>
      <c r="AM544" s="294"/>
      <c r="AN544" s="47"/>
    </row>
    <row r="545" spans="1:40" x14ac:dyDescent="0.2">
      <c r="A545" s="91" t="s">
        <v>443</v>
      </c>
      <c r="B545" s="199" t="str">
        <f t="shared" si="177"/>
        <v>SERVICIO</v>
      </c>
      <c r="C545" s="199" t="str">
        <f t="shared" si="169"/>
        <v>REF</v>
      </c>
      <c r="D545" s="199" t="b">
        <f t="shared" si="170"/>
        <v>1</v>
      </c>
      <c r="E545" s="199" t="str">
        <f t="shared" si="171"/>
        <v>2022-11</v>
      </c>
      <c r="F545" s="199" t="str">
        <f t="shared" si="172"/>
        <v/>
      </c>
      <c r="G545" s="200">
        <f t="shared" si="173"/>
        <v>330.57</v>
      </c>
      <c r="H545" s="200">
        <f t="shared" si="174"/>
        <v>6.79</v>
      </c>
      <c r="I545" s="200">
        <f t="shared" si="175"/>
        <v>0</v>
      </c>
      <c r="J545" s="200">
        <f t="shared" si="176"/>
        <v>337.36</v>
      </c>
      <c r="N545" s="292" t="s">
        <v>482</v>
      </c>
      <c r="O545" s="292"/>
      <c r="P545" s="292"/>
      <c r="Q545" s="293">
        <v>44894</v>
      </c>
      <c r="R545" s="293"/>
      <c r="S545" s="293"/>
      <c r="T545" s="47">
        <v>330.57100000000003</v>
      </c>
      <c r="U545" s="47">
        <v>6.7889999999999997</v>
      </c>
      <c r="V545" s="294">
        <v>0</v>
      </c>
      <c r="W545" s="294"/>
      <c r="X545" s="294"/>
      <c r="Y545" s="294"/>
      <c r="Z545" s="47">
        <v>337.36</v>
      </c>
      <c r="AA545" s="294">
        <v>0</v>
      </c>
      <c r="AB545" s="294"/>
      <c r="AC545" s="21" t="s">
        <v>85</v>
      </c>
      <c r="AE545" s="295"/>
      <c r="AF545" s="295"/>
      <c r="AG545" s="21"/>
      <c r="AH545" s="16"/>
      <c r="AI545" s="296"/>
      <c r="AJ545" s="296"/>
      <c r="AK545" s="296"/>
      <c r="AL545" s="294"/>
      <c r="AM545" s="294"/>
      <c r="AN545" s="47"/>
    </row>
    <row r="546" spans="1:40" x14ac:dyDescent="0.2">
      <c r="A546" s="91" t="s">
        <v>443</v>
      </c>
      <c r="B546" s="199" t="str">
        <f t="shared" si="177"/>
        <v>SERVICIO</v>
      </c>
      <c r="C546" s="199" t="str">
        <f t="shared" si="169"/>
        <v>REF</v>
      </c>
      <c r="D546" s="199" t="b">
        <f t="shared" si="170"/>
        <v>1</v>
      </c>
      <c r="E546" s="199" t="str">
        <f t="shared" si="171"/>
        <v>2022-12</v>
      </c>
      <c r="F546" s="199" t="str">
        <f t="shared" si="172"/>
        <v/>
      </c>
      <c r="G546" s="200">
        <f t="shared" si="173"/>
        <v>331.92</v>
      </c>
      <c r="H546" s="200">
        <f t="shared" si="174"/>
        <v>5.44</v>
      </c>
      <c r="I546" s="200">
        <f t="shared" si="175"/>
        <v>0</v>
      </c>
      <c r="J546" s="200">
        <f t="shared" si="176"/>
        <v>337.36</v>
      </c>
      <c r="N546" s="292" t="s">
        <v>483</v>
      </c>
      <c r="O546" s="292"/>
      <c r="P546" s="292"/>
      <c r="Q546" s="293">
        <v>44924</v>
      </c>
      <c r="R546" s="293"/>
      <c r="S546" s="293"/>
      <c r="T546" s="47">
        <v>331.9178</v>
      </c>
      <c r="U546" s="47">
        <v>5.4421999999999997</v>
      </c>
      <c r="V546" s="294">
        <v>0</v>
      </c>
      <c r="W546" s="294"/>
      <c r="X546" s="294"/>
      <c r="Y546" s="294"/>
      <c r="Z546" s="47">
        <v>337.36</v>
      </c>
      <c r="AA546" s="294">
        <v>0</v>
      </c>
      <c r="AB546" s="294"/>
      <c r="AC546" s="21" t="s">
        <v>85</v>
      </c>
      <c r="AE546" s="295"/>
      <c r="AF546" s="295"/>
      <c r="AG546" s="21"/>
      <c r="AH546" s="16"/>
      <c r="AI546" s="296"/>
      <c r="AJ546" s="296"/>
      <c r="AK546" s="296"/>
      <c r="AL546" s="294"/>
      <c r="AM546" s="294"/>
      <c r="AN546" s="47"/>
    </row>
    <row r="547" spans="1:40" x14ac:dyDescent="0.2">
      <c r="A547" s="91" t="s">
        <v>443</v>
      </c>
      <c r="B547" s="199" t="str">
        <f t="shared" si="177"/>
        <v>SERVICIO</v>
      </c>
      <c r="C547" s="199" t="str">
        <f t="shared" si="169"/>
        <v>REF</v>
      </c>
      <c r="D547" s="199" t="b">
        <f t="shared" si="170"/>
        <v>1</v>
      </c>
      <c r="E547" s="199" t="str">
        <f t="shared" si="171"/>
        <v>2023-01</v>
      </c>
      <c r="F547" s="199" t="str">
        <f t="shared" si="172"/>
        <v/>
      </c>
      <c r="G547" s="200">
        <f t="shared" si="173"/>
        <v>333.27</v>
      </c>
      <c r="H547" s="200">
        <f t="shared" si="174"/>
        <v>4.09</v>
      </c>
      <c r="I547" s="200">
        <f t="shared" si="175"/>
        <v>0</v>
      </c>
      <c r="J547" s="200">
        <f t="shared" si="176"/>
        <v>337.35999999999996</v>
      </c>
      <c r="N547" s="292" t="s">
        <v>484</v>
      </c>
      <c r="O547" s="292"/>
      <c r="P547" s="292"/>
      <c r="Q547" s="293">
        <v>44955</v>
      </c>
      <c r="R547" s="293"/>
      <c r="S547" s="293"/>
      <c r="T547" s="47">
        <v>333.27</v>
      </c>
      <c r="U547" s="47">
        <v>4.09</v>
      </c>
      <c r="V547" s="294">
        <v>0</v>
      </c>
      <c r="W547" s="294"/>
      <c r="X547" s="294"/>
      <c r="Y547" s="294"/>
      <c r="Z547" s="47">
        <v>337.36</v>
      </c>
      <c r="AA547" s="294">
        <v>0</v>
      </c>
      <c r="AB547" s="294"/>
      <c r="AC547" s="21" t="s">
        <v>85</v>
      </c>
      <c r="AE547" s="295"/>
      <c r="AF547" s="295"/>
      <c r="AG547" s="21"/>
      <c r="AH547" s="16"/>
      <c r="AI547" s="296"/>
      <c r="AJ547" s="296"/>
      <c r="AK547" s="296"/>
      <c r="AL547" s="294"/>
      <c r="AM547" s="294"/>
      <c r="AN547" s="47"/>
    </row>
    <row r="548" spans="1:40" x14ac:dyDescent="0.2">
      <c r="A548" s="91" t="s">
        <v>443</v>
      </c>
      <c r="B548" s="199" t="str">
        <f t="shared" si="177"/>
        <v>SERVICIO</v>
      </c>
      <c r="C548" s="199" t="str">
        <f t="shared" si="169"/>
        <v>REF</v>
      </c>
      <c r="D548" s="199" t="b">
        <f t="shared" si="170"/>
        <v>1</v>
      </c>
      <c r="E548" s="199" t="str">
        <f t="shared" si="171"/>
        <v>2023-02</v>
      </c>
      <c r="F548" s="199" t="str">
        <f t="shared" si="172"/>
        <v/>
      </c>
      <c r="G548" s="200">
        <f t="shared" si="173"/>
        <v>334.63</v>
      </c>
      <c r="H548" s="200">
        <f t="shared" si="174"/>
        <v>2.73</v>
      </c>
      <c r="I548" s="200">
        <f t="shared" si="175"/>
        <v>0</v>
      </c>
      <c r="J548" s="200">
        <f t="shared" si="176"/>
        <v>337.36</v>
      </c>
      <c r="N548" s="292" t="s">
        <v>485</v>
      </c>
      <c r="O548" s="292"/>
      <c r="P548" s="292"/>
      <c r="Q548" s="293">
        <v>44985</v>
      </c>
      <c r="R548" s="293"/>
      <c r="S548" s="293"/>
      <c r="T548" s="47">
        <v>334.62779999999998</v>
      </c>
      <c r="U548" s="47">
        <v>2.7322000000000002</v>
      </c>
      <c r="V548" s="294">
        <v>0</v>
      </c>
      <c r="W548" s="294"/>
      <c r="X548" s="294"/>
      <c r="Y548" s="294"/>
      <c r="Z548" s="47">
        <v>337.36</v>
      </c>
      <c r="AA548" s="294">
        <v>0</v>
      </c>
      <c r="AB548" s="294"/>
      <c r="AC548" s="21" t="s">
        <v>85</v>
      </c>
      <c r="AE548" s="295"/>
      <c r="AF548" s="295"/>
      <c r="AG548" s="21"/>
      <c r="AH548" s="16"/>
      <c r="AI548" s="296"/>
      <c r="AJ548" s="296"/>
      <c r="AK548" s="296"/>
      <c r="AL548" s="294"/>
      <c r="AM548" s="294"/>
      <c r="AN548" s="47"/>
    </row>
    <row r="549" spans="1:40" x14ac:dyDescent="0.2">
      <c r="A549" s="91" t="s">
        <v>443</v>
      </c>
      <c r="B549" s="199" t="str">
        <f t="shared" si="177"/>
        <v>SERVICIO</v>
      </c>
      <c r="C549" s="199" t="str">
        <f t="shared" si="169"/>
        <v>REF</v>
      </c>
      <c r="D549" s="199" t="b">
        <f t="shared" si="170"/>
        <v>1</v>
      </c>
      <c r="E549" s="199" t="str">
        <f t="shared" si="171"/>
        <v>2023-03</v>
      </c>
      <c r="F549" s="199" t="str">
        <f t="shared" si="172"/>
        <v/>
      </c>
      <c r="G549" s="200">
        <f t="shared" si="173"/>
        <v>335.99</v>
      </c>
      <c r="H549" s="200">
        <f t="shared" si="174"/>
        <v>1.37</v>
      </c>
      <c r="I549" s="200">
        <f t="shared" si="175"/>
        <v>0</v>
      </c>
      <c r="J549" s="200">
        <f t="shared" si="176"/>
        <v>337.36</v>
      </c>
      <c r="N549" s="292" t="s">
        <v>486</v>
      </c>
      <c r="O549" s="292"/>
      <c r="P549" s="292"/>
      <c r="Q549" s="293">
        <v>45014</v>
      </c>
      <c r="R549" s="293"/>
      <c r="S549" s="293"/>
      <c r="T549" s="47">
        <v>335.99020000000002</v>
      </c>
      <c r="U549" s="47">
        <v>1.3689</v>
      </c>
      <c r="V549" s="294">
        <v>0</v>
      </c>
      <c r="W549" s="294"/>
      <c r="X549" s="294"/>
      <c r="Y549" s="294"/>
      <c r="Z549" s="47">
        <v>337.35910000000001</v>
      </c>
      <c r="AA549" s="294">
        <v>0</v>
      </c>
      <c r="AB549" s="294"/>
      <c r="AC549" s="21" t="s">
        <v>85</v>
      </c>
      <c r="AE549" s="295"/>
      <c r="AF549" s="295"/>
      <c r="AG549" s="21"/>
      <c r="AH549" s="16"/>
      <c r="AI549" s="296"/>
      <c r="AJ549" s="296"/>
      <c r="AK549" s="296"/>
      <c r="AL549" s="294"/>
      <c r="AM549" s="294"/>
      <c r="AN549" s="47"/>
    </row>
    <row r="550" spans="1:40" hidden="1" x14ac:dyDescent="0.2">
      <c r="B550" s="197">
        <f t="shared" si="177"/>
        <v>45014</v>
      </c>
      <c r="G550" s="13"/>
      <c r="H550" s="13"/>
      <c r="I550" s="13"/>
      <c r="Q550" s="291" t="s">
        <v>109</v>
      </c>
      <c r="R550" s="291"/>
      <c r="S550" s="291"/>
    </row>
    <row r="551" spans="1:40" x14ac:dyDescent="0.2">
      <c r="A551" s="91" t="s">
        <v>443</v>
      </c>
      <c r="B551" s="199" t="str">
        <f t="shared" si="177"/>
        <v>FOMA</v>
      </c>
      <c r="C551" s="199" t="str">
        <f t="shared" ref="C551:C553" si="178">IF(LEFT(N551,2)=LEFT(N552,2)=FALSE,AC551,"REVISAR")</f>
        <v>REF</v>
      </c>
      <c r="D551" s="199" t="b">
        <f t="shared" ref="D551:D553" si="179">DATE(YEAR(AH551),MONTH(AH551),DAY(AH551))=DATE(YEAR(AI551),MONTH(AI551),DAY(AI551))</f>
        <v>1</v>
      </c>
      <c r="E551" s="199" t="str">
        <f t="shared" ref="E551:E553" si="180">IF(ISBLANK(AH551)=FALSE,TEXT(AH551,"YYYY-MM"),TEXT(Q551,"YYYY-MM"))</f>
        <v>2023-04</v>
      </c>
      <c r="F551" s="199" t="str">
        <f t="shared" ref="F551:F553" si="181">IF(ISBLANK(AI551)=FALSE,TEXT(AI551,"YYYY-MM"),"")</f>
        <v/>
      </c>
      <c r="G551" s="200">
        <f t="shared" ref="G551:G553" si="182">ROUND(IF(ISBLANK(AL551)=FALSE,T551,T551),2)</f>
        <v>258.33</v>
      </c>
      <c r="H551" s="200">
        <f t="shared" ref="H551:H553" si="183">ROUND(+U551,2)</f>
        <v>0</v>
      </c>
      <c r="I551" s="200">
        <f t="shared" ref="I551:I553" si="184">ROUND(IF(ISBLANK(AL551)=FALSE,V551,V551),2)</f>
        <v>0</v>
      </c>
      <c r="J551" s="200">
        <f t="shared" ref="J551:J553" si="185">+G551+H551+I551</f>
        <v>258.33</v>
      </c>
      <c r="N551" s="292" t="s">
        <v>487</v>
      </c>
      <c r="O551" s="292"/>
      <c r="P551" s="292"/>
      <c r="Q551" s="293">
        <v>45045</v>
      </c>
      <c r="R551" s="293"/>
      <c r="S551" s="293"/>
      <c r="T551" s="47">
        <v>258.33</v>
      </c>
      <c r="U551" s="47">
        <v>0</v>
      </c>
      <c r="V551" s="294"/>
      <c r="W551" s="294"/>
      <c r="X551" s="294"/>
      <c r="Y551" s="294"/>
      <c r="Z551" s="47">
        <v>258.33</v>
      </c>
      <c r="AA551" s="294">
        <v>0</v>
      </c>
      <c r="AB551" s="294"/>
      <c r="AC551" s="21" t="s">
        <v>85</v>
      </c>
      <c r="AE551" s="295"/>
      <c r="AF551" s="295"/>
      <c r="AG551" s="21"/>
      <c r="AH551" s="16"/>
      <c r="AI551" s="296"/>
      <c r="AJ551" s="296"/>
      <c r="AK551" s="296"/>
      <c r="AL551" s="294"/>
      <c r="AM551" s="294"/>
      <c r="AN551" s="47"/>
    </row>
    <row r="552" spans="1:40" x14ac:dyDescent="0.2">
      <c r="A552" s="91" t="s">
        <v>443</v>
      </c>
      <c r="B552" s="199" t="str">
        <f t="shared" si="177"/>
        <v>FOMA</v>
      </c>
      <c r="C552" s="199" t="str">
        <f t="shared" si="178"/>
        <v>REF</v>
      </c>
      <c r="D552" s="199" t="b">
        <f t="shared" si="179"/>
        <v>1</v>
      </c>
      <c r="E552" s="199" t="str">
        <f t="shared" si="180"/>
        <v>2023-05</v>
      </c>
      <c r="F552" s="199" t="str">
        <f t="shared" si="181"/>
        <v/>
      </c>
      <c r="G552" s="200">
        <f t="shared" si="182"/>
        <v>258.33</v>
      </c>
      <c r="H552" s="200">
        <f t="shared" si="183"/>
        <v>0</v>
      </c>
      <c r="I552" s="200">
        <f t="shared" si="184"/>
        <v>0</v>
      </c>
      <c r="J552" s="200">
        <f t="shared" si="185"/>
        <v>258.33</v>
      </c>
      <c r="N552" s="292" t="s">
        <v>488</v>
      </c>
      <c r="O552" s="292"/>
      <c r="P552" s="292"/>
      <c r="Q552" s="293">
        <v>45075</v>
      </c>
      <c r="R552" s="293"/>
      <c r="S552" s="293"/>
      <c r="T552" s="47">
        <v>258.33</v>
      </c>
      <c r="U552" s="47">
        <v>0</v>
      </c>
      <c r="V552" s="294"/>
      <c r="W552" s="294"/>
      <c r="X552" s="294"/>
      <c r="Y552" s="294"/>
      <c r="Z552" s="47">
        <v>258.33</v>
      </c>
      <c r="AA552" s="294">
        <v>0</v>
      </c>
      <c r="AB552" s="294"/>
      <c r="AC552" s="21" t="s">
        <v>85</v>
      </c>
      <c r="AE552" s="295"/>
      <c r="AF552" s="295"/>
      <c r="AG552" s="21"/>
      <c r="AH552" s="16"/>
      <c r="AI552" s="296"/>
      <c r="AJ552" s="296"/>
      <c r="AK552" s="296"/>
      <c r="AL552" s="294"/>
      <c r="AM552" s="294"/>
      <c r="AN552" s="47"/>
    </row>
    <row r="553" spans="1:40" x14ac:dyDescent="0.2">
      <c r="A553" s="91" t="s">
        <v>443</v>
      </c>
      <c r="B553" s="199" t="str">
        <f t="shared" si="177"/>
        <v>FOMA</v>
      </c>
      <c r="C553" s="199" t="str">
        <f t="shared" si="178"/>
        <v>REF</v>
      </c>
      <c r="D553" s="199" t="b">
        <f t="shared" si="179"/>
        <v>1</v>
      </c>
      <c r="E553" s="199" t="str">
        <f t="shared" si="180"/>
        <v>2023-06</v>
      </c>
      <c r="F553" s="199" t="str">
        <f t="shared" si="181"/>
        <v/>
      </c>
      <c r="G553" s="200">
        <f t="shared" si="182"/>
        <v>258.33999999999997</v>
      </c>
      <c r="H553" s="200">
        <f t="shared" si="183"/>
        <v>0</v>
      </c>
      <c r="I553" s="200">
        <f t="shared" si="184"/>
        <v>0</v>
      </c>
      <c r="J553" s="200">
        <f t="shared" si="185"/>
        <v>258.33999999999997</v>
      </c>
      <c r="N553" s="292" t="s">
        <v>489</v>
      </c>
      <c r="O553" s="292"/>
      <c r="P553" s="292"/>
      <c r="Q553" s="293">
        <v>45106</v>
      </c>
      <c r="R553" s="293"/>
      <c r="S553" s="293"/>
      <c r="T553" s="47">
        <v>258.33999999999997</v>
      </c>
      <c r="U553" s="47">
        <v>0</v>
      </c>
      <c r="V553" s="294"/>
      <c r="W553" s="294"/>
      <c r="X553" s="294"/>
      <c r="Y553" s="294"/>
      <c r="Z553" s="47">
        <v>258.33999999999997</v>
      </c>
      <c r="AA553" s="294">
        <v>0</v>
      </c>
      <c r="AB553" s="294"/>
      <c r="AC553" s="21" t="s">
        <v>85</v>
      </c>
      <c r="AE553" s="295"/>
      <c r="AF553" s="295"/>
      <c r="AG553" s="21"/>
      <c r="AH553" s="16"/>
      <c r="AI553" s="296"/>
      <c r="AJ553" s="296"/>
      <c r="AK553" s="296"/>
      <c r="AL553" s="294"/>
      <c r="AM553" s="294"/>
      <c r="AN553" s="47"/>
    </row>
    <row r="554" spans="1:40" hidden="1" x14ac:dyDescent="0.2">
      <c r="B554" s="197">
        <f t="shared" si="177"/>
        <v>45106</v>
      </c>
      <c r="G554" s="13"/>
      <c r="H554" s="13"/>
      <c r="I554" s="13"/>
      <c r="N554" s="288" t="s">
        <v>113</v>
      </c>
      <c r="O554" s="288"/>
      <c r="P554" s="288"/>
      <c r="Q554" s="288"/>
      <c r="R554" s="288"/>
      <c r="S554" s="288"/>
      <c r="T554" s="48">
        <v>12050</v>
      </c>
      <c r="U554" s="48">
        <v>869.95910000000003</v>
      </c>
      <c r="V554" s="289">
        <v>0</v>
      </c>
      <c r="W554" s="289"/>
      <c r="X554" s="289"/>
      <c r="Y554" s="289"/>
      <c r="Z554" s="48">
        <v>12919.9591</v>
      </c>
      <c r="AA554" s="289">
        <v>0</v>
      </c>
      <c r="AB554" s="289"/>
    </row>
    <row r="555" spans="1:40" hidden="1" x14ac:dyDescent="0.2">
      <c r="B555" s="197">
        <f t="shared" si="177"/>
        <v>0</v>
      </c>
      <c r="G555" s="13"/>
      <c r="H555" s="13"/>
      <c r="I555" s="13"/>
    </row>
    <row r="556" spans="1:40" hidden="1" x14ac:dyDescent="0.2">
      <c r="B556" s="197">
        <f t="shared" si="177"/>
        <v>0</v>
      </c>
      <c r="G556" s="13"/>
      <c r="H556" s="13"/>
      <c r="I556" s="13"/>
      <c r="O556" s="290" t="s">
        <v>114</v>
      </c>
      <c r="P556" s="290"/>
      <c r="Q556" s="290"/>
      <c r="S556" s="290" t="s">
        <v>115</v>
      </c>
      <c r="T556" s="290"/>
      <c r="U556" s="290"/>
      <c r="V556" s="290"/>
      <c r="W556" s="290"/>
      <c r="X556" s="290"/>
      <c r="Y556" s="290"/>
      <c r="Z556" s="290"/>
      <c r="AA556" s="290"/>
      <c r="AB556" s="290"/>
      <c r="AC556" s="290"/>
    </row>
    <row r="557" spans="1:40" hidden="1" x14ac:dyDescent="0.2">
      <c r="B557" s="197">
        <f t="shared" si="177"/>
        <v>0</v>
      </c>
      <c r="G557" s="13"/>
      <c r="H557" s="13"/>
      <c r="I557" s="13"/>
      <c r="S557" s="290"/>
      <c r="T557" s="290"/>
      <c r="U557" s="290"/>
      <c r="V557" s="290"/>
      <c r="W557" s="290"/>
      <c r="X557" s="290"/>
      <c r="Y557" s="290"/>
      <c r="Z557" s="290"/>
      <c r="AA557" s="290"/>
      <c r="AB557" s="290"/>
      <c r="AC557" s="290"/>
    </row>
    <row r="558" spans="1:40" hidden="1" x14ac:dyDescent="0.2">
      <c r="B558" s="197">
        <f t="shared" si="177"/>
        <v>0</v>
      </c>
      <c r="G558" s="13"/>
      <c r="H558" s="13"/>
      <c r="I558" s="13"/>
    </row>
    <row r="559" spans="1:40" hidden="1" x14ac:dyDescent="0.2">
      <c r="B559" s="197">
        <f t="shared" si="177"/>
        <v>0</v>
      </c>
      <c r="G559" s="13"/>
      <c r="H559" s="13"/>
      <c r="I559" s="13"/>
      <c r="P559" s="297" t="s">
        <v>47</v>
      </c>
      <c r="Q559" s="297"/>
      <c r="R559" s="297"/>
      <c r="S559" s="297"/>
      <c r="T559" s="297"/>
      <c r="U559" s="297"/>
      <c r="V559" s="297"/>
    </row>
    <row r="560" spans="1:40" hidden="1" x14ac:dyDescent="0.2">
      <c r="B560" s="197">
        <f t="shared" si="177"/>
        <v>0</v>
      </c>
      <c r="G560" s="13"/>
      <c r="H560" s="13"/>
      <c r="I560" s="13"/>
    </row>
    <row r="561" spans="1:40" hidden="1" x14ac:dyDescent="0.2">
      <c r="B561" s="197">
        <f t="shared" si="177"/>
        <v>0</v>
      </c>
      <c r="G561" s="13"/>
      <c r="H561" s="13"/>
      <c r="I561" s="13"/>
      <c r="P561" s="290" t="s">
        <v>48</v>
      </c>
      <c r="Q561" s="290"/>
      <c r="R561" s="290"/>
      <c r="S561" s="290"/>
      <c r="T561" s="290"/>
      <c r="U561" s="290"/>
      <c r="V561" s="290"/>
      <c r="W561" s="290"/>
      <c r="Y561" s="298">
        <v>0</v>
      </c>
      <c r="Z561" s="298"/>
      <c r="AA561" s="298"/>
      <c r="AF561" s="290" t="s">
        <v>49</v>
      </c>
      <c r="AG561" s="290"/>
      <c r="AH561" s="290"/>
      <c r="AI561" s="290"/>
      <c r="AK561" s="299">
        <v>1012.08</v>
      </c>
      <c r="AL561" s="299"/>
    </row>
    <row r="562" spans="1:40" hidden="1" x14ac:dyDescent="0.2">
      <c r="B562" s="197">
        <f t="shared" si="177"/>
        <v>0</v>
      </c>
      <c r="G562" s="13"/>
      <c r="H562" s="13"/>
      <c r="I562" s="13"/>
      <c r="P562" s="290" t="s">
        <v>50</v>
      </c>
      <c r="Q562" s="290"/>
      <c r="R562" s="290"/>
      <c r="S562" s="290"/>
      <c r="T562" s="290"/>
      <c r="U562" s="290"/>
      <c r="V562" s="290"/>
      <c r="W562" s="290"/>
      <c r="Y562" s="298">
        <v>0</v>
      </c>
      <c r="Z562" s="298"/>
      <c r="AA562" s="298"/>
      <c r="AF562" s="290" t="s">
        <v>51</v>
      </c>
      <c r="AG562" s="290"/>
      <c r="AH562" s="290"/>
      <c r="AI562" s="290"/>
      <c r="AK562" s="300">
        <v>1012.08</v>
      </c>
      <c r="AL562" s="300"/>
    </row>
    <row r="563" spans="1:40" hidden="1" x14ac:dyDescent="0.2">
      <c r="B563" s="197">
        <f t="shared" si="177"/>
        <v>0</v>
      </c>
      <c r="G563" s="13"/>
      <c r="H563" s="13"/>
      <c r="I563" s="13"/>
      <c r="P563" s="290" t="s">
        <v>52</v>
      </c>
      <c r="Q563" s="290"/>
      <c r="R563" s="290"/>
      <c r="S563" s="290"/>
      <c r="T563" s="290"/>
      <c r="U563" s="290"/>
      <c r="V563" s="290"/>
      <c r="W563" s="290"/>
      <c r="Y563" s="298">
        <v>0</v>
      </c>
      <c r="Z563" s="298"/>
      <c r="AA563" s="298"/>
    </row>
    <row r="564" spans="1:40" hidden="1" x14ac:dyDescent="0.2">
      <c r="B564" s="197">
        <f t="shared" si="177"/>
        <v>0</v>
      </c>
      <c r="G564" s="13"/>
      <c r="H564" s="13"/>
      <c r="I564" s="13"/>
    </row>
    <row r="565" spans="1:40" hidden="1" x14ac:dyDescent="0.2">
      <c r="B565" s="197">
        <f t="shared" si="177"/>
        <v>0</v>
      </c>
      <c r="G565" s="13"/>
      <c r="H565" s="13"/>
      <c r="I565" s="13"/>
      <c r="P565" s="297" t="s">
        <v>53</v>
      </c>
      <c r="Q565" s="297"/>
      <c r="R565" s="297"/>
      <c r="S565" s="297"/>
      <c r="T565" s="297"/>
      <c r="U565" s="297"/>
      <c r="V565" s="297"/>
    </row>
    <row r="566" spans="1:40" hidden="1" x14ac:dyDescent="0.2">
      <c r="B566" s="197">
        <f t="shared" si="177"/>
        <v>0</v>
      </c>
      <c r="G566" s="13"/>
      <c r="H566" s="13"/>
      <c r="I566" s="13"/>
    </row>
    <row r="567" spans="1:40" hidden="1" x14ac:dyDescent="0.2">
      <c r="B567" s="197">
        <f t="shared" si="177"/>
        <v>0</v>
      </c>
      <c r="G567" s="13"/>
      <c r="H567" s="13"/>
      <c r="I567" s="13"/>
      <c r="P567" s="301" t="s">
        <v>54</v>
      </c>
      <c r="Q567" s="301"/>
      <c r="R567" s="301"/>
      <c r="S567" s="301"/>
      <c r="T567" s="301"/>
      <c r="U567" s="301"/>
      <c r="V567" s="301"/>
      <c r="W567" s="301"/>
      <c r="Y567" s="298">
        <v>0</v>
      </c>
      <c r="Z567" s="298"/>
      <c r="AA567" s="298"/>
      <c r="AF567" s="290" t="s">
        <v>450</v>
      </c>
      <c r="AG567" s="290"/>
      <c r="AH567" s="290"/>
      <c r="AI567" s="290"/>
    </row>
    <row r="568" spans="1:40" hidden="1" x14ac:dyDescent="0.2">
      <c r="B568" s="197">
        <f t="shared" si="177"/>
        <v>0</v>
      </c>
      <c r="G568" s="13"/>
      <c r="H568" s="13"/>
      <c r="I568" s="13"/>
    </row>
    <row r="569" spans="1:40" hidden="1" x14ac:dyDescent="0.2">
      <c r="B569" s="197">
        <f t="shared" si="177"/>
        <v>0</v>
      </c>
      <c r="G569" s="13"/>
      <c r="H569" s="13"/>
      <c r="I569" s="13"/>
      <c r="P569" s="297" t="s">
        <v>56</v>
      </c>
      <c r="Q569" s="297"/>
      <c r="R569" s="297"/>
      <c r="S569" s="297"/>
      <c r="T569" s="297"/>
      <c r="U569" s="297"/>
      <c r="V569" s="297"/>
    </row>
    <row r="570" spans="1:40" ht="22.5" hidden="1" x14ac:dyDescent="0.2">
      <c r="B570" s="197">
        <f t="shared" si="177"/>
        <v>0</v>
      </c>
      <c r="G570" s="13"/>
      <c r="H570" s="13"/>
      <c r="I570" s="13"/>
      <c r="N570" s="288" t="s">
        <v>57</v>
      </c>
      <c r="O570" s="288"/>
      <c r="P570" s="288"/>
      <c r="Q570" s="288" t="s">
        <v>58</v>
      </c>
      <c r="R570" s="288"/>
      <c r="S570" s="288"/>
      <c r="T570" s="46" t="s">
        <v>59</v>
      </c>
      <c r="U570" s="46" t="s">
        <v>60</v>
      </c>
      <c r="V570" s="302" t="s">
        <v>61</v>
      </c>
      <c r="W570" s="302"/>
      <c r="X570" s="302"/>
      <c r="Y570" s="302"/>
      <c r="Z570" s="46" t="s">
        <v>62</v>
      </c>
      <c r="AA570" s="302" t="s">
        <v>63</v>
      </c>
      <c r="AB570" s="302"/>
      <c r="AC570" s="19" t="s">
        <v>64</v>
      </c>
      <c r="AE570" s="288" t="s">
        <v>65</v>
      </c>
      <c r="AF570" s="288"/>
      <c r="AG570" s="19" t="s">
        <v>66</v>
      </c>
      <c r="AH570" s="19" t="s">
        <v>67</v>
      </c>
      <c r="AI570" s="288" t="s">
        <v>68</v>
      </c>
      <c r="AJ570" s="288"/>
      <c r="AK570" s="288"/>
      <c r="AL570" s="302" t="s">
        <v>69</v>
      </c>
      <c r="AM570" s="302"/>
      <c r="AN570" s="46" t="s">
        <v>63</v>
      </c>
    </row>
    <row r="571" spans="1:40" hidden="1" x14ac:dyDescent="0.2">
      <c r="B571" s="197" t="str">
        <f t="shared" si="177"/>
        <v>Fecha Vencimiento</v>
      </c>
      <c r="G571" s="13"/>
      <c r="H571" s="13"/>
      <c r="I571" s="13"/>
      <c r="Q571" s="291" t="s">
        <v>70</v>
      </c>
      <c r="R571" s="291"/>
      <c r="S571" s="291"/>
    </row>
    <row r="572" spans="1:40" x14ac:dyDescent="0.2">
      <c r="A572" s="91" t="s">
        <v>443</v>
      </c>
      <c r="B572" s="199" t="str">
        <f t="shared" si="177"/>
        <v>SERVICIO</v>
      </c>
      <c r="C572" s="199" t="str">
        <f t="shared" ref="C572:C607" si="186">IF(LEFT(N572,2)=LEFT(N573,2)=FALSE,AC572,"REVISAR")</f>
        <v>CAN</v>
      </c>
      <c r="D572" s="199" t="b">
        <f t="shared" ref="D572:D607" si="187">DATE(YEAR(AH572),MONTH(AH572),DAY(AH572))=DATE(YEAR(AI572),MONTH(AI572),DAY(AI572))</f>
        <v>1</v>
      </c>
      <c r="E572" s="199" t="str">
        <f t="shared" ref="E572:E607" si="188">IF(ISBLANK(AH572)=FALSE,TEXT(AH572,"YYYY-MM"),TEXT(Q572,"YYYY-MM"))</f>
        <v>2020-07</v>
      </c>
      <c r="F572" s="199" t="str">
        <f t="shared" ref="F572:F607" si="189">IF(ISBLANK(AI572)=FALSE,TEXT(AI572,"YYYY-MM"),"")</f>
        <v>2020-07</v>
      </c>
      <c r="G572" s="200">
        <f t="shared" ref="G572:G607" si="190">ROUND(IF(ISBLANK(AL572)=FALSE,T572,T572),2)</f>
        <v>291.42</v>
      </c>
      <c r="H572" s="200">
        <f t="shared" ref="H572:H607" si="191">ROUND(+U572,2)</f>
        <v>45.94</v>
      </c>
      <c r="I572" s="200">
        <f t="shared" ref="I572:I607" si="192">ROUND(IF(ISBLANK(AL572)=FALSE,V572,V572),2)</f>
        <v>0</v>
      </c>
      <c r="J572" s="200">
        <f t="shared" ref="J572:J607" si="193">+G572+H572+I572</f>
        <v>337.36</v>
      </c>
      <c r="N572" s="292" t="s">
        <v>451</v>
      </c>
      <c r="O572" s="292"/>
      <c r="P572" s="292"/>
      <c r="Q572" s="293">
        <v>44011</v>
      </c>
      <c r="R572" s="293"/>
      <c r="S572" s="293"/>
      <c r="T572" s="47">
        <v>291.42430000000002</v>
      </c>
      <c r="U572" s="47">
        <v>45.935699999999997</v>
      </c>
      <c r="V572" s="294">
        <v>0</v>
      </c>
      <c r="W572" s="294"/>
      <c r="X572" s="294"/>
      <c r="Y572" s="294"/>
      <c r="Z572" s="47">
        <v>337.36</v>
      </c>
      <c r="AA572" s="294">
        <v>0</v>
      </c>
      <c r="AB572" s="294"/>
      <c r="AC572" s="21" t="s">
        <v>72</v>
      </c>
      <c r="AE572" s="295" t="s">
        <v>73</v>
      </c>
      <c r="AF572" s="295"/>
      <c r="AG572" s="21" t="s">
        <v>490</v>
      </c>
      <c r="AH572" s="16">
        <v>44026</v>
      </c>
      <c r="AI572" s="296">
        <v>44026</v>
      </c>
      <c r="AJ572" s="296"/>
      <c r="AK572" s="296"/>
      <c r="AL572" s="294">
        <v>337.36</v>
      </c>
      <c r="AM572" s="294"/>
      <c r="AN572" s="47">
        <v>0</v>
      </c>
    </row>
    <row r="573" spans="1:40" x14ac:dyDescent="0.2">
      <c r="A573" s="91" t="s">
        <v>443</v>
      </c>
      <c r="B573" s="199" t="str">
        <f t="shared" si="177"/>
        <v>SERVICIO</v>
      </c>
      <c r="C573" s="199" t="str">
        <f t="shared" si="186"/>
        <v>CAN</v>
      </c>
      <c r="D573" s="199" t="b">
        <f t="shared" si="187"/>
        <v>1</v>
      </c>
      <c r="E573" s="199" t="str">
        <f t="shared" si="188"/>
        <v>2020-08</v>
      </c>
      <c r="F573" s="199" t="str">
        <f t="shared" si="189"/>
        <v>2020-08</v>
      </c>
      <c r="G573" s="200">
        <f t="shared" si="190"/>
        <v>292.61</v>
      </c>
      <c r="H573" s="200">
        <f t="shared" si="191"/>
        <v>44.75</v>
      </c>
      <c r="I573" s="200">
        <f t="shared" si="192"/>
        <v>0</v>
      </c>
      <c r="J573" s="200">
        <f t="shared" si="193"/>
        <v>337.36</v>
      </c>
      <c r="N573" s="292" t="s">
        <v>452</v>
      </c>
      <c r="O573" s="292"/>
      <c r="P573" s="292"/>
      <c r="Q573" s="293">
        <v>44041</v>
      </c>
      <c r="R573" s="293"/>
      <c r="S573" s="293"/>
      <c r="T573" s="47">
        <v>292.61160000000001</v>
      </c>
      <c r="U573" s="47">
        <v>44.748399999999997</v>
      </c>
      <c r="V573" s="294">
        <v>0</v>
      </c>
      <c r="W573" s="294"/>
      <c r="X573" s="294"/>
      <c r="Y573" s="294"/>
      <c r="Z573" s="47">
        <v>337.36</v>
      </c>
      <c r="AA573" s="294">
        <v>0</v>
      </c>
      <c r="AB573" s="294"/>
      <c r="AC573" s="21" t="s">
        <v>72</v>
      </c>
      <c r="AE573" s="295" t="s">
        <v>73</v>
      </c>
      <c r="AF573" s="295"/>
      <c r="AG573" s="21" t="s">
        <v>491</v>
      </c>
      <c r="AH573" s="16">
        <v>44072</v>
      </c>
      <c r="AI573" s="296">
        <v>44072</v>
      </c>
      <c r="AJ573" s="296"/>
      <c r="AK573" s="296"/>
      <c r="AL573" s="294">
        <v>337.36</v>
      </c>
      <c r="AM573" s="294"/>
      <c r="AN573" s="47">
        <v>0</v>
      </c>
    </row>
    <row r="574" spans="1:40" x14ac:dyDescent="0.2">
      <c r="A574" s="91" t="s">
        <v>443</v>
      </c>
      <c r="B574" s="199" t="str">
        <f t="shared" si="177"/>
        <v>SERVICIO</v>
      </c>
      <c r="C574" s="199" t="str">
        <f t="shared" si="186"/>
        <v>CAN</v>
      </c>
      <c r="D574" s="199" t="b">
        <f t="shared" si="187"/>
        <v>1</v>
      </c>
      <c r="E574" s="199" t="str">
        <f t="shared" si="188"/>
        <v>2020-10</v>
      </c>
      <c r="F574" s="199" t="str">
        <f t="shared" si="189"/>
        <v>2020-10</v>
      </c>
      <c r="G574" s="200">
        <f t="shared" si="190"/>
        <v>293.8</v>
      </c>
      <c r="H574" s="200">
        <f t="shared" si="191"/>
        <v>43.56</v>
      </c>
      <c r="I574" s="200">
        <f t="shared" si="192"/>
        <v>0</v>
      </c>
      <c r="J574" s="200">
        <f t="shared" si="193"/>
        <v>337.36</v>
      </c>
      <c r="N574" s="292" t="s">
        <v>453</v>
      </c>
      <c r="O574" s="292"/>
      <c r="P574" s="292"/>
      <c r="Q574" s="293">
        <v>44072</v>
      </c>
      <c r="R574" s="293"/>
      <c r="S574" s="293"/>
      <c r="T574" s="47">
        <v>293.80369999999999</v>
      </c>
      <c r="U574" s="47">
        <v>43.5563</v>
      </c>
      <c r="V574" s="294">
        <v>0</v>
      </c>
      <c r="W574" s="294"/>
      <c r="X574" s="294"/>
      <c r="Y574" s="294"/>
      <c r="Z574" s="47">
        <v>337.36</v>
      </c>
      <c r="AA574" s="294">
        <v>0</v>
      </c>
      <c r="AB574" s="294"/>
      <c r="AC574" s="21" t="s">
        <v>72</v>
      </c>
      <c r="AE574" s="295" t="s">
        <v>73</v>
      </c>
      <c r="AF574" s="295"/>
      <c r="AG574" s="21" t="s">
        <v>492</v>
      </c>
      <c r="AH574" s="16">
        <v>44132</v>
      </c>
      <c r="AI574" s="296">
        <v>44132</v>
      </c>
      <c r="AJ574" s="296"/>
      <c r="AK574" s="296"/>
      <c r="AL574" s="294">
        <v>337.36</v>
      </c>
      <c r="AM574" s="294"/>
      <c r="AN574" s="47">
        <v>0</v>
      </c>
    </row>
    <row r="575" spans="1:40" x14ac:dyDescent="0.2">
      <c r="A575" s="91" t="s">
        <v>443</v>
      </c>
      <c r="B575" s="199" t="str">
        <f t="shared" si="177"/>
        <v>SERVICIO</v>
      </c>
      <c r="C575" s="199" t="str">
        <f t="shared" si="186"/>
        <v>REF</v>
      </c>
      <c r="D575" s="199" t="b">
        <f t="shared" si="187"/>
        <v>1</v>
      </c>
      <c r="E575" s="199" t="str">
        <f t="shared" si="188"/>
        <v>2020-09</v>
      </c>
      <c r="F575" s="199" t="str">
        <f t="shared" si="189"/>
        <v/>
      </c>
      <c r="G575" s="200">
        <f t="shared" si="190"/>
        <v>295</v>
      </c>
      <c r="H575" s="200">
        <f t="shared" si="191"/>
        <v>42.36</v>
      </c>
      <c r="I575" s="200">
        <f t="shared" si="192"/>
        <v>0</v>
      </c>
      <c r="J575" s="200">
        <f t="shared" si="193"/>
        <v>337.36</v>
      </c>
      <c r="N575" s="292" t="s">
        <v>454</v>
      </c>
      <c r="O575" s="292"/>
      <c r="P575" s="292"/>
      <c r="Q575" s="293">
        <v>44103</v>
      </c>
      <c r="R575" s="293"/>
      <c r="S575" s="293"/>
      <c r="T575" s="47">
        <v>295.00069999999999</v>
      </c>
      <c r="U575" s="47">
        <v>42.359299999999998</v>
      </c>
      <c r="V575" s="294">
        <v>0</v>
      </c>
      <c r="W575" s="294"/>
      <c r="X575" s="294"/>
      <c r="Y575" s="294"/>
      <c r="Z575" s="47">
        <v>337.36</v>
      </c>
      <c r="AA575" s="294">
        <v>0</v>
      </c>
      <c r="AB575" s="294"/>
      <c r="AC575" s="21" t="s">
        <v>85</v>
      </c>
      <c r="AE575" s="295"/>
      <c r="AF575" s="295"/>
      <c r="AG575" s="21"/>
      <c r="AH575" s="16"/>
      <c r="AI575" s="296"/>
      <c r="AJ575" s="296"/>
      <c r="AK575" s="296"/>
      <c r="AL575" s="294"/>
      <c r="AM575" s="294"/>
      <c r="AN575" s="47"/>
    </row>
    <row r="576" spans="1:40" x14ac:dyDescent="0.2">
      <c r="A576" s="91" t="s">
        <v>443</v>
      </c>
      <c r="B576" s="199" t="str">
        <f t="shared" si="177"/>
        <v>SERVICIO</v>
      </c>
      <c r="C576" s="199" t="str">
        <f t="shared" si="186"/>
        <v>REF</v>
      </c>
      <c r="D576" s="199" t="b">
        <f t="shared" si="187"/>
        <v>1</v>
      </c>
      <c r="E576" s="199" t="str">
        <f t="shared" si="188"/>
        <v>2020-10</v>
      </c>
      <c r="F576" s="199" t="str">
        <f t="shared" si="189"/>
        <v/>
      </c>
      <c r="G576" s="200">
        <f t="shared" si="190"/>
        <v>296.2</v>
      </c>
      <c r="H576" s="200">
        <f t="shared" si="191"/>
        <v>41.16</v>
      </c>
      <c r="I576" s="200">
        <f t="shared" si="192"/>
        <v>0</v>
      </c>
      <c r="J576" s="200">
        <f t="shared" si="193"/>
        <v>337.36</v>
      </c>
      <c r="N576" s="292" t="s">
        <v>455</v>
      </c>
      <c r="O576" s="292"/>
      <c r="P576" s="292"/>
      <c r="Q576" s="293">
        <v>44133</v>
      </c>
      <c r="R576" s="293"/>
      <c r="S576" s="293"/>
      <c r="T576" s="47">
        <v>296.20260000000002</v>
      </c>
      <c r="U576" s="47">
        <v>41.157400000000003</v>
      </c>
      <c r="V576" s="294">
        <v>0</v>
      </c>
      <c r="W576" s="294"/>
      <c r="X576" s="294"/>
      <c r="Y576" s="294"/>
      <c r="Z576" s="47">
        <v>337.36</v>
      </c>
      <c r="AA576" s="294">
        <v>0</v>
      </c>
      <c r="AB576" s="294"/>
      <c r="AC576" s="21" t="s">
        <v>85</v>
      </c>
      <c r="AE576" s="295"/>
      <c r="AF576" s="295"/>
      <c r="AG576" s="21"/>
      <c r="AH576" s="16"/>
      <c r="AI576" s="296"/>
      <c r="AJ576" s="296"/>
      <c r="AK576" s="296"/>
      <c r="AL576" s="294"/>
      <c r="AM576" s="294"/>
      <c r="AN576" s="47"/>
    </row>
    <row r="577" spans="1:40" x14ac:dyDescent="0.2">
      <c r="A577" s="91" t="s">
        <v>443</v>
      </c>
      <c r="B577" s="199" t="str">
        <f t="shared" si="177"/>
        <v>SERVICIO</v>
      </c>
      <c r="C577" s="199" t="str">
        <f t="shared" si="186"/>
        <v>REF</v>
      </c>
      <c r="D577" s="199" t="b">
        <f t="shared" si="187"/>
        <v>1</v>
      </c>
      <c r="E577" s="199" t="str">
        <f t="shared" si="188"/>
        <v>2020-11</v>
      </c>
      <c r="F577" s="199" t="str">
        <f t="shared" si="189"/>
        <v/>
      </c>
      <c r="G577" s="200">
        <f t="shared" si="190"/>
        <v>297.41000000000003</v>
      </c>
      <c r="H577" s="200">
        <f t="shared" si="191"/>
        <v>39.950000000000003</v>
      </c>
      <c r="I577" s="200">
        <f t="shared" si="192"/>
        <v>0</v>
      </c>
      <c r="J577" s="200">
        <f t="shared" si="193"/>
        <v>337.36</v>
      </c>
      <c r="N577" s="292" t="s">
        <v>456</v>
      </c>
      <c r="O577" s="292"/>
      <c r="P577" s="292"/>
      <c r="Q577" s="293">
        <v>44164</v>
      </c>
      <c r="R577" s="293"/>
      <c r="S577" s="293"/>
      <c r="T577" s="47">
        <v>297.40929999999997</v>
      </c>
      <c r="U577" s="47">
        <v>39.950699999999998</v>
      </c>
      <c r="V577" s="294">
        <v>0</v>
      </c>
      <c r="W577" s="294"/>
      <c r="X577" s="294"/>
      <c r="Y577" s="294"/>
      <c r="Z577" s="47">
        <v>337.36</v>
      </c>
      <c r="AA577" s="294">
        <v>0</v>
      </c>
      <c r="AB577" s="294"/>
      <c r="AC577" s="21" t="s">
        <v>85</v>
      </c>
      <c r="AE577" s="295"/>
      <c r="AF577" s="295"/>
      <c r="AG577" s="21"/>
      <c r="AH577" s="16"/>
      <c r="AI577" s="296"/>
      <c r="AJ577" s="296"/>
      <c r="AK577" s="296"/>
      <c r="AL577" s="294"/>
      <c r="AM577" s="294"/>
      <c r="AN577" s="47"/>
    </row>
    <row r="578" spans="1:40" x14ac:dyDescent="0.2">
      <c r="A578" s="91" t="s">
        <v>443</v>
      </c>
      <c r="B578" s="199" t="str">
        <f t="shared" si="177"/>
        <v>SERVICIO</v>
      </c>
      <c r="C578" s="199" t="str">
        <f t="shared" si="186"/>
        <v>REF</v>
      </c>
      <c r="D578" s="199" t="b">
        <f t="shared" si="187"/>
        <v>1</v>
      </c>
      <c r="E578" s="199" t="str">
        <f t="shared" si="188"/>
        <v>2020-12</v>
      </c>
      <c r="F578" s="199" t="str">
        <f t="shared" si="189"/>
        <v/>
      </c>
      <c r="G578" s="200">
        <f t="shared" si="190"/>
        <v>298.62</v>
      </c>
      <c r="H578" s="200">
        <f t="shared" si="191"/>
        <v>38.74</v>
      </c>
      <c r="I578" s="200">
        <f t="shared" si="192"/>
        <v>0</v>
      </c>
      <c r="J578" s="200">
        <f t="shared" si="193"/>
        <v>337.36</v>
      </c>
      <c r="N578" s="292" t="s">
        <v>457</v>
      </c>
      <c r="O578" s="292"/>
      <c r="P578" s="292"/>
      <c r="Q578" s="293">
        <v>44194</v>
      </c>
      <c r="R578" s="293"/>
      <c r="S578" s="293"/>
      <c r="T578" s="47">
        <v>298.62099999999998</v>
      </c>
      <c r="U578" s="47">
        <v>38.738999999999997</v>
      </c>
      <c r="V578" s="294">
        <v>0</v>
      </c>
      <c r="W578" s="294"/>
      <c r="X578" s="294"/>
      <c r="Y578" s="294"/>
      <c r="Z578" s="47">
        <v>337.36</v>
      </c>
      <c r="AA578" s="294">
        <v>0</v>
      </c>
      <c r="AB578" s="294"/>
      <c r="AC578" s="21" t="s">
        <v>85</v>
      </c>
      <c r="AE578" s="295"/>
      <c r="AF578" s="295"/>
      <c r="AG578" s="21"/>
      <c r="AH578" s="16"/>
      <c r="AI578" s="296"/>
      <c r="AJ578" s="296"/>
      <c r="AK578" s="296"/>
      <c r="AL578" s="294"/>
      <c r="AM578" s="294"/>
      <c r="AN578" s="47"/>
    </row>
    <row r="579" spans="1:40" x14ac:dyDescent="0.2">
      <c r="A579" s="91" t="s">
        <v>443</v>
      </c>
      <c r="B579" s="199" t="str">
        <f t="shared" si="177"/>
        <v>SERVICIO</v>
      </c>
      <c r="C579" s="199" t="str">
        <f t="shared" si="186"/>
        <v>REF</v>
      </c>
      <c r="D579" s="199" t="b">
        <f t="shared" si="187"/>
        <v>1</v>
      </c>
      <c r="E579" s="199" t="str">
        <f t="shared" si="188"/>
        <v>2021-01</v>
      </c>
      <c r="F579" s="199" t="str">
        <f t="shared" si="189"/>
        <v/>
      </c>
      <c r="G579" s="200">
        <f t="shared" si="190"/>
        <v>299.83999999999997</v>
      </c>
      <c r="H579" s="200">
        <f t="shared" si="191"/>
        <v>37.520000000000003</v>
      </c>
      <c r="I579" s="200">
        <f t="shared" si="192"/>
        <v>0</v>
      </c>
      <c r="J579" s="200">
        <f t="shared" si="193"/>
        <v>337.35999999999996</v>
      </c>
      <c r="N579" s="292" t="s">
        <v>458</v>
      </c>
      <c r="O579" s="292"/>
      <c r="P579" s="292"/>
      <c r="Q579" s="293">
        <v>44225</v>
      </c>
      <c r="R579" s="293"/>
      <c r="S579" s="293"/>
      <c r="T579" s="47">
        <v>299.83760000000001</v>
      </c>
      <c r="U579" s="47">
        <v>37.522399999999998</v>
      </c>
      <c r="V579" s="294">
        <v>0</v>
      </c>
      <c r="W579" s="294"/>
      <c r="X579" s="294"/>
      <c r="Y579" s="294"/>
      <c r="Z579" s="47">
        <v>337.36</v>
      </c>
      <c r="AA579" s="294">
        <v>0</v>
      </c>
      <c r="AB579" s="294"/>
      <c r="AC579" s="21" t="s">
        <v>85</v>
      </c>
      <c r="AE579" s="295"/>
      <c r="AF579" s="295"/>
      <c r="AG579" s="21"/>
      <c r="AH579" s="16"/>
      <c r="AI579" s="296"/>
      <c r="AJ579" s="296"/>
      <c r="AK579" s="296"/>
      <c r="AL579" s="294"/>
      <c r="AM579" s="294"/>
      <c r="AN579" s="47"/>
    </row>
    <row r="580" spans="1:40" x14ac:dyDescent="0.2">
      <c r="A580" s="91" t="s">
        <v>443</v>
      </c>
      <c r="B580" s="199" t="str">
        <f t="shared" si="177"/>
        <v>SERVICIO</v>
      </c>
      <c r="C580" s="199" t="str">
        <f t="shared" si="186"/>
        <v>REF</v>
      </c>
      <c r="D580" s="199" t="b">
        <f t="shared" si="187"/>
        <v>1</v>
      </c>
      <c r="E580" s="199" t="str">
        <f t="shared" si="188"/>
        <v>2021-02</v>
      </c>
      <c r="F580" s="199" t="str">
        <f t="shared" si="189"/>
        <v/>
      </c>
      <c r="G580" s="200">
        <f t="shared" si="190"/>
        <v>301.06</v>
      </c>
      <c r="H580" s="200">
        <f t="shared" si="191"/>
        <v>36.299999999999997</v>
      </c>
      <c r="I580" s="200">
        <f t="shared" si="192"/>
        <v>0</v>
      </c>
      <c r="J580" s="200">
        <f t="shared" si="193"/>
        <v>337.36</v>
      </c>
      <c r="N580" s="292" t="s">
        <v>459</v>
      </c>
      <c r="O580" s="292"/>
      <c r="P580" s="292"/>
      <c r="Q580" s="293">
        <v>44255</v>
      </c>
      <c r="R580" s="293"/>
      <c r="S580" s="293"/>
      <c r="T580" s="47">
        <v>301.05919999999998</v>
      </c>
      <c r="U580" s="47">
        <v>36.300800000000002</v>
      </c>
      <c r="V580" s="294">
        <v>0</v>
      </c>
      <c r="W580" s="294"/>
      <c r="X580" s="294"/>
      <c r="Y580" s="294"/>
      <c r="Z580" s="47">
        <v>337.36</v>
      </c>
      <c r="AA580" s="294">
        <v>0</v>
      </c>
      <c r="AB580" s="294"/>
      <c r="AC580" s="21" t="s">
        <v>85</v>
      </c>
      <c r="AE580" s="295"/>
      <c r="AF580" s="295"/>
      <c r="AG580" s="21"/>
      <c r="AH580" s="16"/>
      <c r="AI580" s="296"/>
      <c r="AJ580" s="296"/>
      <c r="AK580" s="296"/>
      <c r="AL580" s="294"/>
      <c r="AM580" s="294"/>
      <c r="AN580" s="47"/>
    </row>
    <row r="581" spans="1:40" x14ac:dyDescent="0.2">
      <c r="A581" s="91" t="s">
        <v>443</v>
      </c>
      <c r="B581" s="199" t="str">
        <f t="shared" si="177"/>
        <v>SERVICIO</v>
      </c>
      <c r="C581" s="199" t="str">
        <f t="shared" si="186"/>
        <v>REF</v>
      </c>
      <c r="D581" s="199" t="b">
        <f t="shared" si="187"/>
        <v>1</v>
      </c>
      <c r="E581" s="199" t="str">
        <f t="shared" si="188"/>
        <v>2021-03</v>
      </c>
      <c r="F581" s="199" t="str">
        <f t="shared" si="189"/>
        <v/>
      </c>
      <c r="G581" s="200">
        <f t="shared" si="190"/>
        <v>302.29000000000002</v>
      </c>
      <c r="H581" s="200">
        <f t="shared" si="191"/>
        <v>35.07</v>
      </c>
      <c r="I581" s="200">
        <f t="shared" si="192"/>
        <v>0</v>
      </c>
      <c r="J581" s="200">
        <f t="shared" si="193"/>
        <v>337.36</v>
      </c>
      <c r="N581" s="292" t="s">
        <v>460</v>
      </c>
      <c r="O581" s="292"/>
      <c r="P581" s="292"/>
      <c r="Q581" s="293">
        <v>44284</v>
      </c>
      <c r="R581" s="293"/>
      <c r="S581" s="293"/>
      <c r="T581" s="47">
        <v>302.28570000000002</v>
      </c>
      <c r="U581" s="47">
        <v>35.074300000000001</v>
      </c>
      <c r="V581" s="294">
        <v>0</v>
      </c>
      <c r="W581" s="294"/>
      <c r="X581" s="294"/>
      <c r="Y581" s="294"/>
      <c r="Z581" s="47">
        <v>337.36</v>
      </c>
      <c r="AA581" s="294">
        <v>0</v>
      </c>
      <c r="AB581" s="294"/>
      <c r="AC581" s="21" t="s">
        <v>85</v>
      </c>
      <c r="AE581" s="295"/>
      <c r="AF581" s="295"/>
      <c r="AG581" s="21"/>
      <c r="AH581" s="16"/>
      <c r="AI581" s="296"/>
      <c r="AJ581" s="296"/>
      <c r="AK581" s="296"/>
      <c r="AL581" s="294"/>
      <c r="AM581" s="294"/>
      <c r="AN581" s="47"/>
    </row>
    <row r="582" spans="1:40" x14ac:dyDescent="0.2">
      <c r="A582" s="91" t="s">
        <v>443</v>
      </c>
      <c r="B582" s="199" t="str">
        <f t="shared" si="177"/>
        <v>SERVICIO</v>
      </c>
      <c r="C582" s="199" t="str">
        <f t="shared" si="186"/>
        <v>REF</v>
      </c>
      <c r="D582" s="199" t="b">
        <f t="shared" si="187"/>
        <v>1</v>
      </c>
      <c r="E582" s="199" t="str">
        <f t="shared" si="188"/>
        <v>2021-04</v>
      </c>
      <c r="F582" s="199" t="str">
        <f t="shared" si="189"/>
        <v/>
      </c>
      <c r="G582" s="200">
        <f t="shared" si="190"/>
        <v>303.52</v>
      </c>
      <c r="H582" s="200">
        <f t="shared" si="191"/>
        <v>33.840000000000003</v>
      </c>
      <c r="I582" s="200">
        <f t="shared" si="192"/>
        <v>0</v>
      </c>
      <c r="J582" s="200">
        <f t="shared" si="193"/>
        <v>337.36</v>
      </c>
      <c r="N582" s="292" t="s">
        <v>461</v>
      </c>
      <c r="O582" s="292"/>
      <c r="P582" s="292"/>
      <c r="Q582" s="293">
        <v>44315</v>
      </c>
      <c r="R582" s="293"/>
      <c r="S582" s="293"/>
      <c r="T582" s="47">
        <v>303.51729999999998</v>
      </c>
      <c r="U582" s="47">
        <v>33.842700000000001</v>
      </c>
      <c r="V582" s="294">
        <v>0</v>
      </c>
      <c r="W582" s="294"/>
      <c r="X582" s="294"/>
      <c r="Y582" s="294"/>
      <c r="Z582" s="47">
        <v>337.36</v>
      </c>
      <c r="AA582" s="294">
        <v>0</v>
      </c>
      <c r="AB582" s="294"/>
      <c r="AC582" s="21" t="s">
        <v>85</v>
      </c>
      <c r="AE582" s="295"/>
      <c r="AF582" s="295"/>
      <c r="AG582" s="21"/>
      <c r="AH582" s="16"/>
      <c r="AI582" s="296"/>
      <c r="AJ582" s="296"/>
      <c r="AK582" s="296"/>
      <c r="AL582" s="294"/>
      <c r="AM582" s="294"/>
      <c r="AN582" s="47"/>
    </row>
    <row r="583" spans="1:40" x14ac:dyDescent="0.2">
      <c r="A583" s="91" t="s">
        <v>443</v>
      </c>
      <c r="B583" s="199" t="str">
        <f t="shared" si="177"/>
        <v>SERVICIO</v>
      </c>
      <c r="C583" s="199" t="str">
        <f t="shared" si="186"/>
        <v>REF</v>
      </c>
      <c r="D583" s="199" t="b">
        <f t="shared" si="187"/>
        <v>1</v>
      </c>
      <c r="E583" s="199" t="str">
        <f t="shared" si="188"/>
        <v>2021-05</v>
      </c>
      <c r="F583" s="199" t="str">
        <f t="shared" si="189"/>
        <v/>
      </c>
      <c r="G583" s="200">
        <f t="shared" si="190"/>
        <v>304.75</v>
      </c>
      <c r="H583" s="200">
        <f t="shared" si="191"/>
        <v>32.61</v>
      </c>
      <c r="I583" s="200">
        <f t="shared" si="192"/>
        <v>0</v>
      </c>
      <c r="J583" s="200">
        <f t="shared" si="193"/>
        <v>337.36</v>
      </c>
      <c r="N583" s="292" t="s">
        <v>462</v>
      </c>
      <c r="O583" s="292"/>
      <c r="P583" s="292"/>
      <c r="Q583" s="293">
        <v>44345</v>
      </c>
      <c r="R583" s="293"/>
      <c r="S583" s="293"/>
      <c r="T583" s="47">
        <v>304.75389999999999</v>
      </c>
      <c r="U583" s="47">
        <v>32.606099999999998</v>
      </c>
      <c r="V583" s="294">
        <v>0</v>
      </c>
      <c r="W583" s="294"/>
      <c r="X583" s="294"/>
      <c r="Y583" s="294"/>
      <c r="Z583" s="47">
        <v>337.36</v>
      </c>
      <c r="AA583" s="294">
        <v>0</v>
      </c>
      <c r="AB583" s="294"/>
      <c r="AC583" s="21" t="s">
        <v>85</v>
      </c>
      <c r="AE583" s="295"/>
      <c r="AF583" s="295"/>
      <c r="AG583" s="21"/>
      <c r="AH583" s="16"/>
      <c r="AI583" s="296"/>
      <c r="AJ583" s="296"/>
      <c r="AK583" s="296"/>
      <c r="AL583" s="294"/>
      <c r="AM583" s="294"/>
      <c r="AN583" s="47"/>
    </row>
    <row r="584" spans="1:40" x14ac:dyDescent="0.2">
      <c r="A584" s="91" t="s">
        <v>443</v>
      </c>
      <c r="B584" s="199" t="str">
        <f t="shared" si="177"/>
        <v>SERVICIO</v>
      </c>
      <c r="C584" s="199" t="str">
        <f t="shared" si="186"/>
        <v>REF</v>
      </c>
      <c r="D584" s="199" t="b">
        <f t="shared" si="187"/>
        <v>1</v>
      </c>
      <c r="E584" s="199" t="str">
        <f t="shared" si="188"/>
        <v>2021-06</v>
      </c>
      <c r="F584" s="199" t="str">
        <f t="shared" si="189"/>
        <v/>
      </c>
      <c r="G584" s="200">
        <f t="shared" si="190"/>
        <v>306</v>
      </c>
      <c r="H584" s="200">
        <f t="shared" si="191"/>
        <v>31.36</v>
      </c>
      <c r="I584" s="200">
        <f t="shared" si="192"/>
        <v>0</v>
      </c>
      <c r="J584" s="200">
        <f t="shared" si="193"/>
        <v>337.36</v>
      </c>
      <c r="N584" s="292" t="s">
        <v>463</v>
      </c>
      <c r="O584" s="292"/>
      <c r="P584" s="292"/>
      <c r="Q584" s="293">
        <v>44376</v>
      </c>
      <c r="R584" s="293"/>
      <c r="S584" s="293"/>
      <c r="T584" s="47">
        <v>305.99549999999999</v>
      </c>
      <c r="U584" s="47">
        <v>31.3645</v>
      </c>
      <c r="V584" s="294">
        <v>0</v>
      </c>
      <c r="W584" s="294"/>
      <c r="X584" s="294"/>
      <c r="Y584" s="294"/>
      <c r="Z584" s="47">
        <v>337.36</v>
      </c>
      <c r="AA584" s="294">
        <v>0</v>
      </c>
      <c r="AB584" s="294"/>
      <c r="AC584" s="21" t="s">
        <v>85</v>
      </c>
      <c r="AE584" s="295"/>
      <c r="AF584" s="295"/>
      <c r="AG584" s="21"/>
      <c r="AH584" s="16"/>
      <c r="AI584" s="296"/>
      <c r="AJ584" s="296"/>
      <c r="AK584" s="296"/>
      <c r="AL584" s="294"/>
      <c r="AM584" s="294"/>
      <c r="AN584" s="47"/>
    </row>
    <row r="585" spans="1:40" x14ac:dyDescent="0.2">
      <c r="A585" s="91" t="s">
        <v>443</v>
      </c>
      <c r="B585" s="199" t="str">
        <f t="shared" si="177"/>
        <v>SERVICIO</v>
      </c>
      <c r="C585" s="199" t="str">
        <f t="shared" si="186"/>
        <v>REF</v>
      </c>
      <c r="D585" s="199" t="b">
        <f t="shared" si="187"/>
        <v>1</v>
      </c>
      <c r="E585" s="199" t="str">
        <f t="shared" si="188"/>
        <v>2021-07</v>
      </c>
      <c r="F585" s="199" t="str">
        <f t="shared" si="189"/>
        <v/>
      </c>
      <c r="G585" s="200">
        <f t="shared" si="190"/>
        <v>307.24</v>
      </c>
      <c r="H585" s="200">
        <f t="shared" si="191"/>
        <v>30.12</v>
      </c>
      <c r="I585" s="200">
        <f t="shared" si="192"/>
        <v>0</v>
      </c>
      <c r="J585" s="200">
        <f t="shared" si="193"/>
        <v>337.36</v>
      </c>
      <c r="N585" s="292" t="s">
        <v>464</v>
      </c>
      <c r="O585" s="292"/>
      <c r="P585" s="292"/>
      <c r="Q585" s="293">
        <v>44406</v>
      </c>
      <c r="R585" s="293"/>
      <c r="S585" s="293"/>
      <c r="T585" s="47">
        <v>307.24209999999999</v>
      </c>
      <c r="U585" s="47">
        <v>30.117899999999999</v>
      </c>
      <c r="V585" s="294">
        <v>0</v>
      </c>
      <c r="W585" s="294"/>
      <c r="X585" s="294"/>
      <c r="Y585" s="294"/>
      <c r="Z585" s="47">
        <v>337.36</v>
      </c>
      <c r="AA585" s="294">
        <v>0</v>
      </c>
      <c r="AB585" s="294"/>
      <c r="AC585" s="21" t="s">
        <v>85</v>
      </c>
      <c r="AE585" s="295"/>
      <c r="AF585" s="295"/>
      <c r="AG585" s="21"/>
      <c r="AH585" s="16"/>
      <c r="AI585" s="296"/>
      <c r="AJ585" s="296"/>
      <c r="AK585" s="296"/>
      <c r="AL585" s="294"/>
      <c r="AM585" s="294"/>
      <c r="AN585" s="47"/>
    </row>
    <row r="586" spans="1:40" x14ac:dyDescent="0.2">
      <c r="A586" s="91" t="s">
        <v>443</v>
      </c>
      <c r="B586" s="199" t="str">
        <f t="shared" si="177"/>
        <v>SERVICIO</v>
      </c>
      <c r="C586" s="199" t="str">
        <f t="shared" si="186"/>
        <v>REF</v>
      </c>
      <c r="D586" s="199" t="b">
        <f t="shared" si="187"/>
        <v>1</v>
      </c>
      <c r="E586" s="199" t="str">
        <f t="shared" si="188"/>
        <v>2021-08</v>
      </c>
      <c r="F586" s="199" t="str">
        <f t="shared" si="189"/>
        <v/>
      </c>
      <c r="G586" s="200">
        <f t="shared" si="190"/>
        <v>308.49</v>
      </c>
      <c r="H586" s="200">
        <f t="shared" si="191"/>
        <v>28.87</v>
      </c>
      <c r="I586" s="200">
        <f t="shared" si="192"/>
        <v>0</v>
      </c>
      <c r="J586" s="200">
        <f t="shared" si="193"/>
        <v>337.36</v>
      </c>
      <c r="N586" s="292" t="s">
        <v>465</v>
      </c>
      <c r="O586" s="292"/>
      <c r="P586" s="292"/>
      <c r="Q586" s="293">
        <v>44437</v>
      </c>
      <c r="R586" s="293"/>
      <c r="S586" s="293"/>
      <c r="T586" s="47">
        <v>308.4939</v>
      </c>
      <c r="U586" s="47">
        <v>28.866099999999999</v>
      </c>
      <c r="V586" s="294">
        <v>0</v>
      </c>
      <c r="W586" s="294"/>
      <c r="X586" s="294"/>
      <c r="Y586" s="294"/>
      <c r="Z586" s="47">
        <v>337.36</v>
      </c>
      <c r="AA586" s="294">
        <v>0</v>
      </c>
      <c r="AB586" s="294"/>
      <c r="AC586" s="21" t="s">
        <v>85</v>
      </c>
      <c r="AE586" s="295"/>
      <c r="AF586" s="295"/>
      <c r="AG586" s="21"/>
      <c r="AH586" s="16"/>
      <c r="AI586" s="296"/>
      <c r="AJ586" s="296"/>
      <c r="AK586" s="296"/>
      <c r="AL586" s="294"/>
      <c r="AM586" s="294"/>
      <c r="AN586" s="47"/>
    </row>
    <row r="587" spans="1:40" x14ac:dyDescent="0.2">
      <c r="A587" s="91" t="s">
        <v>443</v>
      </c>
      <c r="B587" s="199" t="str">
        <f t="shared" si="177"/>
        <v>SERVICIO</v>
      </c>
      <c r="C587" s="199" t="str">
        <f t="shared" si="186"/>
        <v>REF</v>
      </c>
      <c r="D587" s="199" t="b">
        <f t="shared" si="187"/>
        <v>1</v>
      </c>
      <c r="E587" s="199" t="str">
        <f t="shared" si="188"/>
        <v>2021-09</v>
      </c>
      <c r="F587" s="199" t="str">
        <f t="shared" si="189"/>
        <v/>
      </c>
      <c r="G587" s="200">
        <f t="shared" si="190"/>
        <v>309.75</v>
      </c>
      <c r="H587" s="200">
        <f t="shared" si="191"/>
        <v>27.61</v>
      </c>
      <c r="I587" s="200">
        <f t="shared" si="192"/>
        <v>0</v>
      </c>
      <c r="J587" s="200">
        <f t="shared" si="193"/>
        <v>337.36</v>
      </c>
      <c r="N587" s="292" t="s">
        <v>466</v>
      </c>
      <c r="O587" s="292"/>
      <c r="P587" s="292"/>
      <c r="Q587" s="293">
        <v>44468</v>
      </c>
      <c r="R587" s="293"/>
      <c r="S587" s="293"/>
      <c r="T587" s="47">
        <v>309.75069999999999</v>
      </c>
      <c r="U587" s="47">
        <v>27.609300000000001</v>
      </c>
      <c r="V587" s="294">
        <v>0</v>
      </c>
      <c r="W587" s="294"/>
      <c r="X587" s="294"/>
      <c r="Y587" s="294"/>
      <c r="Z587" s="47">
        <v>337.36</v>
      </c>
      <c r="AA587" s="294">
        <v>0</v>
      </c>
      <c r="AB587" s="294"/>
      <c r="AC587" s="21" t="s">
        <v>85</v>
      </c>
      <c r="AE587" s="295"/>
      <c r="AF587" s="295"/>
      <c r="AG587" s="21"/>
      <c r="AH587" s="16"/>
      <c r="AI587" s="296"/>
      <c r="AJ587" s="296"/>
      <c r="AK587" s="296"/>
      <c r="AL587" s="294"/>
      <c r="AM587" s="294"/>
      <c r="AN587" s="47"/>
    </row>
    <row r="588" spans="1:40" x14ac:dyDescent="0.2">
      <c r="A588" s="91" t="s">
        <v>443</v>
      </c>
      <c r="B588" s="199" t="str">
        <f t="shared" si="177"/>
        <v>SERVICIO</v>
      </c>
      <c r="C588" s="199" t="str">
        <f t="shared" si="186"/>
        <v>REF</v>
      </c>
      <c r="D588" s="199" t="b">
        <f t="shared" si="187"/>
        <v>1</v>
      </c>
      <c r="E588" s="199" t="str">
        <f t="shared" si="188"/>
        <v>2021-10</v>
      </c>
      <c r="F588" s="199" t="str">
        <f t="shared" si="189"/>
        <v/>
      </c>
      <c r="G588" s="200">
        <f t="shared" si="190"/>
        <v>311.01</v>
      </c>
      <c r="H588" s="200">
        <f t="shared" si="191"/>
        <v>26.35</v>
      </c>
      <c r="I588" s="200">
        <f t="shared" si="192"/>
        <v>0</v>
      </c>
      <c r="J588" s="200">
        <f t="shared" si="193"/>
        <v>337.36</v>
      </c>
      <c r="N588" s="292" t="s">
        <v>467</v>
      </c>
      <c r="O588" s="292"/>
      <c r="P588" s="292"/>
      <c r="Q588" s="293">
        <v>44498</v>
      </c>
      <c r="R588" s="293"/>
      <c r="S588" s="293"/>
      <c r="T588" s="47">
        <v>311.0127</v>
      </c>
      <c r="U588" s="47">
        <v>26.347300000000001</v>
      </c>
      <c r="V588" s="294">
        <v>0</v>
      </c>
      <c r="W588" s="294"/>
      <c r="X588" s="294"/>
      <c r="Y588" s="294"/>
      <c r="Z588" s="47">
        <v>337.36</v>
      </c>
      <c r="AA588" s="294">
        <v>0</v>
      </c>
      <c r="AB588" s="294"/>
      <c r="AC588" s="21" t="s">
        <v>85</v>
      </c>
      <c r="AE588" s="295"/>
      <c r="AF588" s="295"/>
      <c r="AG588" s="21"/>
      <c r="AH588" s="16"/>
      <c r="AI588" s="296"/>
      <c r="AJ588" s="296"/>
      <c r="AK588" s="296"/>
      <c r="AL588" s="294"/>
      <c r="AM588" s="294"/>
      <c r="AN588" s="47"/>
    </row>
    <row r="589" spans="1:40" x14ac:dyDescent="0.2">
      <c r="A589" s="91" t="s">
        <v>443</v>
      </c>
      <c r="B589" s="199" t="str">
        <f t="shared" ref="B589:B652" si="194">IF(RIGHT(N588,2)=RIGHT(N589,2)=FALSE,Q588,B588)</f>
        <v>SERVICIO</v>
      </c>
      <c r="C589" s="199" t="str">
        <f t="shared" si="186"/>
        <v>REF</v>
      </c>
      <c r="D589" s="199" t="b">
        <f t="shared" si="187"/>
        <v>1</v>
      </c>
      <c r="E589" s="199" t="str">
        <f t="shared" si="188"/>
        <v>2021-11</v>
      </c>
      <c r="F589" s="199" t="str">
        <f t="shared" si="189"/>
        <v/>
      </c>
      <c r="G589" s="200">
        <f t="shared" si="190"/>
        <v>312.27999999999997</v>
      </c>
      <c r="H589" s="200">
        <f t="shared" si="191"/>
        <v>25.08</v>
      </c>
      <c r="I589" s="200">
        <f t="shared" si="192"/>
        <v>0</v>
      </c>
      <c r="J589" s="200">
        <f t="shared" si="193"/>
        <v>337.35999999999996</v>
      </c>
      <c r="N589" s="292" t="s">
        <v>468</v>
      </c>
      <c r="O589" s="292"/>
      <c r="P589" s="292"/>
      <c r="Q589" s="293">
        <v>44529</v>
      </c>
      <c r="R589" s="293"/>
      <c r="S589" s="293"/>
      <c r="T589" s="47">
        <v>312.27980000000002</v>
      </c>
      <c r="U589" s="47">
        <v>25.080200000000001</v>
      </c>
      <c r="V589" s="294">
        <v>0</v>
      </c>
      <c r="W589" s="294"/>
      <c r="X589" s="294"/>
      <c r="Y589" s="294"/>
      <c r="Z589" s="47">
        <v>337.36</v>
      </c>
      <c r="AA589" s="294">
        <v>0</v>
      </c>
      <c r="AB589" s="294"/>
      <c r="AC589" s="21" t="s">
        <v>85</v>
      </c>
      <c r="AE589" s="295"/>
      <c r="AF589" s="295"/>
      <c r="AG589" s="21"/>
      <c r="AH589" s="16"/>
      <c r="AI589" s="296"/>
      <c r="AJ589" s="296"/>
      <c r="AK589" s="296"/>
      <c r="AL589" s="294"/>
      <c r="AM589" s="294"/>
      <c r="AN589" s="47"/>
    </row>
    <row r="590" spans="1:40" x14ac:dyDescent="0.2">
      <c r="A590" s="91" t="s">
        <v>443</v>
      </c>
      <c r="B590" s="199" t="str">
        <f t="shared" si="194"/>
        <v>SERVICIO</v>
      </c>
      <c r="C590" s="199" t="str">
        <f t="shared" si="186"/>
        <v>REF</v>
      </c>
      <c r="D590" s="199" t="b">
        <f t="shared" si="187"/>
        <v>1</v>
      </c>
      <c r="E590" s="199" t="str">
        <f t="shared" si="188"/>
        <v>2021-12</v>
      </c>
      <c r="F590" s="199" t="str">
        <f t="shared" si="189"/>
        <v/>
      </c>
      <c r="G590" s="200">
        <f t="shared" si="190"/>
        <v>313.55</v>
      </c>
      <c r="H590" s="200">
        <f t="shared" si="191"/>
        <v>23.81</v>
      </c>
      <c r="I590" s="200">
        <f t="shared" si="192"/>
        <v>0</v>
      </c>
      <c r="J590" s="200">
        <f t="shared" si="193"/>
        <v>337.36</v>
      </c>
      <c r="N590" s="292" t="s">
        <v>469</v>
      </c>
      <c r="O590" s="292"/>
      <c r="P590" s="292"/>
      <c r="Q590" s="293">
        <v>44559</v>
      </c>
      <c r="R590" s="293"/>
      <c r="S590" s="293"/>
      <c r="T590" s="47">
        <v>313.55200000000002</v>
      </c>
      <c r="U590" s="47">
        <v>23.808</v>
      </c>
      <c r="V590" s="294">
        <v>0</v>
      </c>
      <c r="W590" s="294"/>
      <c r="X590" s="294"/>
      <c r="Y590" s="294"/>
      <c r="Z590" s="47">
        <v>337.36</v>
      </c>
      <c r="AA590" s="294">
        <v>0</v>
      </c>
      <c r="AB590" s="294"/>
      <c r="AC590" s="21" t="s">
        <v>85</v>
      </c>
      <c r="AE590" s="295"/>
      <c r="AF590" s="295"/>
      <c r="AG590" s="21"/>
      <c r="AH590" s="16"/>
      <c r="AI590" s="296"/>
      <c r="AJ590" s="296"/>
      <c r="AK590" s="296"/>
      <c r="AL590" s="294"/>
      <c r="AM590" s="294"/>
      <c r="AN590" s="47"/>
    </row>
    <row r="591" spans="1:40" x14ac:dyDescent="0.2">
      <c r="A591" s="91" t="s">
        <v>443</v>
      </c>
      <c r="B591" s="199" t="str">
        <f t="shared" si="194"/>
        <v>SERVICIO</v>
      </c>
      <c r="C591" s="199" t="str">
        <f t="shared" si="186"/>
        <v>REF</v>
      </c>
      <c r="D591" s="199" t="b">
        <f t="shared" si="187"/>
        <v>1</v>
      </c>
      <c r="E591" s="199" t="str">
        <f t="shared" si="188"/>
        <v>2022-01</v>
      </c>
      <c r="F591" s="199" t="str">
        <f t="shared" si="189"/>
        <v/>
      </c>
      <c r="G591" s="200">
        <f t="shared" si="190"/>
        <v>314.83</v>
      </c>
      <c r="H591" s="200">
        <f t="shared" si="191"/>
        <v>22.53</v>
      </c>
      <c r="I591" s="200">
        <f t="shared" si="192"/>
        <v>0</v>
      </c>
      <c r="J591" s="200">
        <f t="shared" si="193"/>
        <v>337.36</v>
      </c>
      <c r="N591" s="292" t="s">
        <v>470</v>
      </c>
      <c r="O591" s="292"/>
      <c r="P591" s="292"/>
      <c r="Q591" s="293">
        <v>44590</v>
      </c>
      <c r="R591" s="293"/>
      <c r="S591" s="293"/>
      <c r="T591" s="47">
        <v>314.8295</v>
      </c>
      <c r="U591" s="47">
        <v>22.5305</v>
      </c>
      <c r="V591" s="294">
        <v>0</v>
      </c>
      <c r="W591" s="294"/>
      <c r="X591" s="294"/>
      <c r="Y591" s="294"/>
      <c r="Z591" s="47">
        <v>337.36</v>
      </c>
      <c r="AA591" s="294">
        <v>0</v>
      </c>
      <c r="AB591" s="294"/>
      <c r="AC591" s="21" t="s">
        <v>85</v>
      </c>
      <c r="AE591" s="295"/>
      <c r="AF591" s="295"/>
      <c r="AG591" s="21"/>
      <c r="AH591" s="16"/>
      <c r="AI591" s="296"/>
      <c r="AJ591" s="296"/>
      <c r="AK591" s="296"/>
      <c r="AL591" s="294"/>
      <c r="AM591" s="294"/>
      <c r="AN591" s="47"/>
    </row>
    <row r="592" spans="1:40" x14ac:dyDescent="0.2">
      <c r="A592" s="91" t="s">
        <v>443</v>
      </c>
      <c r="B592" s="199" t="str">
        <f t="shared" si="194"/>
        <v>SERVICIO</v>
      </c>
      <c r="C592" s="199" t="str">
        <f t="shared" si="186"/>
        <v>REF</v>
      </c>
      <c r="D592" s="199" t="b">
        <f t="shared" si="187"/>
        <v>1</v>
      </c>
      <c r="E592" s="199" t="str">
        <f t="shared" si="188"/>
        <v>2022-02</v>
      </c>
      <c r="F592" s="199" t="str">
        <f t="shared" si="189"/>
        <v/>
      </c>
      <c r="G592" s="200">
        <f t="shared" si="190"/>
        <v>316.11</v>
      </c>
      <c r="H592" s="200">
        <f t="shared" si="191"/>
        <v>21.25</v>
      </c>
      <c r="I592" s="200">
        <f t="shared" si="192"/>
        <v>0</v>
      </c>
      <c r="J592" s="200">
        <f t="shared" si="193"/>
        <v>337.36</v>
      </c>
      <c r="N592" s="292" t="s">
        <v>471</v>
      </c>
      <c r="O592" s="292"/>
      <c r="P592" s="292"/>
      <c r="Q592" s="293">
        <v>44620</v>
      </c>
      <c r="R592" s="293"/>
      <c r="S592" s="293"/>
      <c r="T592" s="47">
        <v>316.11219999999997</v>
      </c>
      <c r="U592" s="47">
        <v>21.247800000000002</v>
      </c>
      <c r="V592" s="294">
        <v>0</v>
      </c>
      <c r="W592" s="294"/>
      <c r="X592" s="294"/>
      <c r="Y592" s="294"/>
      <c r="Z592" s="47">
        <v>337.36</v>
      </c>
      <c r="AA592" s="294">
        <v>0</v>
      </c>
      <c r="AB592" s="294"/>
      <c r="AC592" s="21" t="s">
        <v>85</v>
      </c>
      <c r="AE592" s="295"/>
      <c r="AF592" s="295"/>
      <c r="AG592" s="21"/>
      <c r="AH592" s="16"/>
      <c r="AI592" s="296"/>
      <c r="AJ592" s="296"/>
      <c r="AK592" s="296"/>
      <c r="AL592" s="294"/>
      <c r="AM592" s="294"/>
      <c r="AN592" s="47"/>
    </row>
    <row r="593" spans="1:40" x14ac:dyDescent="0.2">
      <c r="A593" s="91" t="s">
        <v>443</v>
      </c>
      <c r="B593" s="199" t="str">
        <f t="shared" si="194"/>
        <v>SERVICIO</v>
      </c>
      <c r="C593" s="199" t="str">
        <f t="shared" si="186"/>
        <v>REF</v>
      </c>
      <c r="D593" s="199" t="b">
        <f t="shared" si="187"/>
        <v>1</v>
      </c>
      <c r="E593" s="199" t="str">
        <f t="shared" si="188"/>
        <v>2022-03</v>
      </c>
      <c r="F593" s="199" t="str">
        <f t="shared" si="189"/>
        <v/>
      </c>
      <c r="G593" s="200">
        <f t="shared" si="190"/>
        <v>317.39999999999998</v>
      </c>
      <c r="H593" s="200">
        <f t="shared" si="191"/>
        <v>19.96</v>
      </c>
      <c r="I593" s="200">
        <f t="shared" si="192"/>
        <v>0</v>
      </c>
      <c r="J593" s="200">
        <f t="shared" si="193"/>
        <v>337.35999999999996</v>
      </c>
      <c r="N593" s="292" t="s">
        <v>472</v>
      </c>
      <c r="O593" s="292"/>
      <c r="P593" s="292"/>
      <c r="Q593" s="293">
        <v>44649</v>
      </c>
      <c r="R593" s="293"/>
      <c r="S593" s="293"/>
      <c r="T593" s="47">
        <v>317.39999999999998</v>
      </c>
      <c r="U593" s="47">
        <v>19.96</v>
      </c>
      <c r="V593" s="294">
        <v>0</v>
      </c>
      <c r="W593" s="294"/>
      <c r="X593" s="294"/>
      <c r="Y593" s="294"/>
      <c r="Z593" s="47">
        <v>337.36</v>
      </c>
      <c r="AA593" s="294">
        <v>0</v>
      </c>
      <c r="AB593" s="294"/>
      <c r="AC593" s="21" t="s">
        <v>85</v>
      </c>
      <c r="AE593" s="295"/>
      <c r="AF593" s="295"/>
      <c r="AG593" s="21"/>
      <c r="AH593" s="16"/>
      <c r="AI593" s="296"/>
      <c r="AJ593" s="296"/>
      <c r="AK593" s="296"/>
      <c r="AL593" s="294"/>
      <c r="AM593" s="294"/>
      <c r="AN593" s="47"/>
    </row>
    <row r="594" spans="1:40" x14ac:dyDescent="0.2">
      <c r="A594" s="91" t="s">
        <v>443</v>
      </c>
      <c r="B594" s="199" t="str">
        <f t="shared" si="194"/>
        <v>SERVICIO</v>
      </c>
      <c r="C594" s="199" t="str">
        <f t="shared" si="186"/>
        <v>REF</v>
      </c>
      <c r="D594" s="199" t="b">
        <f t="shared" si="187"/>
        <v>1</v>
      </c>
      <c r="E594" s="199" t="str">
        <f t="shared" si="188"/>
        <v>2022-04</v>
      </c>
      <c r="F594" s="199" t="str">
        <f t="shared" si="189"/>
        <v/>
      </c>
      <c r="G594" s="200">
        <f t="shared" si="190"/>
        <v>318.69</v>
      </c>
      <c r="H594" s="200">
        <f t="shared" si="191"/>
        <v>18.670000000000002</v>
      </c>
      <c r="I594" s="200">
        <f t="shared" si="192"/>
        <v>0</v>
      </c>
      <c r="J594" s="200">
        <f t="shared" si="193"/>
        <v>337.36</v>
      </c>
      <c r="N594" s="292" t="s">
        <v>473</v>
      </c>
      <c r="O594" s="292"/>
      <c r="P594" s="292"/>
      <c r="Q594" s="293">
        <v>44680</v>
      </c>
      <c r="R594" s="293"/>
      <c r="S594" s="293"/>
      <c r="T594" s="47">
        <v>318.69319999999999</v>
      </c>
      <c r="U594" s="47">
        <v>18.666799999999999</v>
      </c>
      <c r="V594" s="294">
        <v>0</v>
      </c>
      <c r="W594" s="294"/>
      <c r="X594" s="294"/>
      <c r="Y594" s="294"/>
      <c r="Z594" s="47">
        <v>337.36</v>
      </c>
      <c r="AA594" s="294">
        <v>0</v>
      </c>
      <c r="AB594" s="294"/>
      <c r="AC594" s="21" t="s">
        <v>85</v>
      </c>
      <c r="AE594" s="295"/>
      <c r="AF594" s="295"/>
      <c r="AG594" s="21"/>
      <c r="AH594" s="16"/>
      <c r="AI594" s="296"/>
      <c r="AJ594" s="296"/>
      <c r="AK594" s="296"/>
      <c r="AL594" s="294"/>
      <c r="AM594" s="294"/>
      <c r="AN594" s="47"/>
    </row>
    <row r="595" spans="1:40" x14ac:dyDescent="0.2">
      <c r="A595" s="91" t="s">
        <v>443</v>
      </c>
      <c r="B595" s="199" t="str">
        <f t="shared" si="194"/>
        <v>SERVICIO</v>
      </c>
      <c r="C595" s="199" t="str">
        <f t="shared" si="186"/>
        <v>REF</v>
      </c>
      <c r="D595" s="199" t="b">
        <f t="shared" si="187"/>
        <v>1</v>
      </c>
      <c r="E595" s="199" t="str">
        <f t="shared" si="188"/>
        <v>2022-05</v>
      </c>
      <c r="F595" s="199" t="str">
        <f t="shared" si="189"/>
        <v/>
      </c>
      <c r="G595" s="200">
        <f t="shared" si="190"/>
        <v>319.99</v>
      </c>
      <c r="H595" s="200">
        <f t="shared" si="191"/>
        <v>17.37</v>
      </c>
      <c r="I595" s="200">
        <f t="shared" si="192"/>
        <v>0</v>
      </c>
      <c r="J595" s="200">
        <f t="shared" si="193"/>
        <v>337.36</v>
      </c>
      <c r="N595" s="292" t="s">
        <v>474</v>
      </c>
      <c r="O595" s="292"/>
      <c r="P595" s="292"/>
      <c r="Q595" s="293">
        <v>44710</v>
      </c>
      <c r="R595" s="293"/>
      <c r="S595" s="293"/>
      <c r="T595" s="47">
        <v>319.99160000000001</v>
      </c>
      <c r="U595" s="47">
        <v>17.368400000000001</v>
      </c>
      <c r="V595" s="294">
        <v>0</v>
      </c>
      <c r="W595" s="294"/>
      <c r="X595" s="294"/>
      <c r="Y595" s="294"/>
      <c r="Z595" s="47">
        <v>337.36</v>
      </c>
      <c r="AA595" s="294">
        <v>0</v>
      </c>
      <c r="AB595" s="294"/>
      <c r="AC595" s="21" t="s">
        <v>85</v>
      </c>
      <c r="AE595" s="295"/>
      <c r="AF595" s="295"/>
      <c r="AG595" s="21"/>
      <c r="AH595" s="16"/>
      <c r="AI595" s="296"/>
      <c r="AJ595" s="296"/>
      <c r="AK595" s="296"/>
      <c r="AL595" s="294"/>
      <c r="AM595" s="294"/>
      <c r="AN595" s="47"/>
    </row>
    <row r="596" spans="1:40" x14ac:dyDescent="0.2">
      <c r="A596" s="91" t="s">
        <v>443</v>
      </c>
      <c r="B596" s="199" t="str">
        <f t="shared" si="194"/>
        <v>SERVICIO</v>
      </c>
      <c r="C596" s="199" t="str">
        <f t="shared" si="186"/>
        <v>REF</v>
      </c>
      <c r="D596" s="199" t="b">
        <f t="shared" si="187"/>
        <v>1</v>
      </c>
      <c r="E596" s="199" t="str">
        <f t="shared" si="188"/>
        <v>2022-06</v>
      </c>
      <c r="F596" s="199" t="str">
        <f t="shared" si="189"/>
        <v/>
      </c>
      <c r="G596" s="200">
        <f t="shared" si="190"/>
        <v>321.3</v>
      </c>
      <c r="H596" s="200">
        <f t="shared" si="191"/>
        <v>16.059999999999999</v>
      </c>
      <c r="I596" s="200">
        <f t="shared" si="192"/>
        <v>0</v>
      </c>
      <c r="J596" s="200">
        <f t="shared" si="193"/>
        <v>337.36</v>
      </c>
      <c r="N596" s="292" t="s">
        <v>475</v>
      </c>
      <c r="O596" s="292"/>
      <c r="P596" s="292"/>
      <c r="Q596" s="293">
        <v>44741</v>
      </c>
      <c r="R596" s="293"/>
      <c r="S596" s="293"/>
      <c r="T596" s="47">
        <v>321.29520000000002</v>
      </c>
      <c r="U596" s="47">
        <v>16.064800000000002</v>
      </c>
      <c r="V596" s="294">
        <v>0</v>
      </c>
      <c r="W596" s="294"/>
      <c r="X596" s="294"/>
      <c r="Y596" s="294"/>
      <c r="Z596" s="47">
        <v>337.36</v>
      </c>
      <c r="AA596" s="294">
        <v>0</v>
      </c>
      <c r="AB596" s="294"/>
      <c r="AC596" s="21" t="s">
        <v>85</v>
      </c>
      <c r="AE596" s="295"/>
      <c r="AF596" s="295"/>
      <c r="AG596" s="21"/>
      <c r="AH596" s="16"/>
      <c r="AI596" s="296"/>
      <c r="AJ596" s="296"/>
      <c r="AK596" s="296"/>
      <c r="AL596" s="294"/>
      <c r="AM596" s="294"/>
      <c r="AN596" s="47"/>
    </row>
    <row r="597" spans="1:40" x14ac:dyDescent="0.2">
      <c r="A597" s="91" t="s">
        <v>443</v>
      </c>
      <c r="B597" s="199" t="str">
        <f t="shared" si="194"/>
        <v>SERVICIO</v>
      </c>
      <c r="C597" s="199" t="str">
        <f t="shared" si="186"/>
        <v>REF</v>
      </c>
      <c r="D597" s="199" t="b">
        <f t="shared" si="187"/>
        <v>1</v>
      </c>
      <c r="E597" s="199" t="str">
        <f t="shared" si="188"/>
        <v>2022-07</v>
      </c>
      <c r="F597" s="199" t="str">
        <f t="shared" si="189"/>
        <v/>
      </c>
      <c r="G597" s="200">
        <f t="shared" si="190"/>
        <v>322.60000000000002</v>
      </c>
      <c r="H597" s="200">
        <f t="shared" si="191"/>
        <v>14.76</v>
      </c>
      <c r="I597" s="200">
        <f t="shared" si="192"/>
        <v>0</v>
      </c>
      <c r="J597" s="200">
        <f t="shared" si="193"/>
        <v>337.36</v>
      </c>
      <c r="N597" s="292" t="s">
        <v>476</v>
      </c>
      <c r="O597" s="292"/>
      <c r="P597" s="292"/>
      <c r="Q597" s="293">
        <v>44771</v>
      </c>
      <c r="R597" s="293"/>
      <c r="S597" s="293"/>
      <c r="T597" s="47">
        <v>322.60419999999999</v>
      </c>
      <c r="U597" s="47">
        <v>14.755800000000001</v>
      </c>
      <c r="V597" s="294">
        <v>0</v>
      </c>
      <c r="W597" s="294"/>
      <c r="X597" s="294"/>
      <c r="Y597" s="294"/>
      <c r="Z597" s="47">
        <v>337.36</v>
      </c>
      <c r="AA597" s="294">
        <v>0</v>
      </c>
      <c r="AB597" s="294"/>
      <c r="AC597" s="21" t="s">
        <v>85</v>
      </c>
      <c r="AE597" s="295"/>
      <c r="AF597" s="295"/>
      <c r="AG597" s="21"/>
      <c r="AH597" s="16"/>
      <c r="AI597" s="296"/>
      <c r="AJ597" s="296"/>
      <c r="AK597" s="296"/>
      <c r="AL597" s="294"/>
      <c r="AM597" s="294"/>
      <c r="AN597" s="47"/>
    </row>
    <row r="598" spans="1:40" x14ac:dyDescent="0.2">
      <c r="A598" s="91" t="s">
        <v>443</v>
      </c>
      <c r="B598" s="199" t="str">
        <f t="shared" si="194"/>
        <v>SERVICIO</v>
      </c>
      <c r="C598" s="199" t="str">
        <f t="shared" si="186"/>
        <v>REF</v>
      </c>
      <c r="D598" s="199" t="b">
        <f t="shared" si="187"/>
        <v>1</v>
      </c>
      <c r="E598" s="199" t="str">
        <f t="shared" si="188"/>
        <v>2022-08</v>
      </c>
      <c r="F598" s="199" t="str">
        <f t="shared" si="189"/>
        <v/>
      </c>
      <c r="G598" s="200">
        <f t="shared" si="190"/>
        <v>323.92</v>
      </c>
      <c r="H598" s="200">
        <f t="shared" si="191"/>
        <v>13.44</v>
      </c>
      <c r="I598" s="200">
        <f t="shared" si="192"/>
        <v>0</v>
      </c>
      <c r="J598" s="200">
        <f t="shared" si="193"/>
        <v>337.36</v>
      </c>
      <c r="N598" s="292" t="s">
        <v>477</v>
      </c>
      <c r="O598" s="292"/>
      <c r="P598" s="292"/>
      <c r="Q598" s="293">
        <v>44802</v>
      </c>
      <c r="R598" s="293"/>
      <c r="S598" s="293"/>
      <c r="T598" s="47">
        <v>323.91860000000003</v>
      </c>
      <c r="U598" s="47">
        <v>13.4414</v>
      </c>
      <c r="V598" s="294">
        <v>0</v>
      </c>
      <c r="W598" s="294"/>
      <c r="X598" s="294"/>
      <c r="Y598" s="294"/>
      <c r="Z598" s="47">
        <v>337.36</v>
      </c>
      <c r="AA598" s="294">
        <v>0</v>
      </c>
      <c r="AB598" s="294"/>
      <c r="AC598" s="21" t="s">
        <v>85</v>
      </c>
      <c r="AE598" s="295"/>
      <c r="AF598" s="295"/>
      <c r="AG598" s="21"/>
      <c r="AH598" s="16"/>
      <c r="AI598" s="296"/>
      <c r="AJ598" s="296"/>
      <c r="AK598" s="296"/>
      <c r="AL598" s="294"/>
      <c r="AM598" s="294"/>
      <c r="AN598" s="47"/>
    </row>
    <row r="599" spans="1:40" x14ac:dyDescent="0.2">
      <c r="A599" s="91" t="s">
        <v>443</v>
      </c>
      <c r="B599" s="199" t="str">
        <f t="shared" si="194"/>
        <v>SERVICIO</v>
      </c>
      <c r="C599" s="199" t="str">
        <f t="shared" si="186"/>
        <v>REF</v>
      </c>
      <c r="D599" s="199" t="b">
        <f t="shared" si="187"/>
        <v>1</v>
      </c>
      <c r="E599" s="199" t="str">
        <f t="shared" si="188"/>
        <v>2022-09</v>
      </c>
      <c r="F599" s="199" t="str">
        <f t="shared" si="189"/>
        <v/>
      </c>
      <c r="G599" s="200">
        <f t="shared" si="190"/>
        <v>325.24</v>
      </c>
      <c r="H599" s="200">
        <f t="shared" si="191"/>
        <v>12.12</v>
      </c>
      <c r="I599" s="200">
        <f t="shared" si="192"/>
        <v>0</v>
      </c>
      <c r="J599" s="200">
        <f t="shared" si="193"/>
        <v>337.36</v>
      </c>
      <c r="N599" s="292" t="s">
        <v>478</v>
      </c>
      <c r="O599" s="292"/>
      <c r="P599" s="292"/>
      <c r="Q599" s="293">
        <v>44833</v>
      </c>
      <c r="R599" s="293"/>
      <c r="S599" s="293"/>
      <c r="T599" s="47">
        <v>325.23829999999998</v>
      </c>
      <c r="U599" s="47">
        <v>12.121700000000001</v>
      </c>
      <c r="V599" s="294">
        <v>0</v>
      </c>
      <c r="W599" s="294"/>
      <c r="X599" s="294"/>
      <c r="Y599" s="294"/>
      <c r="Z599" s="47">
        <v>337.36</v>
      </c>
      <c r="AA599" s="294">
        <v>0</v>
      </c>
      <c r="AB599" s="294"/>
      <c r="AC599" s="21" t="s">
        <v>85</v>
      </c>
      <c r="AE599" s="295"/>
      <c r="AF599" s="295"/>
      <c r="AG599" s="21"/>
      <c r="AH599" s="16"/>
      <c r="AI599" s="296"/>
      <c r="AJ599" s="296"/>
      <c r="AK599" s="296"/>
      <c r="AL599" s="294"/>
      <c r="AM599" s="294"/>
      <c r="AN599" s="47"/>
    </row>
    <row r="600" spans="1:40" x14ac:dyDescent="0.2">
      <c r="A600" s="91" t="s">
        <v>443</v>
      </c>
      <c r="B600" s="199" t="str">
        <f t="shared" si="194"/>
        <v>SERVICIO</v>
      </c>
      <c r="C600" s="199" t="str">
        <f t="shared" si="186"/>
        <v>REF</v>
      </c>
      <c r="D600" s="199" t="b">
        <f t="shared" si="187"/>
        <v>1</v>
      </c>
      <c r="E600" s="199" t="str">
        <f t="shared" si="188"/>
        <v>2022-10</v>
      </c>
      <c r="F600" s="199" t="str">
        <f t="shared" si="189"/>
        <v/>
      </c>
      <c r="G600" s="200">
        <f t="shared" si="190"/>
        <v>326.56</v>
      </c>
      <c r="H600" s="200">
        <f t="shared" si="191"/>
        <v>10.8</v>
      </c>
      <c r="I600" s="200">
        <f t="shared" si="192"/>
        <v>0</v>
      </c>
      <c r="J600" s="200">
        <f t="shared" si="193"/>
        <v>337.36</v>
      </c>
      <c r="N600" s="292" t="s">
        <v>479</v>
      </c>
      <c r="O600" s="292"/>
      <c r="P600" s="292"/>
      <c r="Q600" s="293">
        <v>44863</v>
      </c>
      <c r="R600" s="293"/>
      <c r="S600" s="293"/>
      <c r="T600" s="47">
        <v>326.56330000000003</v>
      </c>
      <c r="U600" s="47">
        <v>10.7967</v>
      </c>
      <c r="V600" s="294">
        <v>0</v>
      </c>
      <c r="W600" s="294"/>
      <c r="X600" s="294"/>
      <c r="Y600" s="294"/>
      <c r="Z600" s="47">
        <v>337.36</v>
      </c>
      <c r="AA600" s="294">
        <v>0</v>
      </c>
      <c r="AB600" s="294"/>
      <c r="AC600" s="21" t="s">
        <v>85</v>
      </c>
      <c r="AE600" s="295"/>
      <c r="AF600" s="295"/>
      <c r="AG600" s="21"/>
      <c r="AH600" s="16"/>
      <c r="AI600" s="296"/>
      <c r="AJ600" s="296"/>
      <c r="AK600" s="296"/>
      <c r="AL600" s="294"/>
      <c r="AM600" s="294"/>
      <c r="AN600" s="47"/>
    </row>
    <row r="601" spans="1:40" x14ac:dyDescent="0.2">
      <c r="A601" s="91" t="s">
        <v>443</v>
      </c>
      <c r="B601" s="199" t="str">
        <f t="shared" si="194"/>
        <v>SERVICIO</v>
      </c>
      <c r="C601" s="199" t="str">
        <f t="shared" si="186"/>
        <v>REF</v>
      </c>
      <c r="D601" s="199" t="b">
        <f t="shared" si="187"/>
        <v>1</v>
      </c>
      <c r="E601" s="199" t="str">
        <f t="shared" si="188"/>
        <v>2022-11</v>
      </c>
      <c r="F601" s="199" t="str">
        <f t="shared" si="189"/>
        <v/>
      </c>
      <c r="G601" s="200">
        <f t="shared" si="190"/>
        <v>327.89</v>
      </c>
      <c r="H601" s="200">
        <f t="shared" si="191"/>
        <v>9.4700000000000006</v>
      </c>
      <c r="I601" s="200">
        <f t="shared" si="192"/>
        <v>0</v>
      </c>
      <c r="J601" s="200">
        <f t="shared" si="193"/>
        <v>337.36</v>
      </c>
      <c r="N601" s="292" t="s">
        <v>480</v>
      </c>
      <c r="O601" s="292"/>
      <c r="P601" s="292"/>
      <c r="Q601" s="293">
        <v>44894</v>
      </c>
      <c r="R601" s="293"/>
      <c r="S601" s="293"/>
      <c r="T601" s="47">
        <v>327.8938</v>
      </c>
      <c r="U601" s="47">
        <v>9.4662000000000006</v>
      </c>
      <c r="V601" s="294">
        <v>0</v>
      </c>
      <c r="W601" s="294"/>
      <c r="X601" s="294"/>
      <c r="Y601" s="294"/>
      <c r="Z601" s="47">
        <v>337.36</v>
      </c>
      <c r="AA601" s="294">
        <v>0</v>
      </c>
      <c r="AB601" s="294"/>
      <c r="AC601" s="21" t="s">
        <v>85</v>
      </c>
      <c r="AE601" s="295"/>
      <c r="AF601" s="295"/>
      <c r="AG601" s="21"/>
      <c r="AH601" s="16"/>
      <c r="AI601" s="296"/>
      <c r="AJ601" s="296"/>
      <c r="AK601" s="296"/>
      <c r="AL601" s="294"/>
      <c r="AM601" s="294"/>
      <c r="AN601" s="47"/>
    </row>
    <row r="602" spans="1:40" x14ac:dyDescent="0.2">
      <c r="A602" s="91" t="s">
        <v>443</v>
      </c>
      <c r="B602" s="199" t="str">
        <f t="shared" si="194"/>
        <v>SERVICIO</v>
      </c>
      <c r="C602" s="199" t="str">
        <f t="shared" si="186"/>
        <v>REF</v>
      </c>
      <c r="D602" s="199" t="b">
        <f t="shared" si="187"/>
        <v>1</v>
      </c>
      <c r="E602" s="199" t="str">
        <f t="shared" si="188"/>
        <v>2022-12</v>
      </c>
      <c r="F602" s="199" t="str">
        <f t="shared" si="189"/>
        <v/>
      </c>
      <c r="G602" s="200">
        <f t="shared" si="190"/>
        <v>329.23</v>
      </c>
      <c r="H602" s="200">
        <f t="shared" si="191"/>
        <v>8.1300000000000008</v>
      </c>
      <c r="I602" s="200">
        <f t="shared" si="192"/>
        <v>0</v>
      </c>
      <c r="J602" s="200">
        <f t="shared" si="193"/>
        <v>337.36</v>
      </c>
      <c r="N602" s="292" t="s">
        <v>481</v>
      </c>
      <c r="O602" s="292"/>
      <c r="P602" s="292"/>
      <c r="Q602" s="293">
        <v>44924</v>
      </c>
      <c r="R602" s="293"/>
      <c r="S602" s="293"/>
      <c r="T602" s="47">
        <v>329.22969999999998</v>
      </c>
      <c r="U602" s="47">
        <v>8.1303000000000001</v>
      </c>
      <c r="V602" s="294">
        <v>0</v>
      </c>
      <c r="W602" s="294"/>
      <c r="X602" s="294"/>
      <c r="Y602" s="294"/>
      <c r="Z602" s="47">
        <v>337.36</v>
      </c>
      <c r="AA602" s="294">
        <v>0</v>
      </c>
      <c r="AB602" s="294"/>
      <c r="AC602" s="21" t="s">
        <v>85</v>
      </c>
      <c r="AE602" s="295"/>
      <c r="AF602" s="295"/>
      <c r="AG602" s="21"/>
      <c r="AH602" s="16"/>
      <c r="AI602" s="296"/>
      <c r="AJ602" s="296"/>
      <c r="AK602" s="296"/>
      <c r="AL602" s="294"/>
      <c r="AM602" s="294"/>
      <c r="AN602" s="47"/>
    </row>
    <row r="603" spans="1:40" x14ac:dyDescent="0.2">
      <c r="A603" s="91" t="s">
        <v>443</v>
      </c>
      <c r="B603" s="199" t="str">
        <f t="shared" si="194"/>
        <v>SERVICIO</v>
      </c>
      <c r="C603" s="199" t="str">
        <f t="shared" si="186"/>
        <v>REF</v>
      </c>
      <c r="D603" s="199" t="b">
        <f t="shared" si="187"/>
        <v>1</v>
      </c>
      <c r="E603" s="199" t="str">
        <f t="shared" si="188"/>
        <v>2023-01</v>
      </c>
      <c r="F603" s="199" t="str">
        <f t="shared" si="189"/>
        <v/>
      </c>
      <c r="G603" s="200">
        <f t="shared" si="190"/>
        <v>330.57</v>
      </c>
      <c r="H603" s="200">
        <f t="shared" si="191"/>
        <v>6.79</v>
      </c>
      <c r="I603" s="200">
        <f t="shared" si="192"/>
        <v>0</v>
      </c>
      <c r="J603" s="200">
        <f t="shared" si="193"/>
        <v>337.36</v>
      </c>
      <c r="N603" s="292" t="s">
        <v>482</v>
      </c>
      <c r="O603" s="292"/>
      <c r="P603" s="292"/>
      <c r="Q603" s="293">
        <v>44955</v>
      </c>
      <c r="R603" s="293"/>
      <c r="S603" s="293"/>
      <c r="T603" s="47">
        <v>330.57100000000003</v>
      </c>
      <c r="U603" s="47">
        <v>6.7889999999999997</v>
      </c>
      <c r="V603" s="294">
        <v>0</v>
      </c>
      <c r="W603" s="294"/>
      <c r="X603" s="294"/>
      <c r="Y603" s="294"/>
      <c r="Z603" s="47">
        <v>337.36</v>
      </c>
      <c r="AA603" s="294">
        <v>0</v>
      </c>
      <c r="AB603" s="294"/>
      <c r="AC603" s="21" t="s">
        <v>85</v>
      </c>
      <c r="AE603" s="295"/>
      <c r="AF603" s="295"/>
      <c r="AG603" s="21"/>
      <c r="AH603" s="16"/>
      <c r="AI603" s="296"/>
      <c r="AJ603" s="296"/>
      <c r="AK603" s="296"/>
      <c r="AL603" s="294"/>
      <c r="AM603" s="294"/>
      <c r="AN603" s="47"/>
    </row>
    <row r="604" spans="1:40" x14ac:dyDescent="0.2">
      <c r="A604" s="91" t="s">
        <v>443</v>
      </c>
      <c r="B604" s="199" t="str">
        <f t="shared" si="194"/>
        <v>SERVICIO</v>
      </c>
      <c r="C604" s="199" t="str">
        <f t="shared" si="186"/>
        <v>REF</v>
      </c>
      <c r="D604" s="199" t="b">
        <f t="shared" si="187"/>
        <v>1</v>
      </c>
      <c r="E604" s="199" t="str">
        <f t="shared" si="188"/>
        <v>2023-02</v>
      </c>
      <c r="F604" s="199" t="str">
        <f t="shared" si="189"/>
        <v/>
      </c>
      <c r="G604" s="200">
        <f t="shared" si="190"/>
        <v>331.92</v>
      </c>
      <c r="H604" s="200">
        <f t="shared" si="191"/>
        <v>5.44</v>
      </c>
      <c r="I604" s="200">
        <f t="shared" si="192"/>
        <v>0</v>
      </c>
      <c r="J604" s="200">
        <f t="shared" si="193"/>
        <v>337.36</v>
      </c>
      <c r="N604" s="292" t="s">
        <v>483</v>
      </c>
      <c r="O604" s="292"/>
      <c r="P604" s="292"/>
      <c r="Q604" s="293">
        <v>44985</v>
      </c>
      <c r="R604" s="293"/>
      <c r="S604" s="293"/>
      <c r="T604" s="47">
        <v>331.9178</v>
      </c>
      <c r="U604" s="47">
        <v>5.4421999999999997</v>
      </c>
      <c r="V604" s="294">
        <v>0</v>
      </c>
      <c r="W604" s="294"/>
      <c r="X604" s="294"/>
      <c r="Y604" s="294"/>
      <c r="Z604" s="47">
        <v>337.36</v>
      </c>
      <c r="AA604" s="294">
        <v>0</v>
      </c>
      <c r="AB604" s="294"/>
      <c r="AC604" s="21" t="s">
        <v>85</v>
      </c>
      <c r="AE604" s="295"/>
      <c r="AF604" s="295"/>
      <c r="AG604" s="21"/>
      <c r="AH604" s="16"/>
      <c r="AI604" s="296"/>
      <c r="AJ604" s="296"/>
      <c r="AK604" s="296"/>
      <c r="AL604" s="294"/>
      <c r="AM604" s="294"/>
      <c r="AN604" s="47"/>
    </row>
    <row r="605" spans="1:40" x14ac:dyDescent="0.2">
      <c r="A605" s="91" t="s">
        <v>443</v>
      </c>
      <c r="B605" s="199" t="str">
        <f t="shared" si="194"/>
        <v>SERVICIO</v>
      </c>
      <c r="C605" s="199" t="str">
        <f t="shared" si="186"/>
        <v>REF</v>
      </c>
      <c r="D605" s="199" t="b">
        <f t="shared" si="187"/>
        <v>1</v>
      </c>
      <c r="E605" s="199" t="str">
        <f t="shared" si="188"/>
        <v>2023-03</v>
      </c>
      <c r="F605" s="199" t="str">
        <f t="shared" si="189"/>
        <v/>
      </c>
      <c r="G605" s="200">
        <f t="shared" si="190"/>
        <v>333.27</v>
      </c>
      <c r="H605" s="200">
        <f t="shared" si="191"/>
        <v>4.09</v>
      </c>
      <c r="I605" s="200">
        <f t="shared" si="192"/>
        <v>0</v>
      </c>
      <c r="J605" s="200">
        <f t="shared" si="193"/>
        <v>337.35999999999996</v>
      </c>
      <c r="N605" s="292" t="s">
        <v>484</v>
      </c>
      <c r="O605" s="292"/>
      <c r="P605" s="292"/>
      <c r="Q605" s="293">
        <v>45014</v>
      </c>
      <c r="R605" s="293"/>
      <c r="S605" s="293"/>
      <c r="T605" s="47">
        <v>333.27</v>
      </c>
      <c r="U605" s="47">
        <v>4.09</v>
      </c>
      <c r="V605" s="294">
        <v>0</v>
      </c>
      <c r="W605" s="294"/>
      <c r="X605" s="294"/>
      <c r="Y605" s="294"/>
      <c r="Z605" s="47">
        <v>337.36</v>
      </c>
      <c r="AA605" s="294">
        <v>0</v>
      </c>
      <c r="AB605" s="294"/>
      <c r="AC605" s="21" t="s">
        <v>85</v>
      </c>
      <c r="AE605" s="295"/>
      <c r="AF605" s="295"/>
      <c r="AG605" s="21"/>
      <c r="AH605" s="16"/>
      <c r="AI605" s="296"/>
      <c r="AJ605" s="296"/>
      <c r="AK605" s="296"/>
      <c r="AL605" s="294"/>
      <c r="AM605" s="294"/>
      <c r="AN605" s="47"/>
    </row>
    <row r="606" spans="1:40" x14ac:dyDescent="0.2">
      <c r="A606" s="91" t="s">
        <v>443</v>
      </c>
      <c r="B606" s="199" t="str">
        <f t="shared" si="194"/>
        <v>SERVICIO</v>
      </c>
      <c r="C606" s="199" t="str">
        <f t="shared" si="186"/>
        <v>REF</v>
      </c>
      <c r="D606" s="199" t="b">
        <f t="shared" si="187"/>
        <v>1</v>
      </c>
      <c r="E606" s="199" t="str">
        <f t="shared" si="188"/>
        <v>2023-04</v>
      </c>
      <c r="F606" s="199" t="str">
        <f t="shared" si="189"/>
        <v/>
      </c>
      <c r="G606" s="200">
        <f t="shared" si="190"/>
        <v>334.63</v>
      </c>
      <c r="H606" s="200">
        <f t="shared" si="191"/>
        <v>2.73</v>
      </c>
      <c r="I606" s="200">
        <f t="shared" si="192"/>
        <v>0</v>
      </c>
      <c r="J606" s="200">
        <f t="shared" si="193"/>
        <v>337.36</v>
      </c>
      <c r="N606" s="292" t="s">
        <v>485</v>
      </c>
      <c r="O606" s="292"/>
      <c r="P606" s="292"/>
      <c r="Q606" s="293">
        <v>45045</v>
      </c>
      <c r="R606" s="293"/>
      <c r="S606" s="293"/>
      <c r="T606" s="47">
        <v>334.62779999999998</v>
      </c>
      <c r="U606" s="47">
        <v>2.7322000000000002</v>
      </c>
      <c r="V606" s="294">
        <v>0</v>
      </c>
      <c r="W606" s="294"/>
      <c r="X606" s="294"/>
      <c r="Y606" s="294"/>
      <c r="Z606" s="47">
        <v>337.36</v>
      </c>
      <c r="AA606" s="294">
        <v>0</v>
      </c>
      <c r="AB606" s="294"/>
      <c r="AC606" s="21" t="s">
        <v>85</v>
      </c>
      <c r="AE606" s="295"/>
      <c r="AF606" s="295"/>
      <c r="AG606" s="21"/>
      <c r="AH606" s="16"/>
      <c r="AI606" s="296"/>
      <c r="AJ606" s="296"/>
      <c r="AK606" s="296"/>
      <c r="AL606" s="294"/>
      <c r="AM606" s="294"/>
      <c r="AN606" s="47"/>
    </row>
    <row r="607" spans="1:40" x14ac:dyDescent="0.2">
      <c r="A607" s="91" t="s">
        <v>443</v>
      </c>
      <c r="B607" s="199" t="str">
        <f t="shared" si="194"/>
        <v>SERVICIO</v>
      </c>
      <c r="C607" s="199" t="str">
        <f t="shared" si="186"/>
        <v>REF</v>
      </c>
      <c r="D607" s="199" t="b">
        <f t="shared" si="187"/>
        <v>1</v>
      </c>
      <c r="E607" s="199" t="str">
        <f t="shared" si="188"/>
        <v>2023-05</v>
      </c>
      <c r="F607" s="199" t="str">
        <f t="shared" si="189"/>
        <v/>
      </c>
      <c r="G607" s="200">
        <f t="shared" si="190"/>
        <v>335.99</v>
      </c>
      <c r="H607" s="200">
        <f t="shared" si="191"/>
        <v>1.37</v>
      </c>
      <c r="I607" s="200">
        <f t="shared" si="192"/>
        <v>0</v>
      </c>
      <c r="J607" s="200">
        <f t="shared" si="193"/>
        <v>337.36</v>
      </c>
      <c r="N607" s="292" t="s">
        <v>486</v>
      </c>
      <c r="O607" s="292"/>
      <c r="P607" s="292"/>
      <c r="Q607" s="293">
        <v>45075</v>
      </c>
      <c r="R607" s="293"/>
      <c r="S607" s="293"/>
      <c r="T607" s="47">
        <v>335.99020000000002</v>
      </c>
      <c r="U607" s="47">
        <v>1.3689</v>
      </c>
      <c r="V607" s="294">
        <v>0</v>
      </c>
      <c r="W607" s="294"/>
      <c r="X607" s="294"/>
      <c r="Y607" s="294"/>
      <c r="Z607" s="47">
        <v>337.35910000000001</v>
      </c>
      <c r="AA607" s="294">
        <v>0</v>
      </c>
      <c r="AB607" s="294"/>
      <c r="AC607" s="21" t="s">
        <v>85</v>
      </c>
      <c r="AE607" s="295"/>
      <c r="AF607" s="295"/>
      <c r="AG607" s="21"/>
      <c r="AH607" s="16"/>
      <c r="AI607" s="296"/>
      <c r="AJ607" s="296"/>
      <c r="AK607" s="296"/>
      <c r="AL607" s="294"/>
      <c r="AM607" s="294"/>
      <c r="AN607" s="47"/>
    </row>
    <row r="608" spans="1:40" hidden="1" x14ac:dyDescent="0.2">
      <c r="B608" s="197">
        <f t="shared" si="194"/>
        <v>45075</v>
      </c>
      <c r="G608" s="13"/>
      <c r="H608" s="13"/>
      <c r="I608" s="13"/>
      <c r="Q608" s="291" t="s">
        <v>109</v>
      </c>
      <c r="R608" s="291"/>
      <c r="S608" s="291"/>
    </row>
    <row r="609" spans="1:40" x14ac:dyDescent="0.2">
      <c r="A609" s="91" t="s">
        <v>443</v>
      </c>
      <c r="B609" s="199" t="str">
        <f t="shared" si="194"/>
        <v>FOMA</v>
      </c>
      <c r="C609" s="199" t="str">
        <f t="shared" ref="C609:C611" si="195">IF(LEFT(N609,2)=LEFT(N610,2)=FALSE,AC609,"REVISAR")</f>
        <v>REF</v>
      </c>
      <c r="D609" s="199" t="b">
        <f t="shared" ref="D609:D611" si="196">DATE(YEAR(AH609),MONTH(AH609),DAY(AH609))=DATE(YEAR(AI609),MONTH(AI609),DAY(AI609))</f>
        <v>1</v>
      </c>
      <c r="E609" s="199" t="str">
        <f t="shared" ref="E609:E611" si="197">IF(ISBLANK(AH609)=FALSE,TEXT(AH609,"YYYY-MM"),TEXT(Q609,"YYYY-MM"))</f>
        <v>2023-06</v>
      </c>
      <c r="F609" s="199" t="str">
        <f t="shared" ref="F609:F611" si="198">IF(ISBLANK(AI609)=FALSE,TEXT(AI609,"YYYY-MM"),"")</f>
        <v/>
      </c>
      <c r="G609" s="200">
        <f t="shared" ref="G609:G611" si="199">ROUND(IF(ISBLANK(AL609)=FALSE,T609,T609),2)</f>
        <v>258.33</v>
      </c>
      <c r="H609" s="200">
        <f t="shared" ref="H609:H611" si="200">ROUND(+U609,2)</f>
        <v>0</v>
      </c>
      <c r="I609" s="200">
        <f t="shared" ref="I609:I611" si="201">ROUND(IF(ISBLANK(AL609)=FALSE,V609,V609),2)</f>
        <v>0</v>
      </c>
      <c r="J609" s="200">
        <f t="shared" ref="J609:J611" si="202">+G609+H609+I609</f>
        <v>258.33</v>
      </c>
      <c r="N609" s="292" t="s">
        <v>487</v>
      </c>
      <c r="O609" s="292"/>
      <c r="P609" s="292"/>
      <c r="Q609" s="293">
        <v>45106</v>
      </c>
      <c r="R609" s="293"/>
      <c r="S609" s="293"/>
      <c r="T609" s="47">
        <v>258.33</v>
      </c>
      <c r="U609" s="47">
        <v>0</v>
      </c>
      <c r="V609" s="294">
        <v>0</v>
      </c>
      <c r="W609" s="294"/>
      <c r="X609" s="294"/>
      <c r="Y609" s="294"/>
      <c r="Z609" s="47">
        <v>258.33</v>
      </c>
      <c r="AA609" s="294">
        <v>0</v>
      </c>
      <c r="AB609" s="294"/>
      <c r="AC609" s="21" t="s">
        <v>85</v>
      </c>
      <c r="AE609" s="295"/>
      <c r="AF609" s="295"/>
      <c r="AG609" s="21"/>
      <c r="AH609" s="16"/>
      <c r="AI609" s="296"/>
      <c r="AJ609" s="296"/>
      <c r="AK609" s="296"/>
      <c r="AL609" s="294"/>
      <c r="AM609" s="294"/>
      <c r="AN609" s="47"/>
    </row>
    <row r="610" spans="1:40" x14ac:dyDescent="0.2">
      <c r="A610" s="91" t="s">
        <v>443</v>
      </c>
      <c r="B610" s="199" t="str">
        <f t="shared" si="194"/>
        <v>FOMA</v>
      </c>
      <c r="C610" s="199" t="str">
        <f t="shared" si="195"/>
        <v>REF</v>
      </c>
      <c r="D610" s="199" t="b">
        <f t="shared" si="196"/>
        <v>1</v>
      </c>
      <c r="E610" s="199" t="str">
        <f t="shared" si="197"/>
        <v>2023-07</v>
      </c>
      <c r="F610" s="199" t="str">
        <f t="shared" si="198"/>
        <v/>
      </c>
      <c r="G610" s="200">
        <f t="shared" si="199"/>
        <v>258.33</v>
      </c>
      <c r="H610" s="200">
        <f t="shared" si="200"/>
        <v>0</v>
      </c>
      <c r="I610" s="200">
        <f t="shared" si="201"/>
        <v>0</v>
      </c>
      <c r="J610" s="200">
        <f t="shared" si="202"/>
        <v>258.33</v>
      </c>
      <c r="N610" s="292" t="s">
        <v>488</v>
      </c>
      <c r="O610" s="292"/>
      <c r="P610" s="292"/>
      <c r="Q610" s="293">
        <v>45136</v>
      </c>
      <c r="R610" s="293"/>
      <c r="S610" s="293"/>
      <c r="T610" s="47">
        <v>258.33</v>
      </c>
      <c r="U610" s="47">
        <v>0</v>
      </c>
      <c r="V610" s="294">
        <v>0</v>
      </c>
      <c r="W610" s="294"/>
      <c r="X610" s="294"/>
      <c r="Y610" s="294"/>
      <c r="Z610" s="47">
        <v>258.33</v>
      </c>
      <c r="AA610" s="294">
        <v>0</v>
      </c>
      <c r="AB610" s="294"/>
      <c r="AC610" s="21" t="s">
        <v>85</v>
      </c>
      <c r="AE610" s="295"/>
      <c r="AF610" s="295"/>
      <c r="AG610" s="21"/>
      <c r="AH610" s="16"/>
      <c r="AI610" s="296"/>
      <c r="AJ610" s="296"/>
      <c r="AK610" s="296"/>
      <c r="AL610" s="294"/>
      <c r="AM610" s="294"/>
      <c r="AN610" s="47"/>
    </row>
    <row r="611" spans="1:40" x14ac:dyDescent="0.2">
      <c r="A611" s="91" t="s">
        <v>443</v>
      </c>
      <c r="B611" s="199" t="str">
        <f t="shared" si="194"/>
        <v>FOMA</v>
      </c>
      <c r="C611" s="199" t="str">
        <f t="shared" si="195"/>
        <v>REF</v>
      </c>
      <c r="D611" s="199" t="b">
        <f t="shared" si="196"/>
        <v>1</v>
      </c>
      <c r="E611" s="199" t="str">
        <f t="shared" si="197"/>
        <v>2023-08</v>
      </c>
      <c r="F611" s="199" t="str">
        <f t="shared" si="198"/>
        <v/>
      </c>
      <c r="G611" s="200">
        <f t="shared" si="199"/>
        <v>258.33999999999997</v>
      </c>
      <c r="H611" s="200">
        <f t="shared" si="200"/>
        <v>0</v>
      </c>
      <c r="I611" s="200">
        <f t="shared" si="201"/>
        <v>0</v>
      </c>
      <c r="J611" s="200">
        <f t="shared" si="202"/>
        <v>258.33999999999997</v>
      </c>
      <c r="N611" s="292" t="s">
        <v>489</v>
      </c>
      <c r="O611" s="292"/>
      <c r="P611" s="292"/>
      <c r="Q611" s="293">
        <v>45167</v>
      </c>
      <c r="R611" s="293"/>
      <c r="S611" s="293"/>
      <c r="T611" s="47">
        <v>258.33999999999997</v>
      </c>
      <c r="U611" s="47">
        <v>0</v>
      </c>
      <c r="V611" s="294">
        <v>0</v>
      </c>
      <c r="W611" s="294"/>
      <c r="X611" s="294"/>
      <c r="Y611" s="294"/>
      <c r="Z611" s="47">
        <v>258.33999999999997</v>
      </c>
      <c r="AA611" s="294">
        <v>0</v>
      </c>
      <c r="AB611" s="294"/>
      <c r="AC611" s="21" t="s">
        <v>85</v>
      </c>
      <c r="AE611" s="295"/>
      <c r="AF611" s="295"/>
      <c r="AG611" s="21"/>
      <c r="AH611" s="16"/>
      <c r="AI611" s="296"/>
      <c r="AJ611" s="296"/>
      <c r="AK611" s="296"/>
      <c r="AL611" s="294"/>
      <c r="AM611" s="294"/>
      <c r="AN611" s="47"/>
    </row>
    <row r="612" spans="1:40" hidden="1" x14ac:dyDescent="0.2">
      <c r="B612" s="197">
        <f t="shared" si="194"/>
        <v>45167</v>
      </c>
      <c r="G612" s="13"/>
      <c r="H612" s="13"/>
      <c r="I612" s="13"/>
      <c r="N612" s="288" t="s">
        <v>113</v>
      </c>
      <c r="O612" s="288"/>
      <c r="P612" s="288"/>
      <c r="Q612" s="288"/>
      <c r="R612" s="288"/>
      <c r="S612" s="288"/>
      <c r="T612" s="48">
        <v>12050</v>
      </c>
      <c r="U612" s="48">
        <v>869.95910000000003</v>
      </c>
      <c r="V612" s="289">
        <v>0</v>
      </c>
      <c r="W612" s="289"/>
      <c r="X612" s="289"/>
      <c r="Y612" s="289"/>
      <c r="Z612" s="48">
        <v>12919.9591</v>
      </c>
      <c r="AA612" s="289">
        <v>0</v>
      </c>
      <c r="AB612" s="289"/>
    </row>
    <row r="613" spans="1:40" hidden="1" x14ac:dyDescent="0.2">
      <c r="B613" s="197">
        <f t="shared" si="194"/>
        <v>0</v>
      </c>
      <c r="G613" s="13"/>
      <c r="H613" s="13"/>
      <c r="I613" s="13"/>
    </row>
    <row r="614" spans="1:40" hidden="1" x14ac:dyDescent="0.2">
      <c r="B614" s="197">
        <f t="shared" si="194"/>
        <v>0</v>
      </c>
      <c r="G614" s="13"/>
      <c r="H614" s="13"/>
      <c r="I614" s="13"/>
      <c r="O614" s="290" t="s">
        <v>114</v>
      </c>
      <c r="P614" s="290"/>
      <c r="Q614" s="290"/>
      <c r="S614" s="290" t="s">
        <v>115</v>
      </c>
      <c r="T614" s="290"/>
      <c r="U614" s="290"/>
      <c r="V614" s="290"/>
      <c r="W614" s="290"/>
      <c r="X614" s="290"/>
      <c r="Y614" s="290"/>
      <c r="Z614" s="290"/>
      <c r="AA614" s="290"/>
      <c r="AB614" s="290"/>
      <c r="AC614" s="290"/>
    </row>
    <row r="615" spans="1:40" hidden="1" x14ac:dyDescent="0.2">
      <c r="B615" s="197">
        <f t="shared" si="194"/>
        <v>0</v>
      </c>
      <c r="G615" s="13"/>
      <c r="H615" s="13"/>
      <c r="I615" s="13"/>
      <c r="S615" s="290"/>
      <c r="T615" s="290"/>
      <c r="U615" s="290"/>
      <c r="V615" s="290"/>
      <c r="W615" s="290"/>
      <c r="X615" s="290"/>
      <c r="Y615" s="290"/>
      <c r="Z615" s="290"/>
      <c r="AA615" s="290"/>
      <c r="AB615" s="290"/>
      <c r="AC615" s="290"/>
    </row>
    <row r="616" spans="1:40" hidden="1" x14ac:dyDescent="0.2">
      <c r="B616" s="197">
        <f t="shared" si="194"/>
        <v>0</v>
      </c>
      <c r="G616" s="13"/>
      <c r="H616" s="13"/>
      <c r="I616" s="13"/>
    </row>
    <row r="617" spans="1:40" hidden="1" x14ac:dyDescent="0.2">
      <c r="B617" s="197">
        <f t="shared" si="194"/>
        <v>0</v>
      </c>
      <c r="G617" s="13"/>
      <c r="H617" s="13"/>
      <c r="I617" s="13"/>
      <c r="P617" s="297" t="s">
        <v>47</v>
      </c>
      <c r="Q617" s="297"/>
      <c r="R617" s="297"/>
      <c r="S617" s="297"/>
      <c r="T617" s="297"/>
      <c r="U617" s="297"/>
      <c r="V617" s="297"/>
    </row>
    <row r="618" spans="1:40" hidden="1" x14ac:dyDescent="0.2">
      <c r="B618" s="197">
        <f t="shared" si="194"/>
        <v>0</v>
      </c>
      <c r="G618" s="13"/>
      <c r="H618" s="13"/>
      <c r="I618" s="13"/>
    </row>
    <row r="619" spans="1:40" hidden="1" x14ac:dyDescent="0.2">
      <c r="B619" s="197">
        <f t="shared" si="194"/>
        <v>0</v>
      </c>
      <c r="G619" s="13"/>
      <c r="H619" s="13"/>
      <c r="I619" s="13"/>
      <c r="P619" s="290" t="s">
        <v>48</v>
      </c>
      <c r="Q619" s="290"/>
      <c r="R619" s="290"/>
      <c r="S619" s="290"/>
      <c r="T619" s="290"/>
      <c r="U619" s="290"/>
      <c r="V619" s="290"/>
      <c r="W619" s="290"/>
      <c r="Y619" s="298">
        <v>0</v>
      </c>
      <c r="Z619" s="298"/>
      <c r="AA619" s="298"/>
      <c r="AF619" s="290" t="s">
        <v>49</v>
      </c>
      <c r="AG619" s="290"/>
      <c r="AH619" s="290"/>
      <c r="AI619" s="290"/>
      <c r="AK619" s="299">
        <v>337.36</v>
      </c>
      <c r="AL619" s="299"/>
    </row>
    <row r="620" spans="1:40" hidden="1" x14ac:dyDescent="0.2">
      <c r="B620" s="197">
        <f t="shared" si="194"/>
        <v>0</v>
      </c>
      <c r="G620" s="13"/>
      <c r="H620" s="13"/>
      <c r="I620" s="13"/>
      <c r="P620" s="290" t="s">
        <v>50</v>
      </c>
      <c r="Q620" s="290"/>
      <c r="R620" s="290"/>
      <c r="S620" s="290"/>
      <c r="T620" s="290"/>
      <c r="U620" s="290"/>
      <c r="V620" s="290"/>
      <c r="W620" s="290"/>
      <c r="Y620" s="298">
        <v>0</v>
      </c>
      <c r="Z620" s="298"/>
      <c r="AA620" s="298"/>
      <c r="AF620" s="290" t="s">
        <v>51</v>
      </c>
      <c r="AG620" s="290"/>
      <c r="AH620" s="290"/>
      <c r="AI620" s="290"/>
      <c r="AK620" s="300">
        <v>337.36</v>
      </c>
      <c r="AL620" s="300"/>
    </row>
    <row r="621" spans="1:40" hidden="1" x14ac:dyDescent="0.2">
      <c r="B621" s="197">
        <f t="shared" si="194"/>
        <v>0</v>
      </c>
      <c r="G621" s="13"/>
      <c r="H621" s="13"/>
      <c r="I621" s="13"/>
      <c r="P621" s="290" t="s">
        <v>52</v>
      </c>
      <c r="Q621" s="290"/>
      <c r="R621" s="290"/>
      <c r="S621" s="290"/>
      <c r="T621" s="290"/>
      <c r="U621" s="290"/>
      <c r="V621" s="290"/>
      <c r="W621" s="290"/>
      <c r="Y621" s="298">
        <v>0</v>
      </c>
      <c r="Z621" s="298"/>
      <c r="AA621" s="298"/>
    </row>
    <row r="622" spans="1:40" hidden="1" x14ac:dyDescent="0.2">
      <c r="B622" s="197">
        <f t="shared" si="194"/>
        <v>0</v>
      </c>
      <c r="G622" s="13"/>
      <c r="H622" s="13"/>
      <c r="I622" s="13"/>
    </row>
    <row r="623" spans="1:40" hidden="1" x14ac:dyDescent="0.2">
      <c r="B623" s="197">
        <f t="shared" si="194"/>
        <v>0</v>
      </c>
      <c r="G623" s="13"/>
      <c r="H623" s="13"/>
      <c r="I623" s="13"/>
      <c r="P623" s="297" t="s">
        <v>53</v>
      </c>
      <c r="Q623" s="297"/>
      <c r="R623" s="297"/>
      <c r="S623" s="297"/>
      <c r="T623" s="297"/>
      <c r="U623" s="297"/>
      <c r="V623" s="297"/>
    </row>
    <row r="624" spans="1:40" hidden="1" x14ac:dyDescent="0.2">
      <c r="B624" s="197">
        <f t="shared" si="194"/>
        <v>0</v>
      </c>
      <c r="G624" s="13"/>
      <c r="H624" s="13"/>
      <c r="I624" s="13"/>
    </row>
    <row r="625" spans="1:40" hidden="1" x14ac:dyDescent="0.2">
      <c r="B625" s="197">
        <f t="shared" si="194"/>
        <v>0</v>
      </c>
      <c r="G625" s="13"/>
      <c r="H625" s="13"/>
      <c r="I625" s="13"/>
      <c r="P625" s="301" t="s">
        <v>54</v>
      </c>
      <c r="Q625" s="301"/>
      <c r="R625" s="301"/>
      <c r="S625" s="301"/>
      <c r="T625" s="301"/>
      <c r="U625" s="301"/>
      <c r="V625" s="301"/>
      <c r="W625" s="301"/>
      <c r="Y625" s="298">
        <v>0</v>
      </c>
      <c r="Z625" s="298"/>
      <c r="AA625" s="298"/>
      <c r="AF625" s="290" t="s">
        <v>450</v>
      </c>
      <c r="AG625" s="290"/>
      <c r="AH625" s="290"/>
      <c r="AI625" s="290"/>
    </row>
    <row r="626" spans="1:40" hidden="1" x14ac:dyDescent="0.2">
      <c r="B626" s="197">
        <f t="shared" si="194"/>
        <v>0</v>
      </c>
      <c r="G626" s="13"/>
      <c r="H626" s="13"/>
      <c r="I626" s="13"/>
    </row>
    <row r="627" spans="1:40" hidden="1" x14ac:dyDescent="0.2">
      <c r="B627" s="197">
        <f t="shared" si="194"/>
        <v>0</v>
      </c>
      <c r="G627" s="13"/>
      <c r="H627" s="13"/>
      <c r="I627" s="13"/>
      <c r="P627" s="297" t="s">
        <v>56</v>
      </c>
      <c r="Q627" s="297"/>
      <c r="R627" s="297"/>
      <c r="S627" s="297"/>
      <c r="T627" s="297"/>
      <c r="U627" s="297"/>
      <c r="V627" s="297"/>
    </row>
    <row r="628" spans="1:40" ht="22.5" hidden="1" x14ac:dyDescent="0.2">
      <c r="B628" s="197">
        <f t="shared" si="194"/>
        <v>0</v>
      </c>
      <c r="G628" s="13"/>
      <c r="H628" s="13"/>
      <c r="I628" s="13"/>
      <c r="N628" s="288" t="s">
        <v>57</v>
      </c>
      <c r="O628" s="288"/>
      <c r="P628" s="288"/>
      <c r="Q628" s="288" t="s">
        <v>58</v>
      </c>
      <c r="R628" s="288"/>
      <c r="S628" s="288"/>
      <c r="T628" s="46" t="s">
        <v>59</v>
      </c>
      <c r="U628" s="46" t="s">
        <v>60</v>
      </c>
      <c r="V628" s="302" t="s">
        <v>61</v>
      </c>
      <c r="W628" s="302"/>
      <c r="X628" s="302"/>
      <c r="Y628" s="302"/>
      <c r="Z628" s="46" t="s">
        <v>62</v>
      </c>
      <c r="AA628" s="302" t="s">
        <v>63</v>
      </c>
      <c r="AB628" s="302"/>
      <c r="AC628" s="19" t="s">
        <v>64</v>
      </c>
      <c r="AE628" s="288" t="s">
        <v>65</v>
      </c>
      <c r="AF628" s="288"/>
      <c r="AG628" s="19" t="s">
        <v>66</v>
      </c>
      <c r="AH628" s="19" t="s">
        <v>67</v>
      </c>
      <c r="AI628" s="288" t="s">
        <v>68</v>
      </c>
      <c r="AJ628" s="288"/>
      <c r="AK628" s="288"/>
      <c r="AL628" s="302" t="s">
        <v>69</v>
      </c>
      <c r="AM628" s="302"/>
      <c r="AN628" s="46" t="s">
        <v>63</v>
      </c>
    </row>
    <row r="629" spans="1:40" hidden="1" x14ac:dyDescent="0.2">
      <c r="B629" s="197" t="str">
        <f t="shared" si="194"/>
        <v>Fecha Vencimiento</v>
      </c>
      <c r="G629" s="13"/>
      <c r="H629" s="13"/>
      <c r="I629" s="13"/>
      <c r="Q629" s="291" t="s">
        <v>70</v>
      </c>
      <c r="R629" s="291"/>
      <c r="S629" s="291"/>
    </row>
    <row r="630" spans="1:40" x14ac:dyDescent="0.2">
      <c r="A630" s="91" t="s">
        <v>443</v>
      </c>
      <c r="B630" s="199" t="str">
        <f t="shared" si="194"/>
        <v>SERVICIO</v>
      </c>
      <c r="C630" s="199" t="str">
        <f t="shared" ref="C630:C662" si="203">IF(LEFT(N630,2)=LEFT(N631,2)=FALSE,AC630,"REVISAR")</f>
        <v>CAN</v>
      </c>
      <c r="D630" s="199" t="b">
        <f t="shared" ref="D630:D662" si="204">DATE(YEAR(AH630),MONTH(AH630),DAY(AH630))=DATE(YEAR(AI630),MONTH(AI630),DAY(AI630))</f>
        <v>1</v>
      </c>
      <c r="E630" s="199" t="str">
        <f t="shared" ref="E630:E662" si="205">IF(ISBLANK(AH630)=FALSE,TEXT(AH630,"YYYY-MM"),TEXT(Q630,"YYYY-MM"))</f>
        <v>2020-12</v>
      </c>
      <c r="F630" s="199" t="str">
        <f t="shared" ref="F630:F662" si="206">IF(ISBLANK(AI630)=FALSE,TEXT(AI630,"YYYY-MM"),"")</f>
        <v>2020-12</v>
      </c>
      <c r="G630" s="200">
        <f t="shared" ref="G630:G662" si="207">ROUND(IF(ISBLANK(AL630)=FALSE,T630,T630),2)</f>
        <v>295</v>
      </c>
      <c r="H630" s="200">
        <f t="shared" ref="H630:H662" si="208">ROUND(+U630,2)</f>
        <v>42.36</v>
      </c>
      <c r="I630" s="200">
        <f t="shared" ref="I630:I662" si="209">ROUND(IF(ISBLANK(AL630)=FALSE,V630,V630),2)</f>
        <v>0</v>
      </c>
      <c r="J630" s="200">
        <f t="shared" ref="J630:J662" si="210">+G630+H630+I630</f>
        <v>337.36</v>
      </c>
      <c r="N630" s="292" t="s">
        <v>493</v>
      </c>
      <c r="O630" s="292"/>
      <c r="P630" s="292"/>
      <c r="Q630" s="293">
        <v>44133</v>
      </c>
      <c r="R630" s="293"/>
      <c r="S630" s="293"/>
      <c r="T630" s="47">
        <v>295.00069999999999</v>
      </c>
      <c r="U630" s="47">
        <v>42.359299999999998</v>
      </c>
      <c r="V630" s="294">
        <v>0</v>
      </c>
      <c r="W630" s="294"/>
      <c r="X630" s="294"/>
      <c r="Y630" s="294"/>
      <c r="Z630" s="47">
        <v>337.36</v>
      </c>
      <c r="AA630" s="294">
        <v>0</v>
      </c>
      <c r="AB630" s="294"/>
      <c r="AC630" s="21" t="s">
        <v>72</v>
      </c>
      <c r="AE630" s="295" t="s">
        <v>73</v>
      </c>
      <c r="AF630" s="295"/>
      <c r="AG630" s="21" t="s">
        <v>494</v>
      </c>
      <c r="AH630" s="16">
        <v>44191</v>
      </c>
      <c r="AI630" s="296">
        <v>44191</v>
      </c>
      <c r="AJ630" s="296"/>
      <c r="AK630" s="296"/>
      <c r="AL630" s="294">
        <v>337.36</v>
      </c>
      <c r="AM630" s="294"/>
      <c r="AN630" s="47">
        <v>0</v>
      </c>
    </row>
    <row r="631" spans="1:40" x14ac:dyDescent="0.2">
      <c r="A631" s="91" t="s">
        <v>443</v>
      </c>
      <c r="B631" s="199" t="str">
        <f t="shared" si="194"/>
        <v>SERVICIO</v>
      </c>
      <c r="C631" s="199" t="str">
        <f t="shared" si="203"/>
        <v>REF</v>
      </c>
      <c r="D631" s="199" t="b">
        <f t="shared" si="204"/>
        <v>1</v>
      </c>
      <c r="E631" s="199" t="str">
        <f t="shared" si="205"/>
        <v>2020-11</v>
      </c>
      <c r="F631" s="199" t="str">
        <f t="shared" si="206"/>
        <v/>
      </c>
      <c r="G631" s="200">
        <f t="shared" si="207"/>
        <v>296.2</v>
      </c>
      <c r="H631" s="200">
        <f t="shared" si="208"/>
        <v>41.16</v>
      </c>
      <c r="I631" s="200">
        <f t="shared" si="209"/>
        <v>0</v>
      </c>
      <c r="J631" s="200">
        <f t="shared" si="210"/>
        <v>337.36</v>
      </c>
      <c r="N631" s="292" t="s">
        <v>495</v>
      </c>
      <c r="O631" s="292"/>
      <c r="P631" s="292"/>
      <c r="Q631" s="293">
        <v>44164</v>
      </c>
      <c r="R631" s="293"/>
      <c r="S631" s="293"/>
      <c r="T631" s="47">
        <v>296.20260000000002</v>
      </c>
      <c r="U631" s="47">
        <v>41.157400000000003</v>
      </c>
      <c r="V631" s="294">
        <v>0</v>
      </c>
      <c r="W631" s="294"/>
      <c r="X631" s="294"/>
      <c r="Y631" s="294"/>
      <c r="Z631" s="47">
        <v>337.36</v>
      </c>
      <c r="AA631" s="294">
        <v>0</v>
      </c>
      <c r="AB631" s="294"/>
      <c r="AC631" s="21" t="s">
        <v>85</v>
      </c>
      <c r="AE631" s="295"/>
      <c r="AF631" s="295"/>
      <c r="AG631" s="21"/>
      <c r="AH631" s="16"/>
      <c r="AI631" s="296"/>
      <c r="AJ631" s="296"/>
      <c r="AK631" s="296"/>
      <c r="AL631" s="294"/>
      <c r="AM631" s="294"/>
      <c r="AN631" s="47"/>
    </row>
    <row r="632" spans="1:40" x14ac:dyDescent="0.2">
      <c r="A632" s="91" t="s">
        <v>443</v>
      </c>
      <c r="B632" s="199" t="str">
        <f t="shared" si="194"/>
        <v>SERVICIO</v>
      </c>
      <c r="C632" s="199" t="str">
        <f t="shared" si="203"/>
        <v>REF</v>
      </c>
      <c r="D632" s="199" t="b">
        <f t="shared" si="204"/>
        <v>1</v>
      </c>
      <c r="E632" s="199" t="str">
        <f t="shared" si="205"/>
        <v>2020-12</v>
      </c>
      <c r="F632" s="199" t="str">
        <f t="shared" si="206"/>
        <v/>
      </c>
      <c r="G632" s="200">
        <f t="shared" si="207"/>
        <v>297.41000000000003</v>
      </c>
      <c r="H632" s="200">
        <f t="shared" si="208"/>
        <v>39.950000000000003</v>
      </c>
      <c r="I632" s="200">
        <f t="shared" si="209"/>
        <v>0</v>
      </c>
      <c r="J632" s="200">
        <f t="shared" si="210"/>
        <v>337.36</v>
      </c>
      <c r="N632" s="292" t="s">
        <v>496</v>
      </c>
      <c r="O632" s="292"/>
      <c r="P632" s="292"/>
      <c r="Q632" s="293">
        <v>44194</v>
      </c>
      <c r="R632" s="293"/>
      <c r="S632" s="293"/>
      <c r="T632" s="47">
        <v>297.40929999999997</v>
      </c>
      <c r="U632" s="47">
        <v>39.950699999999998</v>
      </c>
      <c r="V632" s="294">
        <v>0</v>
      </c>
      <c r="W632" s="294"/>
      <c r="X632" s="294"/>
      <c r="Y632" s="294"/>
      <c r="Z632" s="47">
        <v>337.36</v>
      </c>
      <c r="AA632" s="294">
        <v>0</v>
      </c>
      <c r="AB632" s="294"/>
      <c r="AC632" s="21" t="s">
        <v>85</v>
      </c>
      <c r="AE632" s="295"/>
      <c r="AF632" s="295"/>
      <c r="AG632" s="21"/>
      <c r="AH632" s="16"/>
      <c r="AI632" s="296"/>
      <c r="AJ632" s="296"/>
      <c r="AK632" s="296"/>
      <c r="AL632" s="294"/>
      <c r="AM632" s="294"/>
      <c r="AN632" s="47"/>
    </row>
    <row r="633" spans="1:40" x14ac:dyDescent="0.2">
      <c r="A633" s="91" t="s">
        <v>443</v>
      </c>
      <c r="B633" s="199" t="str">
        <f t="shared" si="194"/>
        <v>SERVICIO</v>
      </c>
      <c r="C633" s="199" t="str">
        <f t="shared" si="203"/>
        <v>REF</v>
      </c>
      <c r="D633" s="199" t="b">
        <f t="shared" si="204"/>
        <v>1</v>
      </c>
      <c r="E633" s="199" t="str">
        <f t="shared" si="205"/>
        <v>2021-01</v>
      </c>
      <c r="F633" s="199" t="str">
        <f t="shared" si="206"/>
        <v/>
      </c>
      <c r="G633" s="200">
        <f t="shared" si="207"/>
        <v>298.62</v>
      </c>
      <c r="H633" s="200">
        <f t="shared" si="208"/>
        <v>38.74</v>
      </c>
      <c r="I633" s="200">
        <f t="shared" si="209"/>
        <v>0</v>
      </c>
      <c r="J633" s="200">
        <f t="shared" si="210"/>
        <v>337.36</v>
      </c>
      <c r="N633" s="292" t="s">
        <v>497</v>
      </c>
      <c r="O633" s="292"/>
      <c r="P633" s="292"/>
      <c r="Q633" s="293">
        <v>44225</v>
      </c>
      <c r="R633" s="293"/>
      <c r="S633" s="293"/>
      <c r="T633" s="47">
        <v>298.62099999999998</v>
      </c>
      <c r="U633" s="47">
        <v>38.738999999999997</v>
      </c>
      <c r="V633" s="294">
        <v>0</v>
      </c>
      <c r="W633" s="294"/>
      <c r="X633" s="294"/>
      <c r="Y633" s="294"/>
      <c r="Z633" s="47">
        <v>337.36</v>
      </c>
      <c r="AA633" s="294">
        <v>0</v>
      </c>
      <c r="AB633" s="294"/>
      <c r="AC633" s="21" t="s">
        <v>85</v>
      </c>
      <c r="AE633" s="295"/>
      <c r="AF633" s="295"/>
      <c r="AG633" s="21"/>
      <c r="AH633" s="16"/>
      <c r="AI633" s="296"/>
      <c r="AJ633" s="296"/>
      <c r="AK633" s="296"/>
      <c r="AL633" s="294"/>
      <c r="AM633" s="294"/>
      <c r="AN633" s="47"/>
    </row>
    <row r="634" spans="1:40" x14ac:dyDescent="0.2">
      <c r="A634" s="91" t="s">
        <v>443</v>
      </c>
      <c r="B634" s="199" t="str">
        <f t="shared" si="194"/>
        <v>SERVICIO</v>
      </c>
      <c r="C634" s="199" t="str">
        <f t="shared" si="203"/>
        <v>REF</v>
      </c>
      <c r="D634" s="199" t="b">
        <f t="shared" si="204"/>
        <v>1</v>
      </c>
      <c r="E634" s="199" t="str">
        <f t="shared" si="205"/>
        <v>2021-02</v>
      </c>
      <c r="F634" s="199" t="str">
        <f t="shared" si="206"/>
        <v/>
      </c>
      <c r="G634" s="200">
        <f t="shared" si="207"/>
        <v>299.83999999999997</v>
      </c>
      <c r="H634" s="200">
        <f t="shared" si="208"/>
        <v>37.520000000000003</v>
      </c>
      <c r="I634" s="200">
        <f t="shared" si="209"/>
        <v>0</v>
      </c>
      <c r="J634" s="200">
        <f t="shared" si="210"/>
        <v>337.35999999999996</v>
      </c>
      <c r="N634" s="292" t="s">
        <v>498</v>
      </c>
      <c r="O634" s="292"/>
      <c r="P634" s="292"/>
      <c r="Q634" s="293">
        <v>44255</v>
      </c>
      <c r="R634" s="293"/>
      <c r="S634" s="293"/>
      <c r="T634" s="47">
        <v>299.83760000000001</v>
      </c>
      <c r="U634" s="47">
        <v>37.522399999999998</v>
      </c>
      <c r="V634" s="294">
        <v>0</v>
      </c>
      <c r="W634" s="294"/>
      <c r="X634" s="294"/>
      <c r="Y634" s="294"/>
      <c r="Z634" s="47">
        <v>337.36</v>
      </c>
      <c r="AA634" s="294">
        <v>0</v>
      </c>
      <c r="AB634" s="294"/>
      <c r="AC634" s="21" t="s">
        <v>85</v>
      </c>
      <c r="AE634" s="295"/>
      <c r="AF634" s="295"/>
      <c r="AG634" s="21"/>
      <c r="AH634" s="16"/>
      <c r="AI634" s="296"/>
      <c r="AJ634" s="296"/>
      <c r="AK634" s="296"/>
      <c r="AL634" s="294"/>
      <c r="AM634" s="294"/>
      <c r="AN634" s="47"/>
    </row>
    <row r="635" spans="1:40" x14ac:dyDescent="0.2">
      <c r="A635" s="91" t="s">
        <v>443</v>
      </c>
      <c r="B635" s="199" t="str">
        <f t="shared" si="194"/>
        <v>SERVICIO</v>
      </c>
      <c r="C635" s="199" t="str">
        <f t="shared" si="203"/>
        <v>REF</v>
      </c>
      <c r="D635" s="199" t="b">
        <f t="shared" si="204"/>
        <v>1</v>
      </c>
      <c r="E635" s="199" t="str">
        <f t="shared" si="205"/>
        <v>2021-03</v>
      </c>
      <c r="F635" s="199" t="str">
        <f t="shared" si="206"/>
        <v/>
      </c>
      <c r="G635" s="200">
        <f t="shared" si="207"/>
        <v>301.06</v>
      </c>
      <c r="H635" s="200">
        <f t="shared" si="208"/>
        <v>36.299999999999997</v>
      </c>
      <c r="I635" s="200">
        <f t="shared" si="209"/>
        <v>0</v>
      </c>
      <c r="J635" s="200">
        <f t="shared" si="210"/>
        <v>337.36</v>
      </c>
      <c r="N635" s="292" t="s">
        <v>499</v>
      </c>
      <c r="O635" s="292"/>
      <c r="P635" s="292"/>
      <c r="Q635" s="293">
        <v>44284</v>
      </c>
      <c r="R635" s="293"/>
      <c r="S635" s="293"/>
      <c r="T635" s="47">
        <v>301.05919999999998</v>
      </c>
      <c r="U635" s="47">
        <v>36.300800000000002</v>
      </c>
      <c r="V635" s="294">
        <v>0</v>
      </c>
      <c r="W635" s="294"/>
      <c r="X635" s="294"/>
      <c r="Y635" s="294"/>
      <c r="Z635" s="47">
        <v>337.36</v>
      </c>
      <c r="AA635" s="294">
        <v>0</v>
      </c>
      <c r="AB635" s="294"/>
      <c r="AC635" s="21" t="s">
        <v>85</v>
      </c>
      <c r="AE635" s="295"/>
      <c r="AF635" s="295"/>
      <c r="AG635" s="21"/>
      <c r="AH635" s="16"/>
      <c r="AI635" s="296"/>
      <c r="AJ635" s="296"/>
      <c r="AK635" s="296"/>
      <c r="AL635" s="294"/>
      <c r="AM635" s="294"/>
      <c r="AN635" s="47"/>
    </row>
    <row r="636" spans="1:40" x14ac:dyDescent="0.2">
      <c r="A636" s="91" t="s">
        <v>443</v>
      </c>
      <c r="B636" s="199" t="str">
        <f t="shared" si="194"/>
        <v>SERVICIO</v>
      </c>
      <c r="C636" s="199" t="str">
        <f t="shared" si="203"/>
        <v>REF</v>
      </c>
      <c r="D636" s="199" t="b">
        <f t="shared" si="204"/>
        <v>1</v>
      </c>
      <c r="E636" s="199" t="str">
        <f t="shared" si="205"/>
        <v>2021-04</v>
      </c>
      <c r="F636" s="199" t="str">
        <f t="shared" si="206"/>
        <v/>
      </c>
      <c r="G636" s="200">
        <f t="shared" si="207"/>
        <v>302.29000000000002</v>
      </c>
      <c r="H636" s="200">
        <f t="shared" si="208"/>
        <v>35.07</v>
      </c>
      <c r="I636" s="200">
        <f t="shared" si="209"/>
        <v>0</v>
      </c>
      <c r="J636" s="200">
        <f t="shared" si="210"/>
        <v>337.36</v>
      </c>
      <c r="N636" s="292" t="s">
        <v>500</v>
      </c>
      <c r="O636" s="292"/>
      <c r="P636" s="292"/>
      <c r="Q636" s="293">
        <v>44315</v>
      </c>
      <c r="R636" s="293"/>
      <c r="S636" s="293"/>
      <c r="T636" s="47">
        <v>302.28570000000002</v>
      </c>
      <c r="U636" s="47">
        <v>35.074300000000001</v>
      </c>
      <c r="V636" s="294">
        <v>0</v>
      </c>
      <c r="W636" s="294"/>
      <c r="X636" s="294"/>
      <c r="Y636" s="294"/>
      <c r="Z636" s="47">
        <v>337.36</v>
      </c>
      <c r="AA636" s="294">
        <v>0</v>
      </c>
      <c r="AB636" s="294"/>
      <c r="AC636" s="21" t="s">
        <v>85</v>
      </c>
      <c r="AE636" s="295"/>
      <c r="AF636" s="295"/>
      <c r="AG636" s="21"/>
      <c r="AH636" s="16"/>
      <c r="AI636" s="296"/>
      <c r="AJ636" s="296"/>
      <c r="AK636" s="296"/>
      <c r="AL636" s="294"/>
      <c r="AM636" s="294"/>
      <c r="AN636" s="47"/>
    </row>
    <row r="637" spans="1:40" x14ac:dyDescent="0.2">
      <c r="A637" s="91" t="s">
        <v>443</v>
      </c>
      <c r="B637" s="199" t="str">
        <f t="shared" si="194"/>
        <v>SERVICIO</v>
      </c>
      <c r="C637" s="199" t="str">
        <f t="shared" si="203"/>
        <v>REF</v>
      </c>
      <c r="D637" s="199" t="b">
        <f t="shared" si="204"/>
        <v>1</v>
      </c>
      <c r="E637" s="199" t="str">
        <f t="shared" si="205"/>
        <v>2021-05</v>
      </c>
      <c r="F637" s="199" t="str">
        <f t="shared" si="206"/>
        <v/>
      </c>
      <c r="G637" s="200">
        <f t="shared" si="207"/>
        <v>303.52</v>
      </c>
      <c r="H637" s="200">
        <f t="shared" si="208"/>
        <v>33.840000000000003</v>
      </c>
      <c r="I637" s="200">
        <f t="shared" si="209"/>
        <v>0</v>
      </c>
      <c r="J637" s="200">
        <f t="shared" si="210"/>
        <v>337.36</v>
      </c>
      <c r="N637" s="292" t="s">
        <v>501</v>
      </c>
      <c r="O637" s="292"/>
      <c r="P637" s="292"/>
      <c r="Q637" s="293">
        <v>44345</v>
      </c>
      <c r="R637" s="293"/>
      <c r="S637" s="293"/>
      <c r="T637" s="47">
        <v>303.51729999999998</v>
      </c>
      <c r="U637" s="47">
        <v>33.842700000000001</v>
      </c>
      <c r="V637" s="294">
        <v>0</v>
      </c>
      <c r="W637" s="294"/>
      <c r="X637" s="294"/>
      <c r="Y637" s="294"/>
      <c r="Z637" s="47">
        <v>337.36</v>
      </c>
      <c r="AA637" s="294">
        <v>0</v>
      </c>
      <c r="AB637" s="294"/>
      <c r="AC637" s="21" t="s">
        <v>85</v>
      </c>
      <c r="AE637" s="295"/>
      <c r="AF637" s="295"/>
      <c r="AG637" s="21"/>
      <c r="AH637" s="16"/>
      <c r="AI637" s="296"/>
      <c r="AJ637" s="296"/>
      <c r="AK637" s="296"/>
      <c r="AL637" s="294"/>
      <c r="AM637" s="294"/>
      <c r="AN637" s="47"/>
    </row>
    <row r="638" spans="1:40" x14ac:dyDescent="0.2">
      <c r="A638" s="91" t="s">
        <v>443</v>
      </c>
      <c r="B638" s="199" t="str">
        <f t="shared" si="194"/>
        <v>SERVICIO</v>
      </c>
      <c r="C638" s="199" t="str">
        <f t="shared" si="203"/>
        <v>REF</v>
      </c>
      <c r="D638" s="199" t="b">
        <f t="shared" si="204"/>
        <v>1</v>
      </c>
      <c r="E638" s="199" t="str">
        <f t="shared" si="205"/>
        <v>2021-06</v>
      </c>
      <c r="F638" s="199" t="str">
        <f t="shared" si="206"/>
        <v/>
      </c>
      <c r="G638" s="200">
        <f t="shared" si="207"/>
        <v>304.75</v>
      </c>
      <c r="H638" s="200">
        <f t="shared" si="208"/>
        <v>32.61</v>
      </c>
      <c r="I638" s="200">
        <f t="shared" si="209"/>
        <v>0</v>
      </c>
      <c r="J638" s="200">
        <f t="shared" si="210"/>
        <v>337.36</v>
      </c>
      <c r="N638" s="292" t="s">
        <v>502</v>
      </c>
      <c r="O638" s="292"/>
      <c r="P638" s="292"/>
      <c r="Q638" s="293">
        <v>44376</v>
      </c>
      <c r="R638" s="293"/>
      <c r="S638" s="293"/>
      <c r="T638" s="47">
        <v>304.75389999999999</v>
      </c>
      <c r="U638" s="47">
        <v>32.606099999999998</v>
      </c>
      <c r="V638" s="294">
        <v>0</v>
      </c>
      <c r="W638" s="294"/>
      <c r="X638" s="294"/>
      <c r="Y638" s="294"/>
      <c r="Z638" s="47">
        <v>337.36</v>
      </c>
      <c r="AA638" s="294">
        <v>0</v>
      </c>
      <c r="AB638" s="294"/>
      <c r="AC638" s="21" t="s">
        <v>85</v>
      </c>
      <c r="AE638" s="295"/>
      <c r="AF638" s="295"/>
      <c r="AG638" s="21"/>
      <c r="AH638" s="16"/>
      <c r="AI638" s="296"/>
      <c r="AJ638" s="296"/>
      <c r="AK638" s="296"/>
      <c r="AL638" s="294"/>
      <c r="AM638" s="294"/>
      <c r="AN638" s="47"/>
    </row>
    <row r="639" spans="1:40" x14ac:dyDescent="0.2">
      <c r="A639" s="91" t="s">
        <v>443</v>
      </c>
      <c r="B639" s="199" t="str">
        <f t="shared" si="194"/>
        <v>SERVICIO</v>
      </c>
      <c r="C639" s="199" t="str">
        <f t="shared" si="203"/>
        <v>REF</v>
      </c>
      <c r="D639" s="199" t="b">
        <f t="shared" si="204"/>
        <v>1</v>
      </c>
      <c r="E639" s="199" t="str">
        <f t="shared" si="205"/>
        <v>2021-07</v>
      </c>
      <c r="F639" s="199" t="str">
        <f t="shared" si="206"/>
        <v/>
      </c>
      <c r="G639" s="200">
        <f t="shared" si="207"/>
        <v>306</v>
      </c>
      <c r="H639" s="200">
        <f t="shared" si="208"/>
        <v>31.36</v>
      </c>
      <c r="I639" s="200">
        <f t="shared" si="209"/>
        <v>0</v>
      </c>
      <c r="J639" s="200">
        <f t="shared" si="210"/>
        <v>337.36</v>
      </c>
      <c r="N639" s="292" t="s">
        <v>503</v>
      </c>
      <c r="O639" s="292"/>
      <c r="P639" s="292"/>
      <c r="Q639" s="293">
        <v>44406</v>
      </c>
      <c r="R639" s="293"/>
      <c r="S639" s="293"/>
      <c r="T639" s="47">
        <v>305.99549999999999</v>
      </c>
      <c r="U639" s="47">
        <v>31.3645</v>
      </c>
      <c r="V639" s="294">
        <v>0</v>
      </c>
      <c r="W639" s="294"/>
      <c r="X639" s="294"/>
      <c r="Y639" s="294"/>
      <c r="Z639" s="47">
        <v>337.36</v>
      </c>
      <c r="AA639" s="294">
        <v>0</v>
      </c>
      <c r="AB639" s="294"/>
      <c r="AC639" s="21" t="s">
        <v>85</v>
      </c>
      <c r="AE639" s="295"/>
      <c r="AF639" s="295"/>
      <c r="AG639" s="21"/>
      <c r="AH639" s="16"/>
      <c r="AI639" s="296"/>
      <c r="AJ639" s="296"/>
      <c r="AK639" s="296"/>
      <c r="AL639" s="294"/>
      <c r="AM639" s="294"/>
      <c r="AN639" s="47"/>
    </row>
    <row r="640" spans="1:40" x14ac:dyDescent="0.2">
      <c r="A640" s="91" t="s">
        <v>443</v>
      </c>
      <c r="B640" s="199" t="str">
        <f t="shared" si="194"/>
        <v>SERVICIO</v>
      </c>
      <c r="C640" s="199" t="str">
        <f t="shared" si="203"/>
        <v>REF</v>
      </c>
      <c r="D640" s="199" t="b">
        <f t="shared" si="204"/>
        <v>1</v>
      </c>
      <c r="E640" s="199" t="str">
        <f t="shared" si="205"/>
        <v>2021-08</v>
      </c>
      <c r="F640" s="199" t="str">
        <f t="shared" si="206"/>
        <v/>
      </c>
      <c r="G640" s="200">
        <f t="shared" si="207"/>
        <v>307.24</v>
      </c>
      <c r="H640" s="200">
        <f t="shared" si="208"/>
        <v>30.12</v>
      </c>
      <c r="I640" s="200">
        <f t="shared" si="209"/>
        <v>0</v>
      </c>
      <c r="J640" s="200">
        <f t="shared" si="210"/>
        <v>337.36</v>
      </c>
      <c r="N640" s="292" t="s">
        <v>504</v>
      </c>
      <c r="O640" s="292"/>
      <c r="P640" s="292"/>
      <c r="Q640" s="293">
        <v>44437</v>
      </c>
      <c r="R640" s="293"/>
      <c r="S640" s="293"/>
      <c r="T640" s="47">
        <v>307.24209999999999</v>
      </c>
      <c r="U640" s="47">
        <v>30.117899999999999</v>
      </c>
      <c r="V640" s="294">
        <v>0</v>
      </c>
      <c r="W640" s="294"/>
      <c r="X640" s="294"/>
      <c r="Y640" s="294"/>
      <c r="Z640" s="47">
        <v>337.36</v>
      </c>
      <c r="AA640" s="294">
        <v>0</v>
      </c>
      <c r="AB640" s="294"/>
      <c r="AC640" s="21" t="s">
        <v>85</v>
      </c>
      <c r="AE640" s="295"/>
      <c r="AF640" s="295"/>
      <c r="AG640" s="21"/>
      <c r="AH640" s="16"/>
      <c r="AI640" s="296"/>
      <c r="AJ640" s="296"/>
      <c r="AK640" s="296"/>
      <c r="AL640" s="294"/>
      <c r="AM640" s="294"/>
      <c r="AN640" s="47"/>
    </row>
    <row r="641" spans="1:40" x14ac:dyDescent="0.2">
      <c r="A641" s="91" t="s">
        <v>443</v>
      </c>
      <c r="B641" s="199" t="str">
        <f t="shared" si="194"/>
        <v>SERVICIO</v>
      </c>
      <c r="C641" s="199" t="str">
        <f t="shared" si="203"/>
        <v>REF</v>
      </c>
      <c r="D641" s="199" t="b">
        <f t="shared" si="204"/>
        <v>1</v>
      </c>
      <c r="E641" s="199" t="str">
        <f t="shared" si="205"/>
        <v>2021-09</v>
      </c>
      <c r="F641" s="199" t="str">
        <f t="shared" si="206"/>
        <v/>
      </c>
      <c r="G641" s="200">
        <f t="shared" si="207"/>
        <v>308.49</v>
      </c>
      <c r="H641" s="200">
        <f t="shared" si="208"/>
        <v>28.87</v>
      </c>
      <c r="I641" s="200">
        <f t="shared" si="209"/>
        <v>0</v>
      </c>
      <c r="J641" s="200">
        <f t="shared" si="210"/>
        <v>337.36</v>
      </c>
      <c r="N641" s="292" t="s">
        <v>505</v>
      </c>
      <c r="O641" s="292"/>
      <c r="P641" s="292"/>
      <c r="Q641" s="293">
        <v>44468</v>
      </c>
      <c r="R641" s="293"/>
      <c r="S641" s="293"/>
      <c r="T641" s="47">
        <v>308.4939</v>
      </c>
      <c r="U641" s="47">
        <v>28.866099999999999</v>
      </c>
      <c r="V641" s="294">
        <v>0</v>
      </c>
      <c r="W641" s="294"/>
      <c r="X641" s="294"/>
      <c r="Y641" s="294"/>
      <c r="Z641" s="47">
        <v>337.36</v>
      </c>
      <c r="AA641" s="294">
        <v>0</v>
      </c>
      <c r="AB641" s="294"/>
      <c r="AC641" s="21" t="s">
        <v>85</v>
      </c>
      <c r="AE641" s="295"/>
      <c r="AF641" s="295"/>
      <c r="AG641" s="21"/>
      <c r="AH641" s="16"/>
      <c r="AI641" s="296"/>
      <c r="AJ641" s="296"/>
      <c r="AK641" s="296"/>
      <c r="AL641" s="294"/>
      <c r="AM641" s="294"/>
      <c r="AN641" s="47"/>
    </row>
    <row r="642" spans="1:40" x14ac:dyDescent="0.2">
      <c r="A642" s="91" t="s">
        <v>443</v>
      </c>
      <c r="B642" s="199" t="str">
        <f t="shared" si="194"/>
        <v>SERVICIO</v>
      </c>
      <c r="C642" s="199" t="str">
        <f t="shared" si="203"/>
        <v>REF</v>
      </c>
      <c r="D642" s="199" t="b">
        <f t="shared" si="204"/>
        <v>1</v>
      </c>
      <c r="E642" s="199" t="str">
        <f t="shared" si="205"/>
        <v>2021-10</v>
      </c>
      <c r="F642" s="199" t="str">
        <f t="shared" si="206"/>
        <v/>
      </c>
      <c r="G642" s="200">
        <f t="shared" si="207"/>
        <v>309.75</v>
      </c>
      <c r="H642" s="200">
        <f t="shared" si="208"/>
        <v>27.61</v>
      </c>
      <c r="I642" s="200">
        <f t="shared" si="209"/>
        <v>0</v>
      </c>
      <c r="J642" s="200">
        <f t="shared" si="210"/>
        <v>337.36</v>
      </c>
      <c r="N642" s="292" t="s">
        <v>506</v>
      </c>
      <c r="O642" s="292"/>
      <c r="P642" s="292"/>
      <c r="Q642" s="293">
        <v>44498</v>
      </c>
      <c r="R642" s="293"/>
      <c r="S642" s="293"/>
      <c r="T642" s="47">
        <v>309.75069999999999</v>
      </c>
      <c r="U642" s="47">
        <v>27.609300000000001</v>
      </c>
      <c r="V642" s="294">
        <v>0</v>
      </c>
      <c r="W642" s="294"/>
      <c r="X642" s="294"/>
      <c r="Y642" s="294"/>
      <c r="Z642" s="47">
        <v>337.36</v>
      </c>
      <c r="AA642" s="294">
        <v>0</v>
      </c>
      <c r="AB642" s="294"/>
      <c r="AC642" s="21" t="s">
        <v>85</v>
      </c>
      <c r="AE642" s="295"/>
      <c r="AF642" s="295"/>
      <c r="AG642" s="21"/>
      <c r="AH642" s="16"/>
      <c r="AI642" s="296"/>
      <c r="AJ642" s="296"/>
      <c r="AK642" s="296"/>
      <c r="AL642" s="294"/>
      <c r="AM642" s="294"/>
      <c r="AN642" s="47"/>
    </row>
    <row r="643" spans="1:40" x14ac:dyDescent="0.2">
      <c r="A643" s="91" t="s">
        <v>443</v>
      </c>
      <c r="B643" s="199" t="str">
        <f t="shared" si="194"/>
        <v>SERVICIO</v>
      </c>
      <c r="C643" s="199" t="str">
        <f t="shared" si="203"/>
        <v>REF</v>
      </c>
      <c r="D643" s="199" t="b">
        <f t="shared" si="204"/>
        <v>1</v>
      </c>
      <c r="E643" s="199" t="str">
        <f t="shared" si="205"/>
        <v>2021-11</v>
      </c>
      <c r="F643" s="199" t="str">
        <f t="shared" si="206"/>
        <v/>
      </c>
      <c r="G643" s="200">
        <f t="shared" si="207"/>
        <v>311.01</v>
      </c>
      <c r="H643" s="200">
        <f t="shared" si="208"/>
        <v>26.35</v>
      </c>
      <c r="I643" s="200">
        <f t="shared" si="209"/>
        <v>0</v>
      </c>
      <c r="J643" s="200">
        <f t="shared" si="210"/>
        <v>337.36</v>
      </c>
      <c r="N643" s="292" t="s">
        <v>507</v>
      </c>
      <c r="O643" s="292"/>
      <c r="P643" s="292"/>
      <c r="Q643" s="293">
        <v>44529</v>
      </c>
      <c r="R643" s="293"/>
      <c r="S643" s="293"/>
      <c r="T643" s="47">
        <v>311.0127</v>
      </c>
      <c r="U643" s="47">
        <v>26.347300000000001</v>
      </c>
      <c r="V643" s="294">
        <v>0</v>
      </c>
      <c r="W643" s="294"/>
      <c r="X643" s="294"/>
      <c r="Y643" s="294"/>
      <c r="Z643" s="47">
        <v>337.36</v>
      </c>
      <c r="AA643" s="294">
        <v>0</v>
      </c>
      <c r="AB643" s="294"/>
      <c r="AC643" s="21" t="s">
        <v>85</v>
      </c>
      <c r="AE643" s="295"/>
      <c r="AF643" s="295"/>
      <c r="AG643" s="21"/>
      <c r="AH643" s="16"/>
      <c r="AI643" s="296"/>
      <c r="AJ643" s="296"/>
      <c r="AK643" s="296"/>
      <c r="AL643" s="294"/>
      <c r="AM643" s="294"/>
      <c r="AN643" s="47"/>
    </row>
    <row r="644" spans="1:40" x14ac:dyDescent="0.2">
      <c r="A644" s="91" t="s">
        <v>443</v>
      </c>
      <c r="B644" s="199" t="str">
        <f t="shared" si="194"/>
        <v>SERVICIO</v>
      </c>
      <c r="C644" s="199" t="str">
        <f t="shared" si="203"/>
        <v>REF</v>
      </c>
      <c r="D644" s="199" t="b">
        <f t="shared" si="204"/>
        <v>1</v>
      </c>
      <c r="E644" s="199" t="str">
        <f t="shared" si="205"/>
        <v>2021-12</v>
      </c>
      <c r="F644" s="199" t="str">
        <f t="shared" si="206"/>
        <v/>
      </c>
      <c r="G644" s="200">
        <f t="shared" si="207"/>
        <v>312.27999999999997</v>
      </c>
      <c r="H644" s="200">
        <f t="shared" si="208"/>
        <v>25.08</v>
      </c>
      <c r="I644" s="200">
        <f t="shared" si="209"/>
        <v>0</v>
      </c>
      <c r="J644" s="200">
        <f t="shared" si="210"/>
        <v>337.35999999999996</v>
      </c>
      <c r="N644" s="292" t="s">
        <v>508</v>
      </c>
      <c r="O644" s="292"/>
      <c r="P644" s="292"/>
      <c r="Q644" s="293">
        <v>44559</v>
      </c>
      <c r="R644" s="293"/>
      <c r="S644" s="293"/>
      <c r="T644" s="47">
        <v>312.27980000000002</v>
      </c>
      <c r="U644" s="47">
        <v>25.080200000000001</v>
      </c>
      <c r="V644" s="294">
        <v>0</v>
      </c>
      <c r="W644" s="294"/>
      <c r="X644" s="294"/>
      <c r="Y644" s="294"/>
      <c r="Z644" s="47">
        <v>337.36</v>
      </c>
      <c r="AA644" s="294">
        <v>0</v>
      </c>
      <c r="AB644" s="294"/>
      <c r="AC644" s="21" t="s">
        <v>85</v>
      </c>
      <c r="AE644" s="295"/>
      <c r="AF644" s="295"/>
      <c r="AG644" s="21"/>
      <c r="AH644" s="16"/>
      <c r="AI644" s="296"/>
      <c r="AJ644" s="296"/>
      <c r="AK644" s="296"/>
      <c r="AL644" s="294"/>
      <c r="AM644" s="294"/>
      <c r="AN644" s="47"/>
    </row>
    <row r="645" spans="1:40" x14ac:dyDescent="0.2">
      <c r="A645" s="91" t="s">
        <v>443</v>
      </c>
      <c r="B645" s="199" t="str">
        <f t="shared" si="194"/>
        <v>SERVICIO</v>
      </c>
      <c r="C645" s="199" t="str">
        <f t="shared" si="203"/>
        <v>REF</v>
      </c>
      <c r="D645" s="199" t="b">
        <f t="shared" si="204"/>
        <v>1</v>
      </c>
      <c r="E645" s="199" t="str">
        <f t="shared" si="205"/>
        <v>2022-01</v>
      </c>
      <c r="F645" s="199" t="str">
        <f t="shared" si="206"/>
        <v/>
      </c>
      <c r="G645" s="200">
        <f t="shared" si="207"/>
        <v>313.55</v>
      </c>
      <c r="H645" s="200">
        <f t="shared" si="208"/>
        <v>23.81</v>
      </c>
      <c r="I645" s="200">
        <f t="shared" si="209"/>
        <v>0</v>
      </c>
      <c r="J645" s="200">
        <f t="shared" si="210"/>
        <v>337.36</v>
      </c>
      <c r="N645" s="292" t="s">
        <v>509</v>
      </c>
      <c r="O645" s="292"/>
      <c r="P645" s="292"/>
      <c r="Q645" s="293">
        <v>44590</v>
      </c>
      <c r="R645" s="293"/>
      <c r="S645" s="293"/>
      <c r="T645" s="47">
        <v>313.5521</v>
      </c>
      <c r="U645" s="47">
        <v>23.8079</v>
      </c>
      <c r="V645" s="294">
        <v>0</v>
      </c>
      <c r="W645" s="294"/>
      <c r="X645" s="294"/>
      <c r="Y645" s="294"/>
      <c r="Z645" s="47">
        <v>337.36</v>
      </c>
      <c r="AA645" s="294">
        <v>0</v>
      </c>
      <c r="AB645" s="294"/>
      <c r="AC645" s="21" t="s">
        <v>85</v>
      </c>
      <c r="AE645" s="295"/>
      <c r="AF645" s="295"/>
      <c r="AG645" s="21"/>
      <c r="AH645" s="16"/>
      <c r="AI645" s="296"/>
      <c r="AJ645" s="296"/>
      <c r="AK645" s="296"/>
      <c r="AL645" s="294"/>
      <c r="AM645" s="294"/>
      <c r="AN645" s="47"/>
    </row>
    <row r="646" spans="1:40" x14ac:dyDescent="0.2">
      <c r="A646" s="91" t="s">
        <v>443</v>
      </c>
      <c r="B646" s="199" t="str">
        <f t="shared" si="194"/>
        <v>SERVICIO</v>
      </c>
      <c r="C646" s="199" t="str">
        <f t="shared" si="203"/>
        <v>REF</v>
      </c>
      <c r="D646" s="199" t="b">
        <f t="shared" si="204"/>
        <v>1</v>
      </c>
      <c r="E646" s="199" t="str">
        <f t="shared" si="205"/>
        <v>2022-02</v>
      </c>
      <c r="F646" s="199" t="str">
        <f t="shared" si="206"/>
        <v/>
      </c>
      <c r="G646" s="200">
        <f t="shared" si="207"/>
        <v>314.83</v>
      </c>
      <c r="H646" s="200">
        <f t="shared" si="208"/>
        <v>22.53</v>
      </c>
      <c r="I646" s="200">
        <f t="shared" si="209"/>
        <v>0</v>
      </c>
      <c r="J646" s="200">
        <f t="shared" si="210"/>
        <v>337.36</v>
      </c>
      <c r="N646" s="292" t="s">
        <v>510</v>
      </c>
      <c r="O646" s="292"/>
      <c r="P646" s="292"/>
      <c r="Q646" s="293">
        <v>44620</v>
      </c>
      <c r="R646" s="293"/>
      <c r="S646" s="293"/>
      <c r="T646" s="47">
        <v>314.8295</v>
      </c>
      <c r="U646" s="47">
        <v>22.5305</v>
      </c>
      <c r="V646" s="294">
        <v>0</v>
      </c>
      <c r="W646" s="294"/>
      <c r="X646" s="294"/>
      <c r="Y646" s="294"/>
      <c r="Z646" s="47">
        <v>337.36</v>
      </c>
      <c r="AA646" s="294">
        <v>0</v>
      </c>
      <c r="AB646" s="294"/>
      <c r="AC646" s="21" t="s">
        <v>85</v>
      </c>
      <c r="AE646" s="295"/>
      <c r="AF646" s="295"/>
      <c r="AG646" s="21"/>
      <c r="AH646" s="16"/>
      <c r="AI646" s="296"/>
      <c r="AJ646" s="296"/>
      <c r="AK646" s="296"/>
      <c r="AL646" s="294"/>
      <c r="AM646" s="294"/>
      <c r="AN646" s="47"/>
    </row>
    <row r="647" spans="1:40" x14ac:dyDescent="0.2">
      <c r="A647" s="91" t="s">
        <v>443</v>
      </c>
      <c r="B647" s="199" t="str">
        <f t="shared" si="194"/>
        <v>SERVICIO</v>
      </c>
      <c r="C647" s="199" t="str">
        <f t="shared" si="203"/>
        <v>REF</v>
      </c>
      <c r="D647" s="199" t="b">
        <f t="shared" si="204"/>
        <v>1</v>
      </c>
      <c r="E647" s="199" t="str">
        <f t="shared" si="205"/>
        <v>2022-03</v>
      </c>
      <c r="F647" s="199" t="str">
        <f t="shared" si="206"/>
        <v/>
      </c>
      <c r="G647" s="200">
        <f t="shared" si="207"/>
        <v>316.11</v>
      </c>
      <c r="H647" s="200">
        <f t="shared" si="208"/>
        <v>21.25</v>
      </c>
      <c r="I647" s="200">
        <f t="shared" si="209"/>
        <v>0</v>
      </c>
      <c r="J647" s="200">
        <f t="shared" si="210"/>
        <v>337.36</v>
      </c>
      <c r="N647" s="292" t="s">
        <v>511</v>
      </c>
      <c r="O647" s="292"/>
      <c r="P647" s="292"/>
      <c r="Q647" s="293">
        <v>44649</v>
      </c>
      <c r="R647" s="293"/>
      <c r="S647" s="293"/>
      <c r="T647" s="47">
        <v>316.11219999999997</v>
      </c>
      <c r="U647" s="47">
        <v>21.247800000000002</v>
      </c>
      <c r="V647" s="294">
        <v>0</v>
      </c>
      <c r="W647" s="294"/>
      <c r="X647" s="294"/>
      <c r="Y647" s="294"/>
      <c r="Z647" s="47">
        <v>337.36</v>
      </c>
      <c r="AA647" s="294">
        <v>0</v>
      </c>
      <c r="AB647" s="294"/>
      <c r="AC647" s="21" t="s">
        <v>85</v>
      </c>
      <c r="AE647" s="295"/>
      <c r="AF647" s="295"/>
      <c r="AG647" s="21"/>
      <c r="AH647" s="16"/>
      <c r="AI647" s="296"/>
      <c r="AJ647" s="296"/>
      <c r="AK647" s="296"/>
      <c r="AL647" s="294"/>
      <c r="AM647" s="294"/>
      <c r="AN647" s="47"/>
    </row>
    <row r="648" spans="1:40" x14ac:dyDescent="0.2">
      <c r="A648" s="91" t="s">
        <v>443</v>
      </c>
      <c r="B648" s="199" t="str">
        <f t="shared" si="194"/>
        <v>SERVICIO</v>
      </c>
      <c r="C648" s="199" t="str">
        <f t="shared" si="203"/>
        <v>REF</v>
      </c>
      <c r="D648" s="199" t="b">
        <f t="shared" si="204"/>
        <v>1</v>
      </c>
      <c r="E648" s="199" t="str">
        <f t="shared" si="205"/>
        <v>2022-04</v>
      </c>
      <c r="F648" s="199" t="str">
        <f t="shared" si="206"/>
        <v/>
      </c>
      <c r="G648" s="200">
        <f t="shared" si="207"/>
        <v>317.39999999999998</v>
      </c>
      <c r="H648" s="200">
        <f t="shared" si="208"/>
        <v>19.96</v>
      </c>
      <c r="I648" s="200">
        <f t="shared" si="209"/>
        <v>0</v>
      </c>
      <c r="J648" s="200">
        <f t="shared" si="210"/>
        <v>337.35999999999996</v>
      </c>
      <c r="N648" s="292" t="s">
        <v>512</v>
      </c>
      <c r="O648" s="292"/>
      <c r="P648" s="292"/>
      <c r="Q648" s="293">
        <v>44680</v>
      </c>
      <c r="R648" s="293"/>
      <c r="S648" s="293"/>
      <c r="T648" s="47">
        <v>317.39999999999998</v>
      </c>
      <c r="U648" s="47">
        <v>19.96</v>
      </c>
      <c r="V648" s="294">
        <v>0</v>
      </c>
      <c r="W648" s="294"/>
      <c r="X648" s="294"/>
      <c r="Y648" s="294"/>
      <c r="Z648" s="47">
        <v>337.36</v>
      </c>
      <c r="AA648" s="294">
        <v>0</v>
      </c>
      <c r="AB648" s="294"/>
      <c r="AC648" s="21" t="s">
        <v>85</v>
      </c>
      <c r="AE648" s="295"/>
      <c r="AF648" s="295"/>
      <c r="AG648" s="21"/>
      <c r="AH648" s="16"/>
      <c r="AI648" s="296"/>
      <c r="AJ648" s="296"/>
      <c r="AK648" s="296"/>
      <c r="AL648" s="294"/>
      <c r="AM648" s="294"/>
      <c r="AN648" s="47"/>
    </row>
    <row r="649" spans="1:40" x14ac:dyDescent="0.2">
      <c r="A649" s="91" t="s">
        <v>443</v>
      </c>
      <c r="B649" s="199" t="str">
        <f t="shared" si="194"/>
        <v>SERVICIO</v>
      </c>
      <c r="C649" s="199" t="str">
        <f t="shared" si="203"/>
        <v>REF</v>
      </c>
      <c r="D649" s="199" t="b">
        <f t="shared" si="204"/>
        <v>1</v>
      </c>
      <c r="E649" s="199" t="str">
        <f t="shared" si="205"/>
        <v>2022-05</v>
      </c>
      <c r="F649" s="199" t="str">
        <f t="shared" si="206"/>
        <v/>
      </c>
      <c r="G649" s="200">
        <f t="shared" si="207"/>
        <v>318.69</v>
      </c>
      <c r="H649" s="200">
        <f t="shared" si="208"/>
        <v>18.670000000000002</v>
      </c>
      <c r="I649" s="200">
        <f t="shared" si="209"/>
        <v>0</v>
      </c>
      <c r="J649" s="200">
        <f t="shared" si="210"/>
        <v>337.36</v>
      </c>
      <c r="N649" s="292" t="s">
        <v>513</v>
      </c>
      <c r="O649" s="292"/>
      <c r="P649" s="292"/>
      <c r="Q649" s="293">
        <v>44710</v>
      </c>
      <c r="R649" s="293"/>
      <c r="S649" s="293"/>
      <c r="T649" s="47">
        <v>318.69319999999999</v>
      </c>
      <c r="U649" s="47">
        <v>18.666799999999999</v>
      </c>
      <c r="V649" s="294">
        <v>0</v>
      </c>
      <c r="W649" s="294"/>
      <c r="X649" s="294"/>
      <c r="Y649" s="294"/>
      <c r="Z649" s="47">
        <v>337.36</v>
      </c>
      <c r="AA649" s="294">
        <v>0</v>
      </c>
      <c r="AB649" s="294"/>
      <c r="AC649" s="21" t="s">
        <v>85</v>
      </c>
      <c r="AE649" s="295"/>
      <c r="AF649" s="295"/>
      <c r="AG649" s="21"/>
      <c r="AH649" s="16"/>
      <c r="AI649" s="296"/>
      <c r="AJ649" s="296"/>
      <c r="AK649" s="296"/>
      <c r="AL649" s="294"/>
      <c r="AM649" s="294"/>
      <c r="AN649" s="47"/>
    </row>
    <row r="650" spans="1:40" x14ac:dyDescent="0.2">
      <c r="A650" s="91" t="s">
        <v>443</v>
      </c>
      <c r="B650" s="199" t="str">
        <f t="shared" si="194"/>
        <v>SERVICIO</v>
      </c>
      <c r="C650" s="199" t="str">
        <f t="shared" si="203"/>
        <v>REF</v>
      </c>
      <c r="D650" s="199" t="b">
        <f t="shared" si="204"/>
        <v>1</v>
      </c>
      <c r="E650" s="199" t="str">
        <f t="shared" si="205"/>
        <v>2022-06</v>
      </c>
      <c r="F650" s="199" t="str">
        <f t="shared" si="206"/>
        <v/>
      </c>
      <c r="G650" s="200">
        <f t="shared" si="207"/>
        <v>319.99</v>
      </c>
      <c r="H650" s="200">
        <f t="shared" si="208"/>
        <v>17.37</v>
      </c>
      <c r="I650" s="200">
        <f t="shared" si="209"/>
        <v>0</v>
      </c>
      <c r="J650" s="200">
        <f t="shared" si="210"/>
        <v>337.36</v>
      </c>
      <c r="N650" s="292" t="s">
        <v>514</v>
      </c>
      <c r="O650" s="292"/>
      <c r="P650" s="292"/>
      <c r="Q650" s="293">
        <v>44741</v>
      </c>
      <c r="R650" s="293"/>
      <c r="S650" s="293"/>
      <c r="T650" s="47">
        <v>319.99160000000001</v>
      </c>
      <c r="U650" s="47">
        <v>17.368400000000001</v>
      </c>
      <c r="V650" s="294">
        <v>0</v>
      </c>
      <c r="W650" s="294"/>
      <c r="X650" s="294"/>
      <c r="Y650" s="294"/>
      <c r="Z650" s="47">
        <v>337.36</v>
      </c>
      <c r="AA650" s="294">
        <v>0</v>
      </c>
      <c r="AB650" s="294"/>
      <c r="AC650" s="21" t="s">
        <v>85</v>
      </c>
      <c r="AE650" s="295"/>
      <c r="AF650" s="295"/>
      <c r="AG650" s="21"/>
      <c r="AH650" s="16"/>
      <c r="AI650" s="296"/>
      <c r="AJ650" s="296"/>
      <c r="AK650" s="296"/>
      <c r="AL650" s="294"/>
      <c r="AM650" s="294"/>
      <c r="AN650" s="47"/>
    </row>
    <row r="651" spans="1:40" x14ac:dyDescent="0.2">
      <c r="A651" s="91" t="s">
        <v>443</v>
      </c>
      <c r="B651" s="199" t="str">
        <f t="shared" si="194"/>
        <v>SERVICIO</v>
      </c>
      <c r="C651" s="199" t="str">
        <f t="shared" si="203"/>
        <v>REF</v>
      </c>
      <c r="D651" s="199" t="b">
        <f t="shared" si="204"/>
        <v>1</v>
      </c>
      <c r="E651" s="199" t="str">
        <f t="shared" si="205"/>
        <v>2022-07</v>
      </c>
      <c r="F651" s="199" t="str">
        <f t="shared" si="206"/>
        <v/>
      </c>
      <c r="G651" s="200">
        <f t="shared" si="207"/>
        <v>321.3</v>
      </c>
      <c r="H651" s="200">
        <f t="shared" si="208"/>
        <v>16.059999999999999</v>
      </c>
      <c r="I651" s="200">
        <f t="shared" si="209"/>
        <v>0</v>
      </c>
      <c r="J651" s="200">
        <f t="shared" si="210"/>
        <v>337.36</v>
      </c>
      <c r="N651" s="292" t="s">
        <v>515</v>
      </c>
      <c r="O651" s="292"/>
      <c r="P651" s="292"/>
      <c r="Q651" s="293">
        <v>44771</v>
      </c>
      <c r="R651" s="293"/>
      <c r="S651" s="293"/>
      <c r="T651" s="47">
        <v>321.29520000000002</v>
      </c>
      <c r="U651" s="47">
        <v>16.064800000000002</v>
      </c>
      <c r="V651" s="294">
        <v>0</v>
      </c>
      <c r="W651" s="294"/>
      <c r="X651" s="294"/>
      <c r="Y651" s="294"/>
      <c r="Z651" s="47">
        <v>337.36</v>
      </c>
      <c r="AA651" s="294">
        <v>0</v>
      </c>
      <c r="AB651" s="294"/>
      <c r="AC651" s="21" t="s">
        <v>85</v>
      </c>
      <c r="AE651" s="295"/>
      <c r="AF651" s="295"/>
      <c r="AG651" s="21"/>
      <c r="AH651" s="16"/>
      <c r="AI651" s="296"/>
      <c r="AJ651" s="296"/>
      <c r="AK651" s="296"/>
      <c r="AL651" s="294"/>
      <c r="AM651" s="294"/>
      <c r="AN651" s="47"/>
    </row>
    <row r="652" spans="1:40" x14ac:dyDescent="0.2">
      <c r="A652" s="91" t="s">
        <v>443</v>
      </c>
      <c r="B652" s="199" t="str">
        <f t="shared" si="194"/>
        <v>SERVICIO</v>
      </c>
      <c r="C652" s="199" t="str">
        <f t="shared" si="203"/>
        <v>REF</v>
      </c>
      <c r="D652" s="199" t="b">
        <f t="shared" si="204"/>
        <v>1</v>
      </c>
      <c r="E652" s="199" t="str">
        <f t="shared" si="205"/>
        <v>2022-08</v>
      </c>
      <c r="F652" s="199" t="str">
        <f t="shared" si="206"/>
        <v/>
      </c>
      <c r="G652" s="200">
        <f t="shared" si="207"/>
        <v>322.60000000000002</v>
      </c>
      <c r="H652" s="200">
        <f t="shared" si="208"/>
        <v>14.76</v>
      </c>
      <c r="I652" s="200">
        <f t="shared" si="209"/>
        <v>0</v>
      </c>
      <c r="J652" s="200">
        <f t="shared" si="210"/>
        <v>337.36</v>
      </c>
      <c r="N652" s="292" t="s">
        <v>516</v>
      </c>
      <c r="O652" s="292"/>
      <c r="P652" s="292"/>
      <c r="Q652" s="293">
        <v>44802</v>
      </c>
      <c r="R652" s="293"/>
      <c r="S652" s="293"/>
      <c r="T652" s="47">
        <v>322.60419999999999</v>
      </c>
      <c r="U652" s="47">
        <v>14.755800000000001</v>
      </c>
      <c r="V652" s="294">
        <v>0</v>
      </c>
      <c r="W652" s="294"/>
      <c r="X652" s="294"/>
      <c r="Y652" s="294"/>
      <c r="Z652" s="47">
        <v>337.36</v>
      </c>
      <c r="AA652" s="294">
        <v>0</v>
      </c>
      <c r="AB652" s="294"/>
      <c r="AC652" s="21" t="s">
        <v>85</v>
      </c>
      <c r="AE652" s="295"/>
      <c r="AF652" s="295"/>
      <c r="AG652" s="21"/>
      <c r="AH652" s="16"/>
      <c r="AI652" s="296"/>
      <c r="AJ652" s="296"/>
      <c r="AK652" s="296"/>
      <c r="AL652" s="294"/>
      <c r="AM652" s="294"/>
      <c r="AN652" s="47"/>
    </row>
    <row r="653" spans="1:40" x14ac:dyDescent="0.2">
      <c r="A653" s="91" t="s">
        <v>443</v>
      </c>
      <c r="B653" s="199" t="str">
        <f t="shared" ref="B653:B716" si="211">IF(RIGHT(N652,2)=RIGHT(N653,2)=FALSE,Q652,B652)</f>
        <v>SERVICIO</v>
      </c>
      <c r="C653" s="199" t="str">
        <f t="shared" si="203"/>
        <v>REF</v>
      </c>
      <c r="D653" s="199" t="b">
        <f t="shared" si="204"/>
        <v>1</v>
      </c>
      <c r="E653" s="199" t="str">
        <f t="shared" si="205"/>
        <v>2022-09</v>
      </c>
      <c r="F653" s="199" t="str">
        <f t="shared" si="206"/>
        <v/>
      </c>
      <c r="G653" s="200">
        <f t="shared" si="207"/>
        <v>323.92</v>
      </c>
      <c r="H653" s="200">
        <f t="shared" si="208"/>
        <v>13.44</v>
      </c>
      <c r="I653" s="200">
        <f t="shared" si="209"/>
        <v>0</v>
      </c>
      <c r="J653" s="200">
        <f t="shared" si="210"/>
        <v>337.36</v>
      </c>
      <c r="N653" s="292" t="s">
        <v>517</v>
      </c>
      <c r="O653" s="292"/>
      <c r="P653" s="292"/>
      <c r="Q653" s="293">
        <v>44833</v>
      </c>
      <c r="R653" s="293"/>
      <c r="S653" s="293"/>
      <c r="T653" s="47">
        <v>323.91860000000003</v>
      </c>
      <c r="U653" s="47">
        <v>13.4414</v>
      </c>
      <c r="V653" s="294">
        <v>0</v>
      </c>
      <c r="W653" s="294"/>
      <c r="X653" s="294"/>
      <c r="Y653" s="294"/>
      <c r="Z653" s="47">
        <v>337.36</v>
      </c>
      <c r="AA653" s="294">
        <v>0</v>
      </c>
      <c r="AB653" s="294"/>
      <c r="AC653" s="21" t="s">
        <v>85</v>
      </c>
      <c r="AE653" s="295"/>
      <c r="AF653" s="295"/>
      <c r="AG653" s="21"/>
      <c r="AH653" s="16"/>
      <c r="AI653" s="296"/>
      <c r="AJ653" s="296"/>
      <c r="AK653" s="296"/>
      <c r="AL653" s="294"/>
      <c r="AM653" s="294"/>
      <c r="AN653" s="47"/>
    </row>
    <row r="654" spans="1:40" x14ac:dyDescent="0.2">
      <c r="A654" s="91" t="s">
        <v>443</v>
      </c>
      <c r="B654" s="199" t="str">
        <f t="shared" si="211"/>
        <v>SERVICIO</v>
      </c>
      <c r="C654" s="199" t="str">
        <f t="shared" si="203"/>
        <v>REF</v>
      </c>
      <c r="D654" s="199" t="b">
        <f t="shared" si="204"/>
        <v>1</v>
      </c>
      <c r="E654" s="199" t="str">
        <f t="shared" si="205"/>
        <v>2022-10</v>
      </c>
      <c r="F654" s="199" t="str">
        <f t="shared" si="206"/>
        <v/>
      </c>
      <c r="G654" s="200">
        <f t="shared" si="207"/>
        <v>325.24</v>
      </c>
      <c r="H654" s="200">
        <f t="shared" si="208"/>
        <v>12.12</v>
      </c>
      <c r="I654" s="200">
        <f t="shared" si="209"/>
        <v>0</v>
      </c>
      <c r="J654" s="200">
        <f t="shared" si="210"/>
        <v>337.36</v>
      </c>
      <c r="N654" s="292" t="s">
        <v>518</v>
      </c>
      <c r="O654" s="292"/>
      <c r="P654" s="292"/>
      <c r="Q654" s="293">
        <v>44863</v>
      </c>
      <c r="R654" s="293"/>
      <c r="S654" s="293"/>
      <c r="T654" s="47">
        <v>325.23829999999998</v>
      </c>
      <c r="U654" s="47">
        <v>12.121700000000001</v>
      </c>
      <c r="V654" s="294">
        <v>0</v>
      </c>
      <c r="W654" s="294"/>
      <c r="X654" s="294"/>
      <c r="Y654" s="294"/>
      <c r="Z654" s="47">
        <v>337.36</v>
      </c>
      <c r="AA654" s="294">
        <v>0</v>
      </c>
      <c r="AB654" s="294"/>
      <c r="AC654" s="21" t="s">
        <v>85</v>
      </c>
      <c r="AE654" s="295"/>
      <c r="AF654" s="295"/>
      <c r="AG654" s="21"/>
      <c r="AH654" s="16"/>
      <c r="AI654" s="296"/>
      <c r="AJ654" s="296"/>
      <c r="AK654" s="296"/>
      <c r="AL654" s="294"/>
      <c r="AM654" s="294"/>
      <c r="AN654" s="47"/>
    </row>
    <row r="655" spans="1:40" x14ac:dyDescent="0.2">
      <c r="A655" s="91" t="s">
        <v>443</v>
      </c>
      <c r="B655" s="199" t="str">
        <f t="shared" si="211"/>
        <v>SERVICIO</v>
      </c>
      <c r="C655" s="199" t="str">
        <f t="shared" si="203"/>
        <v>REF</v>
      </c>
      <c r="D655" s="199" t="b">
        <f t="shared" si="204"/>
        <v>1</v>
      </c>
      <c r="E655" s="199" t="str">
        <f t="shared" si="205"/>
        <v>2022-11</v>
      </c>
      <c r="F655" s="199" t="str">
        <f t="shared" si="206"/>
        <v/>
      </c>
      <c r="G655" s="200">
        <f t="shared" si="207"/>
        <v>326.56</v>
      </c>
      <c r="H655" s="200">
        <f t="shared" si="208"/>
        <v>10.8</v>
      </c>
      <c r="I655" s="200">
        <f t="shared" si="209"/>
        <v>0</v>
      </c>
      <c r="J655" s="200">
        <f t="shared" si="210"/>
        <v>337.36</v>
      </c>
      <c r="N655" s="292" t="s">
        <v>519</v>
      </c>
      <c r="O655" s="292"/>
      <c r="P655" s="292"/>
      <c r="Q655" s="293">
        <v>44894</v>
      </c>
      <c r="R655" s="293"/>
      <c r="S655" s="293"/>
      <c r="T655" s="47">
        <v>326.56330000000003</v>
      </c>
      <c r="U655" s="47">
        <v>10.7967</v>
      </c>
      <c r="V655" s="294">
        <v>0</v>
      </c>
      <c r="W655" s="294"/>
      <c r="X655" s="294"/>
      <c r="Y655" s="294"/>
      <c r="Z655" s="47">
        <v>337.36</v>
      </c>
      <c r="AA655" s="294">
        <v>0</v>
      </c>
      <c r="AB655" s="294"/>
      <c r="AC655" s="21" t="s">
        <v>85</v>
      </c>
      <c r="AE655" s="295"/>
      <c r="AF655" s="295"/>
      <c r="AG655" s="21"/>
      <c r="AH655" s="16"/>
      <c r="AI655" s="296"/>
      <c r="AJ655" s="296"/>
      <c r="AK655" s="296"/>
      <c r="AL655" s="294"/>
      <c r="AM655" s="294"/>
      <c r="AN655" s="47"/>
    </row>
    <row r="656" spans="1:40" x14ac:dyDescent="0.2">
      <c r="A656" s="91" t="s">
        <v>443</v>
      </c>
      <c r="B656" s="199" t="str">
        <f t="shared" si="211"/>
        <v>SERVICIO</v>
      </c>
      <c r="C656" s="199" t="str">
        <f t="shared" si="203"/>
        <v>REF</v>
      </c>
      <c r="D656" s="199" t="b">
        <f t="shared" si="204"/>
        <v>1</v>
      </c>
      <c r="E656" s="199" t="str">
        <f t="shared" si="205"/>
        <v>2022-12</v>
      </c>
      <c r="F656" s="199" t="str">
        <f t="shared" si="206"/>
        <v/>
      </c>
      <c r="G656" s="200">
        <f t="shared" si="207"/>
        <v>327.89</v>
      </c>
      <c r="H656" s="200">
        <f t="shared" si="208"/>
        <v>9.4700000000000006</v>
      </c>
      <c r="I656" s="200">
        <f t="shared" si="209"/>
        <v>0</v>
      </c>
      <c r="J656" s="200">
        <f t="shared" si="210"/>
        <v>337.36</v>
      </c>
      <c r="N656" s="292" t="s">
        <v>520</v>
      </c>
      <c r="O656" s="292"/>
      <c r="P656" s="292"/>
      <c r="Q656" s="293">
        <v>44924</v>
      </c>
      <c r="R656" s="293"/>
      <c r="S656" s="293"/>
      <c r="T656" s="47">
        <v>327.8938</v>
      </c>
      <c r="U656" s="47">
        <v>9.4662000000000006</v>
      </c>
      <c r="V656" s="294">
        <v>0</v>
      </c>
      <c r="W656" s="294"/>
      <c r="X656" s="294"/>
      <c r="Y656" s="294"/>
      <c r="Z656" s="47">
        <v>337.36</v>
      </c>
      <c r="AA656" s="294">
        <v>0</v>
      </c>
      <c r="AB656" s="294"/>
      <c r="AC656" s="21" t="s">
        <v>85</v>
      </c>
      <c r="AE656" s="295"/>
      <c r="AF656" s="295"/>
      <c r="AG656" s="21"/>
      <c r="AH656" s="16"/>
      <c r="AI656" s="296"/>
      <c r="AJ656" s="296"/>
      <c r="AK656" s="296"/>
      <c r="AL656" s="294"/>
      <c r="AM656" s="294"/>
      <c r="AN656" s="47"/>
    </row>
    <row r="657" spans="1:40" x14ac:dyDescent="0.2">
      <c r="A657" s="91" t="s">
        <v>443</v>
      </c>
      <c r="B657" s="199" t="str">
        <f t="shared" si="211"/>
        <v>SERVICIO</v>
      </c>
      <c r="C657" s="199" t="str">
        <f t="shared" si="203"/>
        <v>REF</v>
      </c>
      <c r="D657" s="199" t="b">
        <f t="shared" si="204"/>
        <v>1</v>
      </c>
      <c r="E657" s="199" t="str">
        <f t="shared" si="205"/>
        <v>2023-01</v>
      </c>
      <c r="F657" s="199" t="str">
        <f t="shared" si="206"/>
        <v/>
      </c>
      <c r="G657" s="200">
        <f t="shared" si="207"/>
        <v>329.23</v>
      </c>
      <c r="H657" s="200">
        <f t="shared" si="208"/>
        <v>8.1300000000000008</v>
      </c>
      <c r="I657" s="200">
        <f t="shared" si="209"/>
        <v>0</v>
      </c>
      <c r="J657" s="200">
        <f t="shared" si="210"/>
        <v>337.36</v>
      </c>
      <c r="N657" s="292" t="s">
        <v>521</v>
      </c>
      <c r="O657" s="292"/>
      <c r="P657" s="292"/>
      <c r="Q657" s="293">
        <v>44955</v>
      </c>
      <c r="R657" s="293"/>
      <c r="S657" s="293"/>
      <c r="T657" s="47">
        <v>329.22969999999998</v>
      </c>
      <c r="U657" s="47">
        <v>8.1303000000000001</v>
      </c>
      <c r="V657" s="294">
        <v>0</v>
      </c>
      <c r="W657" s="294"/>
      <c r="X657" s="294"/>
      <c r="Y657" s="294"/>
      <c r="Z657" s="47">
        <v>337.36</v>
      </c>
      <c r="AA657" s="294">
        <v>0</v>
      </c>
      <c r="AB657" s="294"/>
      <c r="AC657" s="21" t="s">
        <v>85</v>
      </c>
      <c r="AE657" s="295"/>
      <c r="AF657" s="295"/>
      <c r="AG657" s="21"/>
      <c r="AH657" s="16"/>
      <c r="AI657" s="296"/>
      <c r="AJ657" s="296"/>
      <c r="AK657" s="296"/>
      <c r="AL657" s="294"/>
      <c r="AM657" s="294"/>
      <c r="AN657" s="47"/>
    </row>
    <row r="658" spans="1:40" x14ac:dyDescent="0.2">
      <c r="A658" s="91" t="s">
        <v>443</v>
      </c>
      <c r="B658" s="199" t="str">
        <f t="shared" si="211"/>
        <v>SERVICIO</v>
      </c>
      <c r="C658" s="199" t="str">
        <f t="shared" si="203"/>
        <v>REF</v>
      </c>
      <c r="D658" s="199" t="b">
        <f t="shared" si="204"/>
        <v>1</v>
      </c>
      <c r="E658" s="199" t="str">
        <f t="shared" si="205"/>
        <v>2023-02</v>
      </c>
      <c r="F658" s="199" t="str">
        <f t="shared" si="206"/>
        <v/>
      </c>
      <c r="G658" s="200">
        <f t="shared" si="207"/>
        <v>330.57</v>
      </c>
      <c r="H658" s="200">
        <f t="shared" si="208"/>
        <v>6.79</v>
      </c>
      <c r="I658" s="200">
        <f t="shared" si="209"/>
        <v>0</v>
      </c>
      <c r="J658" s="200">
        <f t="shared" si="210"/>
        <v>337.36</v>
      </c>
      <c r="N658" s="292" t="s">
        <v>522</v>
      </c>
      <c r="O658" s="292"/>
      <c r="P658" s="292"/>
      <c r="Q658" s="293">
        <v>44985</v>
      </c>
      <c r="R658" s="293"/>
      <c r="S658" s="293"/>
      <c r="T658" s="47">
        <v>330.57100000000003</v>
      </c>
      <c r="U658" s="47">
        <v>6.7889999999999997</v>
      </c>
      <c r="V658" s="294">
        <v>0</v>
      </c>
      <c r="W658" s="294"/>
      <c r="X658" s="294"/>
      <c r="Y658" s="294"/>
      <c r="Z658" s="47">
        <v>337.36</v>
      </c>
      <c r="AA658" s="294">
        <v>0</v>
      </c>
      <c r="AB658" s="294"/>
      <c r="AC658" s="21" t="s">
        <v>85</v>
      </c>
      <c r="AE658" s="295"/>
      <c r="AF658" s="295"/>
      <c r="AG658" s="21"/>
      <c r="AH658" s="16"/>
      <c r="AI658" s="296"/>
      <c r="AJ658" s="296"/>
      <c r="AK658" s="296"/>
      <c r="AL658" s="294"/>
      <c r="AM658" s="294"/>
      <c r="AN658" s="47"/>
    </row>
    <row r="659" spans="1:40" x14ac:dyDescent="0.2">
      <c r="A659" s="91" t="s">
        <v>443</v>
      </c>
      <c r="B659" s="199" t="str">
        <f t="shared" si="211"/>
        <v>SERVICIO</v>
      </c>
      <c r="C659" s="199" t="str">
        <f t="shared" si="203"/>
        <v>REF</v>
      </c>
      <c r="D659" s="199" t="b">
        <f t="shared" si="204"/>
        <v>1</v>
      </c>
      <c r="E659" s="199" t="str">
        <f t="shared" si="205"/>
        <v>2023-03</v>
      </c>
      <c r="F659" s="199" t="str">
        <f t="shared" si="206"/>
        <v/>
      </c>
      <c r="G659" s="200">
        <f t="shared" si="207"/>
        <v>331.92</v>
      </c>
      <c r="H659" s="200">
        <f t="shared" si="208"/>
        <v>5.44</v>
      </c>
      <c r="I659" s="200">
        <f t="shared" si="209"/>
        <v>0</v>
      </c>
      <c r="J659" s="200">
        <f t="shared" si="210"/>
        <v>337.36</v>
      </c>
      <c r="N659" s="292" t="s">
        <v>523</v>
      </c>
      <c r="O659" s="292"/>
      <c r="P659" s="292"/>
      <c r="Q659" s="293">
        <v>45014</v>
      </c>
      <c r="R659" s="293"/>
      <c r="S659" s="293"/>
      <c r="T659" s="47">
        <v>331.9178</v>
      </c>
      <c r="U659" s="47">
        <v>5.4421999999999997</v>
      </c>
      <c r="V659" s="294">
        <v>0</v>
      </c>
      <c r="W659" s="294"/>
      <c r="X659" s="294"/>
      <c r="Y659" s="294"/>
      <c r="Z659" s="47">
        <v>337.36</v>
      </c>
      <c r="AA659" s="294">
        <v>0</v>
      </c>
      <c r="AB659" s="294"/>
      <c r="AC659" s="21" t="s">
        <v>85</v>
      </c>
      <c r="AE659" s="295"/>
      <c r="AF659" s="295"/>
      <c r="AG659" s="21"/>
      <c r="AH659" s="16"/>
      <c r="AI659" s="296"/>
      <c r="AJ659" s="296"/>
      <c r="AK659" s="296"/>
      <c r="AL659" s="294"/>
      <c r="AM659" s="294"/>
      <c r="AN659" s="47"/>
    </row>
    <row r="660" spans="1:40" x14ac:dyDescent="0.2">
      <c r="A660" s="91" t="s">
        <v>443</v>
      </c>
      <c r="B660" s="199" t="str">
        <f t="shared" si="211"/>
        <v>SERVICIO</v>
      </c>
      <c r="C660" s="199" t="str">
        <f t="shared" si="203"/>
        <v>REF</v>
      </c>
      <c r="D660" s="199" t="b">
        <f t="shared" si="204"/>
        <v>1</v>
      </c>
      <c r="E660" s="199" t="str">
        <f t="shared" si="205"/>
        <v>2023-04</v>
      </c>
      <c r="F660" s="199" t="str">
        <f t="shared" si="206"/>
        <v/>
      </c>
      <c r="G660" s="200">
        <f t="shared" si="207"/>
        <v>333.27</v>
      </c>
      <c r="H660" s="200">
        <f t="shared" si="208"/>
        <v>4.09</v>
      </c>
      <c r="I660" s="200">
        <f t="shared" si="209"/>
        <v>0</v>
      </c>
      <c r="J660" s="200">
        <f t="shared" si="210"/>
        <v>337.35999999999996</v>
      </c>
      <c r="N660" s="292" t="s">
        <v>524</v>
      </c>
      <c r="O660" s="292"/>
      <c r="P660" s="292"/>
      <c r="Q660" s="293">
        <v>45045</v>
      </c>
      <c r="R660" s="293"/>
      <c r="S660" s="293"/>
      <c r="T660" s="47">
        <v>333.27</v>
      </c>
      <c r="U660" s="47">
        <v>4.09</v>
      </c>
      <c r="V660" s="294">
        <v>0</v>
      </c>
      <c r="W660" s="294"/>
      <c r="X660" s="294"/>
      <c r="Y660" s="294"/>
      <c r="Z660" s="47">
        <v>337.36</v>
      </c>
      <c r="AA660" s="294">
        <v>0</v>
      </c>
      <c r="AB660" s="294"/>
      <c r="AC660" s="21" t="s">
        <v>85</v>
      </c>
      <c r="AE660" s="295"/>
      <c r="AF660" s="295"/>
      <c r="AG660" s="21"/>
      <c r="AH660" s="16"/>
      <c r="AI660" s="296"/>
      <c r="AJ660" s="296"/>
      <c r="AK660" s="296"/>
      <c r="AL660" s="294"/>
      <c r="AM660" s="294"/>
      <c r="AN660" s="47"/>
    </row>
    <row r="661" spans="1:40" x14ac:dyDescent="0.2">
      <c r="A661" s="91" t="s">
        <v>443</v>
      </c>
      <c r="B661" s="199" t="str">
        <f t="shared" si="211"/>
        <v>SERVICIO</v>
      </c>
      <c r="C661" s="199" t="str">
        <f t="shared" si="203"/>
        <v>REF</v>
      </c>
      <c r="D661" s="199" t="b">
        <f t="shared" si="204"/>
        <v>1</v>
      </c>
      <c r="E661" s="199" t="str">
        <f t="shared" si="205"/>
        <v>2023-05</v>
      </c>
      <c r="F661" s="199" t="str">
        <f t="shared" si="206"/>
        <v/>
      </c>
      <c r="G661" s="200">
        <f t="shared" si="207"/>
        <v>334.63</v>
      </c>
      <c r="H661" s="200">
        <f t="shared" si="208"/>
        <v>2.73</v>
      </c>
      <c r="I661" s="200">
        <f t="shared" si="209"/>
        <v>0</v>
      </c>
      <c r="J661" s="200">
        <f t="shared" si="210"/>
        <v>337.36</v>
      </c>
      <c r="N661" s="292" t="s">
        <v>525</v>
      </c>
      <c r="O661" s="292"/>
      <c r="P661" s="292"/>
      <c r="Q661" s="293">
        <v>45075</v>
      </c>
      <c r="R661" s="293"/>
      <c r="S661" s="293"/>
      <c r="T661" s="47">
        <v>334.62779999999998</v>
      </c>
      <c r="U661" s="47">
        <v>2.7322000000000002</v>
      </c>
      <c r="V661" s="294">
        <v>0</v>
      </c>
      <c r="W661" s="294"/>
      <c r="X661" s="294"/>
      <c r="Y661" s="294"/>
      <c r="Z661" s="47">
        <v>337.36</v>
      </c>
      <c r="AA661" s="294">
        <v>0</v>
      </c>
      <c r="AB661" s="294"/>
      <c r="AC661" s="21" t="s">
        <v>85</v>
      </c>
      <c r="AE661" s="295"/>
      <c r="AF661" s="295"/>
      <c r="AG661" s="21"/>
      <c r="AH661" s="16"/>
      <c r="AI661" s="296"/>
      <c r="AJ661" s="296"/>
      <c r="AK661" s="296"/>
      <c r="AL661" s="294"/>
      <c r="AM661" s="294"/>
      <c r="AN661" s="47"/>
    </row>
    <row r="662" spans="1:40" x14ac:dyDescent="0.2">
      <c r="A662" s="91" t="s">
        <v>443</v>
      </c>
      <c r="B662" s="199" t="str">
        <f t="shared" si="211"/>
        <v>SERVICIO</v>
      </c>
      <c r="C662" s="199" t="str">
        <f t="shared" si="203"/>
        <v>REF</v>
      </c>
      <c r="D662" s="199" t="b">
        <f t="shared" si="204"/>
        <v>1</v>
      </c>
      <c r="E662" s="199" t="str">
        <f t="shared" si="205"/>
        <v>2023-06</v>
      </c>
      <c r="F662" s="199" t="str">
        <f t="shared" si="206"/>
        <v/>
      </c>
      <c r="G662" s="200">
        <f t="shared" si="207"/>
        <v>335.99</v>
      </c>
      <c r="H662" s="200">
        <f t="shared" si="208"/>
        <v>1.37</v>
      </c>
      <c r="I662" s="200">
        <f t="shared" si="209"/>
        <v>0</v>
      </c>
      <c r="J662" s="200">
        <f t="shared" si="210"/>
        <v>337.36</v>
      </c>
      <c r="N662" s="292" t="s">
        <v>526</v>
      </c>
      <c r="O662" s="292"/>
      <c r="P662" s="292"/>
      <c r="Q662" s="293">
        <v>45106</v>
      </c>
      <c r="R662" s="293"/>
      <c r="S662" s="293"/>
      <c r="T662" s="47">
        <v>335.99009999999998</v>
      </c>
      <c r="U662" s="47">
        <v>1.3689</v>
      </c>
      <c r="V662" s="294">
        <v>0</v>
      </c>
      <c r="W662" s="294"/>
      <c r="X662" s="294"/>
      <c r="Y662" s="294"/>
      <c r="Z662" s="47">
        <v>337.35899999999998</v>
      </c>
      <c r="AA662" s="294">
        <v>0</v>
      </c>
      <c r="AB662" s="294"/>
      <c r="AC662" s="21" t="s">
        <v>85</v>
      </c>
      <c r="AE662" s="295"/>
      <c r="AF662" s="295"/>
      <c r="AG662" s="21"/>
      <c r="AH662" s="16"/>
      <c r="AI662" s="296"/>
      <c r="AJ662" s="296"/>
      <c r="AK662" s="296"/>
      <c r="AL662" s="294"/>
      <c r="AM662" s="294"/>
      <c r="AN662" s="47"/>
    </row>
    <row r="663" spans="1:40" hidden="1" x14ac:dyDescent="0.2">
      <c r="B663" s="197">
        <f t="shared" si="211"/>
        <v>45106</v>
      </c>
      <c r="G663" s="13"/>
      <c r="H663" s="13"/>
      <c r="I663" s="13"/>
      <c r="Q663" s="291" t="s">
        <v>109</v>
      </c>
      <c r="R663" s="291"/>
      <c r="S663" s="291"/>
    </row>
    <row r="664" spans="1:40" x14ac:dyDescent="0.2">
      <c r="A664" s="91" t="s">
        <v>443</v>
      </c>
      <c r="B664" s="199" t="str">
        <f t="shared" si="211"/>
        <v>FOMA</v>
      </c>
      <c r="C664" s="199" t="str">
        <f t="shared" ref="C664:C666" si="212">IF(LEFT(N664,2)=LEFT(N665,2)=FALSE,AC664,"REVISAR")</f>
        <v>REF</v>
      </c>
      <c r="D664" s="199" t="b">
        <f t="shared" ref="D664:D666" si="213">DATE(YEAR(AH664),MONTH(AH664),DAY(AH664))=DATE(YEAR(AI664),MONTH(AI664),DAY(AI664))</f>
        <v>1</v>
      </c>
      <c r="E664" s="199" t="str">
        <f t="shared" ref="E664:E666" si="214">IF(ISBLANK(AH664)=FALSE,TEXT(AH664,"YYYY-MM"),TEXT(Q664,"YYYY-MM"))</f>
        <v>2023-07</v>
      </c>
      <c r="F664" s="199" t="str">
        <f t="shared" ref="F664:F666" si="215">IF(ISBLANK(AI664)=FALSE,TEXT(AI664,"YYYY-MM"),"")</f>
        <v/>
      </c>
      <c r="G664" s="200">
        <f t="shared" ref="G664:G666" si="216">ROUND(IF(ISBLANK(AL664)=FALSE,T664,T664),2)</f>
        <v>258.33</v>
      </c>
      <c r="H664" s="200">
        <f t="shared" ref="H664:H666" si="217">ROUND(+U664,2)</f>
        <v>0</v>
      </c>
      <c r="I664" s="200">
        <f t="shared" ref="I664:I666" si="218">ROUND(IF(ISBLANK(AL664)=FALSE,V664,V664),2)</f>
        <v>0</v>
      </c>
      <c r="J664" s="200">
        <f t="shared" ref="J664:J666" si="219">+G664+H664+I664</f>
        <v>258.33</v>
      </c>
      <c r="N664" s="292" t="s">
        <v>527</v>
      </c>
      <c r="O664" s="292"/>
      <c r="P664" s="292"/>
      <c r="Q664" s="293">
        <v>45136</v>
      </c>
      <c r="R664" s="293"/>
      <c r="S664" s="293"/>
      <c r="T664" s="47">
        <v>258.33</v>
      </c>
      <c r="U664" s="47">
        <v>0</v>
      </c>
      <c r="V664" s="294">
        <v>0</v>
      </c>
      <c r="W664" s="294"/>
      <c r="X664" s="294"/>
      <c r="Y664" s="294"/>
      <c r="Z664" s="47">
        <v>258.33</v>
      </c>
      <c r="AA664" s="294">
        <v>0</v>
      </c>
      <c r="AB664" s="294"/>
      <c r="AC664" s="21" t="s">
        <v>85</v>
      </c>
      <c r="AE664" s="295"/>
      <c r="AF664" s="295"/>
      <c r="AG664" s="21"/>
      <c r="AH664" s="16"/>
      <c r="AI664" s="296"/>
      <c r="AJ664" s="296"/>
      <c r="AK664" s="296"/>
      <c r="AL664" s="294"/>
      <c r="AM664" s="294"/>
      <c r="AN664" s="47"/>
    </row>
    <row r="665" spans="1:40" x14ac:dyDescent="0.2">
      <c r="A665" s="91" t="s">
        <v>443</v>
      </c>
      <c r="B665" s="199" t="str">
        <f t="shared" si="211"/>
        <v>FOMA</v>
      </c>
      <c r="C665" s="199" t="str">
        <f t="shared" si="212"/>
        <v>REF</v>
      </c>
      <c r="D665" s="199" t="b">
        <f t="shared" si="213"/>
        <v>1</v>
      </c>
      <c r="E665" s="199" t="str">
        <f t="shared" si="214"/>
        <v>2023-08</v>
      </c>
      <c r="F665" s="199" t="str">
        <f t="shared" si="215"/>
        <v/>
      </c>
      <c r="G665" s="200">
        <f t="shared" si="216"/>
        <v>258.33</v>
      </c>
      <c r="H665" s="200">
        <f t="shared" si="217"/>
        <v>0</v>
      </c>
      <c r="I665" s="200">
        <f t="shared" si="218"/>
        <v>0</v>
      </c>
      <c r="J665" s="200">
        <f t="shared" si="219"/>
        <v>258.33</v>
      </c>
      <c r="N665" s="292" t="s">
        <v>528</v>
      </c>
      <c r="O665" s="292"/>
      <c r="P665" s="292"/>
      <c r="Q665" s="293">
        <v>45167</v>
      </c>
      <c r="R665" s="293"/>
      <c r="S665" s="293"/>
      <c r="T665" s="47">
        <v>258.33</v>
      </c>
      <c r="U665" s="47">
        <v>0</v>
      </c>
      <c r="V665" s="294">
        <v>0</v>
      </c>
      <c r="W665" s="294"/>
      <c r="X665" s="294"/>
      <c r="Y665" s="294"/>
      <c r="Z665" s="47">
        <v>258.33</v>
      </c>
      <c r="AA665" s="294">
        <v>0</v>
      </c>
      <c r="AB665" s="294"/>
      <c r="AC665" s="21" t="s">
        <v>85</v>
      </c>
      <c r="AE665" s="295"/>
      <c r="AF665" s="295"/>
      <c r="AG665" s="204"/>
      <c r="AH665" s="16"/>
      <c r="AI665" s="296"/>
      <c r="AJ665" s="296"/>
      <c r="AK665" s="296"/>
      <c r="AL665" s="294"/>
      <c r="AM665" s="294"/>
      <c r="AN665" s="47"/>
    </row>
    <row r="666" spans="1:40" x14ac:dyDescent="0.2">
      <c r="A666" s="91" t="s">
        <v>443</v>
      </c>
      <c r="B666" s="199" t="str">
        <f t="shared" si="211"/>
        <v>FOMA</v>
      </c>
      <c r="C666" s="199" t="str">
        <f t="shared" si="212"/>
        <v>REF</v>
      </c>
      <c r="D666" s="199" t="b">
        <f t="shared" si="213"/>
        <v>1</v>
      </c>
      <c r="E666" s="199" t="str">
        <f t="shared" si="214"/>
        <v>2023-10</v>
      </c>
      <c r="F666" s="199" t="str">
        <f t="shared" si="215"/>
        <v/>
      </c>
      <c r="G666" s="200">
        <f t="shared" si="216"/>
        <v>258.33999999999997</v>
      </c>
      <c r="H666" s="200">
        <f t="shared" si="217"/>
        <v>0</v>
      </c>
      <c r="I666" s="200">
        <f t="shared" si="218"/>
        <v>0</v>
      </c>
      <c r="J666" s="200">
        <f t="shared" si="219"/>
        <v>258.33999999999997</v>
      </c>
      <c r="N666" s="292" t="s">
        <v>529</v>
      </c>
      <c r="O666" s="292"/>
      <c r="P666" s="292"/>
      <c r="Q666" s="293">
        <v>45228</v>
      </c>
      <c r="R666" s="293"/>
      <c r="S666" s="293"/>
      <c r="T666" s="47">
        <v>258.33999999999997</v>
      </c>
      <c r="U666" s="47">
        <v>0</v>
      </c>
      <c r="V666" s="294">
        <v>0</v>
      </c>
      <c r="W666" s="294"/>
      <c r="X666" s="294"/>
      <c r="Y666" s="294"/>
      <c r="Z666" s="47">
        <v>258.33999999999997</v>
      </c>
      <c r="AA666" s="294">
        <v>0</v>
      </c>
      <c r="AB666" s="294"/>
      <c r="AC666" s="21" t="s">
        <v>85</v>
      </c>
      <c r="AE666" s="295"/>
      <c r="AF666" s="295"/>
      <c r="AG666" s="21"/>
      <c r="AH666" s="16"/>
      <c r="AI666" s="296"/>
      <c r="AJ666" s="296"/>
      <c r="AK666" s="296"/>
      <c r="AL666" s="294"/>
      <c r="AM666" s="294"/>
      <c r="AN666" s="47"/>
    </row>
    <row r="667" spans="1:40" hidden="1" x14ac:dyDescent="0.2">
      <c r="B667" s="197">
        <f t="shared" si="211"/>
        <v>45228</v>
      </c>
      <c r="G667" s="13"/>
      <c r="H667" s="13"/>
      <c r="I667" s="13"/>
      <c r="N667" s="288" t="s">
        <v>113</v>
      </c>
      <c r="O667" s="288"/>
      <c r="P667" s="288"/>
      <c r="Q667" s="288"/>
      <c r="R667" s="288"/>
      <c r="S667" s="288"/>
      <c r="T667" s="48">
        <v>11172.160400000001</v>
      </c>
      <c r="U667" s="48">
        <v>735.71860000000004</v>
      </c>
      <c r="V667" s="289">
        <v>0</v>
      </c>
      <c r="W667" s="289"/>
      <c r="X667" s="289"/>
      <c r="Y667" s="289"/>
      <c r="Z667" s="48">
        <v>11907.879000000001</v>
      </c>
      <c r="AA667" s="289">
        <v>0</v>
      </c>
      <c r="AB667" s="289"/>
    </row>
    <row r="668" spans="1:40" hidden="1" x14ac:dyDescent="0.2">
      <c r="B668" s="197">
        <f t="shared" si="211"/>
        <v>0</v>
      </c>
      <c r="G668" s="13"/>
      <c r="H668" s="13"/>
      <c r="I668" s="13"/>
    </row>
    <row r="669" spans="1:40" hidden="1" x14ac:dyDescent="0.2">
      <c r="B669" s="197">
        <f t="shared" si="211"/>
        <v>0</v>
      </c>
      <c r="G669" s="13"/>
      <c r="H669" s="13"/>
      <c r="I669" s="13"/>
      <c r="O669" s="290" t="s">
        <v>114</v>
      </c>
      <c r="P669" s="290"/>
      <c r="Q669" s="290"/>
      <c r="S669" s="290" t="s">
        <v>115</v>
      </c>
      <c r="T669" s="290"/>
      <c r="U669" s="290"/>
      <c r="V669" s="290"/>
      <c r="W669" s="290"/>
      <c r="X669" s="290"/>
      <c r="Y669" s="290"/>
      <c r="Z669" s="290"/>
      <c r="AA669" s="290"/>
      <c r="AB669" s="290"/>
      <c r="AC669" s="290"/>
    </row>
    <row r="670" spans="1:40" hidden="1" x14ac:dyDescent="0.2">
      <c r="B670" s="197">
        <f t="shared" si="211"/>
        <v>0</v>
      </c>
      <c r="G670" s="13"/>
      <c r="H670" s="13"/>
      <c r="I670" s="13"/>
      <c r="S670" s="290"/>
      <c r="T670" s="290"/>
      <c r="U670" s="290"/>
      <c r="V670" s="290"/>
      <c r="W670" s="290"/>
      <c r="X670" s="290"/>
      <c r="Y670" s="290"/>
      <c r="Z670" s="290"/>
      <c r="AA670" s="290"/>
      <c r="AB670" s="290"/>
      <c r="AC670" s="290"/>
    </row>
    <row r="671" spans="1:40" hidden="1" x14ac:dyDescent="0.2">
      <c r="B671" s="197">
        <f t="shared" si="211"/>
        <v>0</v>
      </c>
      <c r="G671" s="13"/>
      <c r="H671" s="13"/>
      <c r="I671" s="13"/>
    </row>
    <row r="672" spans="1:40" hidden="1" x14ac:dyDescent="0.2">
      <c r="B672" s="197">
        <f t="shared" si="211"/>
        <v>0</v>
      </c>
      <c r="G672" s="13"/>
      <c r="H672" s="13"/>
      <c r="I672" s="13"/>
    </row>
    <row r="673" spans="1:40" hidden="1" x14ac:dyDescent="0.2">
      <c r="B673" s="197">
        <f t="shared" si="211"/>
        <v>0</v>
      </c>
      <c r="G673" s="13"/>
      <c r="H673" s="13"/>
      <c r="I673" s="13"/>
    </row>
    <row r="674" spans="1:40" hidden="1" x14ac:dyDescent="0.2">
      <c r="B674" s="197">
        <f t="shared" si="211"/>
        <v>0</v>
      </c>
      <c r="G674" s="13"/>
      <c r="H674" s="13"/>
      <c r="I674" s="13"/>
      <c r="P674" s="297" t="s">
        <v>47</v>
      </c>
      <c r="Q674" s="297"/>
      <c r="R674" s="297"/>
      <c r="S674" s="297"/>
      <c r="T674" s="297"/>
      <c r="U674" s="297"/>
      <c r="V674" s="297"/>
    </row>
    <row r="675" spans="1:40" hidden="1" x14ac:dyDescent="0.2">
      <c r="B675" s="197">
        <f t="shared" si="211"/>
        <v>0</v>
      </c>
      <c r="G675" s="13"/>
      <c r="H675" s="13"/>
      <c r="I675" s="13"/>
    </row>
    <row r="676" spans="1:40" hidden="1" x14ac:dyDescent="0.2">
      <c r="B676" s="197">
        <f t="shared" si="211"/>
        <v>0</v>
      </c>
      <c r="G676" s="13"/>
      <c r="H676" s="13"/>
      <c r="I676" s="13"/>
      <c r="P676" s="290" t="s">
        <v>48</v>
      </c>
      <c r="Q676" s="290"/>
      <c r="R676" s="290"/>
      <c r="S676" s="290"/>
      <c r="T676" s="290"/>
      <c r="U676" s="290"/>
      <c r="V676" s="290"/>
      <c r="W676" s="290"/>
      <c r="Y676" s="298"/>
      <c r="Z676" s="298"/>
      <c r="AA676" s="298"/>
      <c r="AF676" s="290" t="s">
        <v>49</v>
      </c>
      <c r="AG676" s="290"/>
      <c r="AH676" s="290"/>
      <c r="AI676" s="290"/>
      <c r="AK676" s="299"/>
      <c r="AL676" s="299"/>
    </row>
    <row r="677" spans="1:40" hidden="1" x14ac:dyDescent="0.2">
      <c r="B677" s="197">
        <f t="shared" si="211"/>
        <v>0</v>
      </c>
      <c r="G677" s="13"/>
      <c r="H677" s="13"/>
      <c r="I677" s="13"/>
      <c r="P677" s="290" t="s">
        <v>50</v>
      </c>
      <c r="Q677" s="290"/>
      <c r="R677" s="290"/>
      <c r="S677" s="290"/>
      <c r="T677" s="290"/>
      <c r="U677" s="290"/>
      <c r="V677" s="290"/>
      <c r="W677" s="290"/>
      <c r="Y677" s="298"/>
      <c r="Z677" s="298"/>
      <c r="AA677" s="298"/>
      <c r="AF677" s="290" t="s">
        <v>51</v>
      </c>
      <c r="AG677" s="290"/>
      <c r="AH677" s="290"/>
      <c r="AI677" s="290"/>
      <c r="AK677" s="300"/>
      <c r="AL677" s="300"/>
    </row>
    <row r="678" spans="1:40" hidden="1" x14ac:dyDescent="0.2">
      <c r="B678" s="197">
        <f t="shared" si="211"/>
        <v>0</v>
      </c>
      <c r="G678" s="13"/>
      <c r="H678" s="13"/>
      <c r="I678" s="13"/>
      <c r="P678" s="290" t="s">
        <v>52</v>
      </c>
      <c r="Q678" s="290"/>
      <c r="R678" s="290"/>
      <c r="S678" s="290"/>
      <c r="T678" s="290"/>
      <c r="U678" s="290"/>
      <c r="V678" s="290"/>
      <c r="W678" s="290"/>
      <c r="Y678" s="298"/>
      <c r="Z678" s="298"/>
      <c r="AA678" s="298"/>
    </row>
    <row r="679" spans="1:40" hidden="1" x14ac:dyDescent="0.2">
      <c r="B679" s="197">
        <f t="shared" si="211"/>
        <v>0</v>
      </c>
      <c r="G679" s="13"/>
      <c r="H679" s="13"/>
      <c r="I679" s="13"/>
    </row>
    <row r="680" spans="1:40" hidden="1" x14ac:dyDescent="0.2">
      <c r="B680" s="197">
        <f t="shared" si="211"/>
        <v>0</v>
      </c>
      <c r="G680" s="13"/>
      <c r="H680" s="13"/>
      <c r="I680" s="13"/>
      <c r="P680" s="297" t="s">
        <v>53</v>
      </c>
      <c r="Q680" s="297"/>
      <c r="R680" s="297"/>
      <c r="S680" s="297"/>
      <c r="T680" s="297"/>
      <c r="U680" s="297"/>
      <c r="V680" s="297"/>
    </row>
    <row r="681" spans="1:40" hidden="1" x14ac:dyDescent="0.2">
      <c r="B681" s="197">
        <f t="shared" si="211"/>
        <v>0</v>
      </c>
      <c r="G681" s="13"/>
      <c r="H681" s="13"/>
      <c r="I681" s="13"/>
    </row>
    <row r="682" spans="1:40" hidden="1" x14ac:dyDescent="0.2">
      <c r="B682" s="197">
        <f t="shared" si="211"/>
        <v>0</v>
      </c>
      <c r="G682" s="13"/>
      <c r="H682" s="13"/>
      <c r="I682" s="13"/>
      <c r="P682" s="301" t="s">
        <v>54</v>
      </c>
      <c r="Q682" s="301"/>
      <c r="R682" s="301"/>
      <c r="S682" s="301"/>
      <c r="T682" s="301"/>
      <c r="U682" s="301"/>
      <c r="V682" s="301"/>
      <c r="W682" s="301"/>
      <c r="Y682" s="298"/>
      <c r="Z682" s="298"/>
      <c r="AA682" s="298"/>
      <c r="AF682" s="290"/>
      <c r="AG682" s="290"/>
      <c r="AH682" s="290"/>
      <c r="AI682" s="290"/>
    </row>
    <row r="683" spans="1:40" hidden="1" x14ac:dyDescent="0.2">
      <c r="B683" s="197">
        <f t="shared" si="211"/>
        <v>0</v>
      </c>
      <c r="G683" s="13"/>
      <c r="H683" s="13"/>
      <c r="I683" s="13"/>
    </row>
    <row r="684" spans="1:40" hidden="1" x14ac:dyDescent="0.2">
      <c r="B684" s="197">
        <f t="shared" si="211"/>
        <v>0</v>
      </c>
      <c r="G684" s="13"/>
      <c r="H684" s="13"/>
      <c r="I684" s="13"/>
      <c r="P684" s="297" t="s">
        <v>56</v>
      </c>
      <c r="Q684" s="297"/>
      <c r="R684" s="297"/>
      <c r="S684" s="297"/>
      <c r="T684" s="297"/>
      <c r="U684" s="297"/>
      <c r="V684" s="297"/>
    </row>
    <row r="685" spans="1:40" ht="22.5" hidden="1" x14ac:dyDescent="0.2">
      <c r="B685" s="197">
        <f t="shared" si="211"/>
        <v>0</v>
      </c>
      <c r="G685" s="13"/>
      <c r="H685" s="13"/>
      <c r="I685" s="13"/>
      <c r="N685" s="288" t="s">
        <v>57</v>
      </c>
      <c r="O685" s="288"/>
      <c r="P685" s="288"/>
      <c r="Q685" s="288" t="s">
        <v>58</v>
      </c>
      <c r="R685" s="288"/>
      <c r="S685" s="288"/>
      <c r="T685" s="46" t="s">
        <v>59</v>
      </c>
      <c r="U685" s="46" t="s">
        <v>60</v>
      </c>
      <c r="V685" s="302" t="s">
        <v>61</v>
      </c>
      <c r="W685" s="302"/>
      <c r="X685" s="302"/>
      <c r="Y685" s="302"/>
      <c r="Z685" s="46" t="s">
        <v>62</v>
      </c>
      <c r="AA685" s="302" t="s">
        <v>63</v>
      </c>
      <c r="AB685" s="302"/>
      <c r="AC685" s="19" t="s">
        <v>64</v>
      </c>
      <c r="AE685" s="288" t="s">
        <v>65</v>
      </c>
      <c r="AF685" s="288"/>
      <c r="AG685" s="19" t="s">
        <v>66</v>
      </c>
      <c r="AH685" s="19" t="s">
        <v>67</v>
      </c>
      <c r="AI685" s="288" t="s">
        <v>68</v>
      </c>
      <c r="AJ685" s="288"/>
      <c r="AK685" s="288"/>
      <c r="AL685" s="302" t="s">
        <v>69</v>
      </c>
      <c r="AM685" s="302"/>
      <c r="AN685" s="46" t="s">
        <v>63</v>
      </c>
    </row>
    <row r="686" spans="1:40" hidden="1" x14ac:dyDescent="0.2">
      <c r="B686" s="197" t="str">
        <f t="shared" si="211"/>
        <v>Fecha Vencimiento</v>
      </c>
      <c r="G686" s="13"/>
      <c r="H686" s="13"/>
      <c r="I686" s="13"/>
      <c r="Q686" s="291" t="s">
        <v>70</v>
      </c>
      <c r="R686" s="291"/>
      <c r="S686" s="291"/>
    </row>
    <row r="687" spans="1:40" x14ac:dyDescent="0.2">
      <c r="A687" s="91" t="s">
        <v>443</v>
      </c>
      <c r="B687" s="199" t="str">
        <f t="shared" si="211"/>
        <v>SERVICIO</v>
      </c>
      <c r="C687" s="199" t="str">
        <f t="shared" ref="C687:C718" si="220">IF(LEFT(N687,2)=LEFT(N688,2)=FALSE,AC687,"REVISAR")</f>
        <v>REF</v>
      </c>
      <c r="D687" s="199" t="b">
        <f t="shared" ref="D687:D718" si="221">DATE(YEAR(AH687),MONTH(AH687),DAY(AH687))=DATE(YEAR(AI687),MONTH(AI687),DAY(AI687))</f>
        <v>1</v>
      </c>
      <c r="E687" s="199" t="str">
        <f t="shared" ref="E687:E718" si="222">IF(ISBLANK(AH687)=FALSE,TEXT(AH687,"YYYY-MM"),TEXT(Q687,"YYYY-MM"))</f>
        <v>2020-12</v>
      </c>
      <c r="F687" s="199" t="str">
        <f t="shared" ref="F687:F718" si="223">IF(ISBLANK(AI687)=FALSE,TEXT(AI687,"YYYY-MM"),"")</f>
        <v/>
      </c>
      <c r="G687" s="200">
        <f t="shared" ref="G687:G718" si="224">ROUND(IF(ISBLANK(AL687)=FALSE,T687,T687),2)</f>
        <v>296.2</v>
      </c>
      <c r="H687" s="200">
        <f t="shared" ref="H687:H718" si="225">ROUND(+U687,2)</f>
        <v>41.16</v>
      </c>
      <c r="I687" s="200">
        <f t="shared" ref="I687:I718" si="226">ROUND(IF(ISBLANK(AL687)=FALSE,V687,V687),2)</f>
        <v>0</v>
      </c>
      <c r="J687" s="200">
        <f t="shared" ref="J687:J718" si="227">+G687+H687+I687</f>
        <v>337.36</v>
      </c>
      <c r="N687" s="292" t="s">
        <v>530</v>
      </c>
      <c r="O687" s="292"/>
      <c r="P687" s="292"/>
      <c r="Q687" s="293">
        <v>44194</v>
      </c>
      <c r="R687" s="293"/>
      <c r="S687" s="293"/>
      <c r="T687" s="47">
        <v>296.20249999999999</v>
      </c>
      <c r="U687" s="47">
        <v>41.157499999999999</v>
      </c>
      <c r="V687" s="294">
        <v>0</v>
      </c>
      <c r="W687" s="294"/>
      <c r="X687" s="294"/>
      <c r="Y687" s="294"/>
      <c r="Z687" s="47">
        <v>337.36</v>
      </c>
      <c r="AA687" s="294">
        <v>0</v>
      </c>
      <c r="AB687" s="294"/>
      <c r="AC687" s="21" t="s">
        <v>85</v>
      </c>
      <c r="AE687" s="295"/>
      <c r="AF687" s="295"/>
      <c r="AG687" s="21"/>
      <c r="AH687" s="16"/>
      <c r="AI687" s="296"/>
      <c r="AJ687" s="296"/>
      <c r="AK687" s="296"/>
      <c r="AL687" s="294"/>
      <c r="AM687" s="294"/>
      <c r="AN687" s="47"/>
    </row>
    <row r="688" spans="1:40" x14ac:dyDescent="0.2">
      <c r="A688" s="91" t="s">
        <v>443</v>
      </c>
      <c r="B688" s="199" t="str">
        <f t="shared" si="211"/>
        <v>SERVICIO</v>
      </c>
      <c r="C688" s="199" t="str">
        <f t="shared" si="220"/>
        <v>REF</v>
      </c>
      <c r="D688" s="199" t="b">
        <f t="shared" si="221"/>
        <v>1</v>
      </c>
      <c r="E688" s="199" t="str">
        <f t="shared" si="222"/>
        <v>2021-01</v>
      </c>
      <c r="F688" s="199" t="str">
        <f t="shared" si="223"/>
        <v/>
      </c>
      <c r="G688" s="200">
        <f t="shared" si="224"/>
        <v>297.41000000000003</v>
      </c>
      <c r="H688" s="200">
        <f t="shared" si="225"/>
        <v>39.950000000000003</v>
      </c>
      <c r="I688" s="200">
        <f t="shared" si="226"/>
        <v>0</v>
      </c>
      <c r="J688" s="200">
        <f t="shared" si="227"/>
        <v>337.36</v>
      </c>
      <c r="N688" s="292" t="s">
        <v>531</v>
      </c>
      <c r="O688" s="292"/>
      <c r="P688" s="292"/>
      <c r="Q688" s="293">
        <v>44225</v>
      </c>
      <c r="R688" s="293"/>
      <c r="S688" s="293"/>
      <c r="T688" s="47">
        <v>297.40929999999997</v>
      </c>
      <c r="U688" s="47">
        <v>39.950699999999998</v>
      </c>
      <c r="V688" s="294">
        <v>0</v>
      </c>
      <c r="W688" s="294"/>
      <c r="X688" s="294"/>
      <c r="Y688" s="294"/>
      <c r="Z688" s="47">
        <v>337.36</v>
      </c>
      <c r="AA688" s="294">
        <v>0</v>
      </c>
      <c r="AB688" s="294"/>
      <c r="AC688" s="21" t="s">
        <v>85</v>
      </c>
      <c r="AE688" s="295"/>
      <c r="AF688" s="295"/>
      <c r="AG688" s="21"/>
      <c r="AH688" s="16"/>
      <c r="AI688" s="296"/>
      <c r="AJ688" s="296"/>
      <c r="AK688" s="296"/>
      <c r="AL688" s="294"/>
      <c r="AM688" s="294"/>
      <c r="AN688" s="47"/>
    </row>
    <row r="689" spans="1:40" x14ac:dyDescent="0.2">
      <c r="A689" s="91" t="s">
        <v>443</v>
      </c>
      <c r="B689" s="199" t="str">
        <f t="shared" si="211"/>
        <v>SERVICIO</v>
      </c>
      <c r="C689" s="199" t="str">
        <f t="shared" si="220"/>
        <v>REF</v>
      </c>
      <c r="D689" s="199" t="b">
        <f t="shared" si="221"/>
        <v>1</v>
      </c>
      <c r="E689" s="199" t="str">
        <f t="shared" si="222"/>
        <v>2021-02</v>
      </c>
      <c r="F689" s="199" t="str">
        <f t="shared" si="223"/>
        <v/>
      </c>
      <c r="G689" s="200">
        <f t="shared" si="224"/>
        <v>298.62</v>
      </c>
      <c r="H689" s="200">
        <f t="shared" si="225"/>
        <v>38.74</v>
      </c>
      <c r="I689" s="200">
        <f t="shared" si="226"/>
        <v>0</v>
      </c>
      <c r="J689" s="200">
        <f t="shared" si="227"/>
        <v>337.36</v>
      </c>
      <c r="N689" s="292" t="s">
        <v>532</v>
      </c>
      <c r="O689" s="292"/>
      <c r="P689" s="292"/>
      <c r="Q689" s="293">
        <v>44255</v>
      </c>
      <c r="R689" s="293"/>
      <c r="S689" s="293"/>
      <c r="T689" s="47">
        <v>298.62099999999998</v>
      </c>
      <c r="U689" s="47">
        <v>38.738999999999997</v>
      </c>
      <c r="V689" s="294">
        <v>0</v>
      </c>
      <c r="W689" s="294"/>
      <c r="X689" s="294"/>
      <c r="Y689" s="294"/>
      <c r="Z689" s="47">
        <v>337.36</v>
      </c>
      <c r="AA689" s="294">
        <v>0</v>
      </c>
      <c r="AB689" s="294"/>
      <c r="AC689" s="21" t="s">
        <v>85</v>
      </c>
      <c r="AE689" s="295"/>
      <c r="AF689" s="295"/>
      <c r="AG689" s="21"/>
      <c r="AH689" s="16"/>
      <c r="AI689" s="296"/>
      <c r="AJ689" s="296"/>
      <c r="AK689" s="296"/>
      <c r="AL689" s="294"/>
      <c r="AM689" s="294"/>
      <c r="AN689" s="47"/>
    </row>
    <row r="690" spans="1:40" x14ac:dyDescent="0.2">
      <c r="A690" s="91" t="s">
        <v>443</v>
      </c>
      <c r="B690" s="199" t="str">
        <f t="shared" si="211"/>
        <v>SERVICIO</v>
      </c>
      <c r="C690" s="199" t="str">
        <f t="shared" si="220"/>
        <v>REF</v>
      </c>
      <c r="D690" s="199" t="b">
        <f t="shared" si="221"/>
        <v>1</v>
      </c>
      <c r="E690" s="199" t="str">
        <f t="shared" si="222"/>
        <v>2021-03</v>
      </c>
      <c r="F690" s="199" t="str">
        <f t="shared" si="223"/>
        <v/>
      </c>
      <c r="G690" s="200">
        <f t="shared" si="224"/>
        <v>299.83999999999997</v>
      </c>
      <c r="H690" s="200">
        <f t="shared" si="225"/>
        <v>37.520000000000003</v>
      </c>
      <c r="I690" s="200">
        <f t="shared" si="226"/>
        <v>0</v>
      </c>
      <c r="J690" s="200">
        <f t="shared" si="227"/>
        <v>337.35999999999996</v>
      </c>
      <c r="N690" s="292" t="s">
        <v>533</v>
      </c>
      <c r="O690" s="292"/>
      <c r="P690" s="292"/>
      <c r="Q690" s="293">
        <v>44284</v>
      </c>
      <c r="R690" s="293"/>
      <c r="S690" s="293"/>
      <c r="T690" s="47">
        <v>299.83760000000001</v>
      </c>
      <c r="U690" s="47">
        <v>37.522399999999998</v>
      </c>
      <c r="V690" s="294">
        <v>0</v>
      </c>
      <c r="W690" s="294"/>
      <c r="X690" s="294"/>
      <c r="Y690" s="294"/>
      <c r="Z690" s="47">
        <v>337.36</v>
      </c>
      <c r="AA690" s="294">
        <v>0</v>
      </c>
      <c r="AB690" s="294"/>
      <c r="AC690" s="21" t="s">
        <v>85</v>
      </c>
      <c r="AE690" s="295"/>
      <c r="AF690" s="295"/>
      <c r="AG690" s="21"/>
      <c r="AH690" s="16"/>
      <c r="AI690" s="296"/>
      <c r="AJ690" s="296"/>
      <c r="AK690" s="296"/>
      <c r="AL690" s="294"/>
      <c r="AM690" s="294"/>
      <c r="AN690" s="47"/>
    </row>
    <row r="691" spans="1:40" x14ac:dyDescent="0.2">
      <c r="A691" s="91" t="s">
        <v>443</v>
      </c>
      <c r="B691" s="199" t="str">
        <f t="shared" si="211"/>
        <v>SERVICIO</v>
      </c>
      <c r="C691" s="199" t="str">
        <f t="shared" si="220"/>
        <v>REF</v>
      </c>
      <c r="D691" s="199" t="b">
        <f t="shared" si="221"/>
        <v>1</v>
      </c>
      <c r="E691" s="199" t="str">
        <f t="shared" si="222"/>
        <v>2021-04</v>
      </c>
      <c r="F691" s="199" t="str">
        <f t="shared" si="223"/>
        <v/>
      </c>
      <c r="G691" s="200">
        <f t="shared" si="224"/>
        <v>301.06</v>
      </c>
      <c r="H691" s="200">
        <f t="shared" si="225"/>
        <v>36.299999999999997</v>
      </c>
      <c r="I691" s="200">
        <f t="shared" si="226"/>
        <v>0</v>
      </c>
      <c r="J691" s="200">
        <f t="shared" si="227"/>
        <v>337.36</v>
      </c>
      <c r="N691" s="292" t="s">
        <v>534</v>
      </c>
      <c r="O691" s="292"/>
      <c r="P691" s="292"/>
      <c r="Q691" s="293">
        <v>44315</v>
      </c>
      <c r="R691" s="293"/>
      <c r="S691" s="293"/>
      <c r="T691" s="47">
        <v>301.05919999999998</v>
      </c>
      <c r="U691" s="47">
        <v>36.300800000000002</v>
      </c>
      <c r="V691" s="294">
        <v>0</v>
      </c>
      <c r="W691" s="294"/>
      <c r="X691" s="294"/>
      <c r="Y691" s="294"/>
      <c r="Z691" s="47">
        <v>337.36</v>
      </c>
      <c r="AA691" s="294">
        <v>0</v>
      </c>
      <c r="AB691" s="294"/>
      <c r="AC691" s="21" t="s">
        <v>85</v>
      </c>
      <c r="AE691" s="295"/>
      <c r="AF691" s="295"/>
      <c r="AG691" s="21"/>
      <c r="AH691" s="16"/>
      <c r="AI691" s="296"/>
      <c r="AJ691" s="296"/>
      <c r="AK691" s="296"/>
      <c r="AL691" s="294"/>
      <c r="AM691" s="294"/>
      <c r="AN691" s="47"/>
    </row>
    <row r="692" spans="1:40" x14ac:dyDescent="0.2">
      <c r="A692" s="91" t="s">
        <v>443</v>
      </c>
      <c r="B692" s="199" t="str">
        <f t="shared" si="211"/>
        <v>SERVICIO</v>
      </c>
      <c r="C692" s="199" t="str">
        <f t="shared" si="220"/>
        <v>REF</v>
      </c>
      <c r="D692" s="199" t="b">
        <f t="shared" si="221"/>
        <v>1</v>
      </c>
      <c r="E692" s="199" t="str">
        <f t="shared" si="222"/>
        <v>2021-05</v>
      </c>
      <c r="F692" s="199" t="str">
        <f t="shared" si="223"/>
        <v/>
      </c>
      <c r="G692" s="200">
        <f t="shared" si="224"/>
        <v>302.29000000000002</v>
      </c>
      <c r="H692" s="200">
        <f t="shared" si="225"/>
        <v>35.07</v>
      </c>
      <c r="I692" s="200">
        <f t="shared" si="226"/>
        <v>0</v>
      </c>
      <c r="J692" s="200">
        <f t="shared" si="227"/>
        <v>337.36</v>
      </c>
      <c r="N692" s="292" t="s">
        <v>535</v>
      </c>
      <c r="O692" s="292"/>
      <c r="P692" s="292"/>
      <c r="Q692" s="293">
        <v>44345</v>
      </c>
      <c r="R692" s="293"/>
      <c r="S692" s="293"/>
      <c r="T692" s="47">
        <v>302.28570000000002</v>
      </c>
      <c r="U692" s="47">
        <v>35.074300000000001</v>
      </c>
      <c r="V692" s="294">
        <v>0</v>
      </c>
      <c r="W692" s="294"/>
      <c r="X692" s="294"/>
      <c r="Y692" s="294"/>
      <c r="Z692" s="47">
        <v>337.36</v>
      </c>
      <c r="AA692" s="294">
        <v>0</v>
      </c>
      <c r="AB692" s="294"/>
      <c r="AC692" s="21" t="s">
        <v>85</v>
      </c>
      <c r="AE692" s="295"/>
      <c r="AF692" s="295"/>
      <c r="AG692" s="21"/>
      <c r="AH692" s="16"/>
      <c r="AI692" s="296"/>
      <c r="AJ692" s="296"/>
      <c r="AK692" s="296"/>
      <c r="AL692" s="294"/>
      <c r="AM692" s="294"/>
      <c r="AN692" s="47"/>
    </row>
    <row r="693" spans="1:40" x14ac:dyDescent="0.2">
      <c r="A693" s="91" t="s">
        <v>443</v>
      </c>
      <c r="B693" s="199" t="str">
        <f t="shared" si="211"/>
        <v>SERVICIO</v>
      </c>
      <c r="C693" s="199" t="str">
        <f t="shared" si="220"/>
        <v>REF</v>
      </c>
      <c r="D693" s="199" t="b">
        <f t="shared" si="221"/>
        <v>1</v>
      </c>
      <c r="E693" s="199" t="str">
        <f t="shared" si="222"/>
        <v>2021-06</v>
      </c>
      <c r="F693" s="199" t="str">
        <f t="shared" si="223"/>
        <v/>
      </c>
      <c r="G693" s="200">
        <f t="shared" si="224"/>
        <v>303.52</v>
      </c>
      <c r="H693" s="200">
        <f t="shared" si="225"/>
        <v>33.840000000000003</v>
      </c>
      <c r="I693" s="200">
        <f t="shared" si="226"/>
        <v>0</v>
      </c>
      <c r="J693" s="200">
        <f t="shared" si="227"/>
        <v>337.36</v>
      </c>
      <c r="N693" s="292" t="s">
        <v>536</v>
      </c>
      <c r="O693" s="292"/>
      <c r="P693" s="292"/>
      <c r="Q693" s="293">
        <v>44376</v>
      </c>
      <c r="R693" s="293"/>
      <c r="S693" s="293"/>
      <c r="T693" s="47">
        <v>303.51729999999998</v>
      </c>
      <c r="U693" s="47">
        <v>33.842700000000001</v>
      </c>
      <c r="V693" s="294">
        <v>0</v>
      </c>
      <c r="W693" s="294"/>
      <c r="X693" s="294"/>
      <c r="Y693" s="294"/>
      <c r="Z693" s="47">
        <v>337.36</v>
      </c>
      <c r="AA693" s="294">
        <v>0</v>
      </c>
      <c r="AB693" s="294"/>
      <c r="AC693" s="21" t="s">
        <v>85</v>
      </c>
      <c r="AE693" s="295"/>
      <c r="AF693" s="295"/>
      <c r="AG693" s="21"/>
      <c r="AH693" s="16"/>
      <c r="AI693" s="296"/>
      <c r="AJ693" s="296"/>
      <c r="AK693" s="296"/>
      <c r="AL693" s="294"/>
      <c r="AM693" s="294"/>
      <c r="AN693" s="47"/>
    </row>
    <row r="694" spans="1:40" x14ac:dyDescent="0.2">
      <c r="A694" s="91" t="s">
        <v>443</v>
      </c>
      <c r="B694" s="199" t="str">
        <f t="shared" si="211"/>
        <v>SERVICIO</v>
      </c>
      <c r="C694" s="199" t="str">
        <f t="shared" si="220"/>
        <v>REF</v>
      </c>
      <c r="D694" s="199" t="b">
        <f t="shared" si="221"/>
        <v>1</v>
      </c>
      <c r="E694" s="199" t="str">
        <f t="shared" si="222"/>
        <v>2021-07</v>
      </c>
      <c r="F694" s="199" t="str">
        <f t="shared" si="223"/>
        <v/>
      </c>
      <c r="G694" s="200">
        <f t="shared" si="224"/>
        <v>304.75</v>
      </c>
      <c r="H694" s="200">
        <f t="shared" si="225"/>
        <v>32.61</v>
      </c>
      <c r="I694" s="200">
        <f t="shared" si="226"/>
        <v>0</v>
      </c>
      <c r="J694" s="200">
        <f t="shared" si="227"/>
        <v>337.36</v>
      </c>
      <c r="N694" s="292" t="s">
        <v>537</v>
      </c>
      <c r="O694" s="292"/>
      <c r="P694" s="292"/>
      <c r="Q694" s="293">
        <v>44406</v>
      </c>
      <c r="R694" s="293"/>
      <c r="S694" s="293"/>
      <c r="T694" s="47">
        <v>304.75389999999999</v>
      </c>
      <c r="U694" s="47">
        <v>32.606099999999998</v>
      </c>
      <c r="V694" s="294">
        <v>0</v>
      </c>
      <c r="W694" s="294"/>
      <c r="X694" s="294"/>
      <c r="Y694" s="294"/>
      <c r="Z694" s="47">
        <v>337.36</v>
      </c>
      <c r="AA694" s="294">
        <v>0</v>
      </c>
      <c r="AB694" s="294"/>
      <c r="AC694" s="21" t="s">
        <v>85</v>
      </c>
      <c r="AE694" s="295"/>
      <c r="AF694" s="295"/>
      <c r="AG694" s="21"/>
      <c r="AH694" s="16"/>
      <c r="AI694" s="296"/>
      <c r="AJ694" s="296"/>
      <c r="AK694" s="296"/>
      <c r="AL694" s="294"/>
      <c r="AM694" s="294"/>
      <c r="AN694" s="47"/>
    </row>
    <row r="695" spans="1:40" x14ac:dyDescent="0.2">
      <c r="A695" s="91" t="s">
        <v>443</v>
      </c>
      <c r="B695" s="199" t="str">
        <f t="shared" si="211"/>
        <v>SERVICIO</v>
      </c>
      <c r="C695" s="199" t="str">
        <f t="shared" si="220"/>
        <v>REF</v>
      </c>
      <c r="D695" s="199" t="b">
        <f t="shared" si="221"/>
        <v>1</v>
      </c>
      <c r="E695" s="199" t="str">
        <f t="shared" si="222"/>
        <v>2021-08</v>
      </c>
      <c r="F695" s="199" t="str">
        <f t="shared" si="223"/>
        <v/>
      </c>
      <c r="G695" s="200">
        <f t="shared" si="224"/>
        <v>306</v>
      </c>
      <c r="H695" s="200">
        <f t="shared" si="225"/>
        <v>31.36</v>
      </c>
      <c r="I695" s="200">
        <f t="shared" si="226"/>
        <v>0</v>
      </c>
      <c r="J695" s="200">
        <f t="shared" si="227"/>
        <v>337.36</v>
      </c>
      <c r="N695" s="292" t="s">
        <v>538</v>
      </c>
      <c r="O695" s="292"/>
      <c r="P695" s="292"/>
      <c r="Q695" s="293">
        <v>44437</v>
      </c>
      <c r="R695" s="293"/>
      <c r="S695" s="293"/>
      <c r="T695" s="47">
        <v>305.99549999999999</v>
      </c>
      <c r="U695" s="47">
        <v>31.3645</v>
      </c>
      <c r="V695" s="294">
        <v>0</v>
      </c>
      <c r="W695" s="294"/>
      <c r="X695" s="294"/>
      <c r="Y695" s="294"/>
      <c r="Z695" s="47">
        <v>337.36</v>
      </c>
      <c r="AA695" s="294">
        <v>0</v>
      </c>
      <c r="AB695" s="294"/>
      <c r="AC695" s="21" t="s">
        <v>85</v>
      </c>
      <c r="AE695" s="295"/>
      <c r="AF695" s="295"/>
      <c r="AG695" s="21"/>
      <c r="AH695" s="16"/>
      <c r="AI695" s="296"/>
      <c r="AJ695" s="296"/>
      <c r="AK695" s="296"/>
      <c r="AL695" s="294"/>
      <c r="AM695" s="294"/>
      <c r="AN695" s="47"/>
    </row>
    <row r="696" spans="1:40" x14ac:dyDescent="0.2">
      <c r="A696" s="91" t="s">
        <v>443</v>
      </c>
      <c r="B696" s="199" t="str">
        <f t="shared" si="211"/>
        <v>SERVICIO</v>
      </c>
      <c r="C696" s="199" t="str">
        <f t="shared" si="220"/>
        <v>REF</v>
      </c>
      <c r="D696" s="199" t="b">
        <f t="shared" si="221"/>
        <v>1</v>
      </c>
      <c r="E696" s="199" t="str">
        <f t="shared" si="222"/>
        <v>2021-09</v>
      </c>
      <c r="F696" s="199" t="str">
        <f t="shared" si="223"/>
        <v/>
      </c>
      <c r="G696" s="200">
        <f t="shared" si="224"/>
        <v>307.24</v>
      </c>
      <c r="H696" s="200">
        <f t="shared" si="225"/>
        <v>30.12</v>
      </c>
      <c r="I696" s="200">
        <f t="shared" si="226"/>
        <v>0</v>
      </c>
      <c r="J696" s="200">
        <f t="shared" si="227"/>
        <v>337.36</v>
      </c>
      <c r="N696" s="292" t="s">
        <v>539</v>
      </c>
      <c r="O696" s="292"/>
      <c r="P696" s="292"/>
      <c r="Q696" s="293">
        <v>44468</v>
      </c>
      <c r="R696" s="293"/>
      <c r="S696" s="293"/>
      <c r="T696" s="47">
        <v>307.24209999999999</v>
      </c>
      <c r="U696" s="47">
        <v>30.117899999999999</v>
      </c>
      <c r="V696" s="294">
        <v>0</v>
      </c>
      <c r="W696" s="294"/>
      <c r="X696" s="294"/>
      <c r="Y696" s="294"/>
      <c r="Z696" s="47">
        <v>337.36</v>
      </c>
      <c r="AA696" s="294">
        <v>0</v>
      </c>
      <c r="AB696" s="294"/>
      <c r="AC696" s="21" t="s">
        <v>85</v>
      </c>
      <c r="AE696" s="295"/>
      <c r="AF696" s="295"/>
      <c r="AG696" s="21"/>
      <c r="AH696" s="16"/>
      <c r="AI696" s="296"/>
      <c r="AJ696" s="296"/>
      <c r="AK696" s="296"/>
      <c r="AL696" s="294"/>
      <c r="AM696" s="294"/>
      <c r="AN696" s="47"/>
    </row>
    <row r="697" spans="1:40" x14ac:dyDescent="0.2">
      <c r="A697" s="91" t="s">
        <v>443</v>
      </c>
      <c r="B697" s="199" t="str">
        <f t="shared" si="211"/>
        <v>SERVICIO</v>
      </c>
      <c r="C697" s="199" t="str">
        <f t="shared" si="220"/>
        <v>REF</v>
      </c>
      <c r="D697" s="199" t="b">
        <f t="shared" si="221"/>
        <v>1</v>
      </c>
      <c r="E697" s="199" t="str">
        <f t="shared" si="222"/>
        <v>2021-10</v>
      </c>
      <c r="F697" s="199" t="str">
        <f t="shared" si="223"/>
        <v/>
      </c>
      <c r="G697" s="200">
        <f t="shared" si="224"/>
        <v>308.49</v>
      </c>
      <c r="H697" s="200">
        <f t="shared" si="225"/>
        <v>28.87</v>
      </c>
      <c r="I697" s="200">
        <f t="shared" si="226"/>
        <v>0</v>
      </c>
      <c r="J697" s="200">
        <f t="shared" si="227"/>
        <v>337.36</v>
      </c>
      <c r="N697" s="292" t="s">
        <v>540</v>
      </c>
      <c r="O697" s="292"/>
      <c r="P697" s="292"/>
      <c r="Q697" s="293">
        <v>44498</v>
      </c>
      <c r="R697" s="293"/>
      <c r="S697" s="293"/>
      <c r="T697" s="47">
        <v>308.4939</v>
      </c>
      <c r="U697" s="47">
        <v>28.866099999999999</v>
      </c>
      <c r="V697" s="294">
        <v>0</v>
      </c>
      <c r="W697" s="294"/>
      <c r="X697" s="294"/>
      <c r="Y697" s="294"/>
      <c r="Z697" s="47">
        <v>337.36</v>
      </c>
      <c r="AA697" s="294">
        <v>0</v>
      </c>
      <c r="AB697" s="294"/>
      <c r="AC697" s="21" t="s">
        <v>85</v>
      </c>
      <c r="AE697" s="295"/>
      <c r="AF697" s="295"/>
      <c r="AG697" s="21"/>
      <c r="AH697" s="16"/>
      <c r="AI697" s="296"/>
      <c r="AJ697" s="296"/>
      <c r="AK697" s="296"/>
      <c r="AL697" s="294"/>
      <c r="AM697" s="294"/>
      <c r="AN697" s="47"/>
    </row>
    <row r="698" spans="1:40" x14ac:dyDescent="0.2">
      <c r="A698" s="91" t="s">
        <v>443</v>
      </c>
      <c r="B698" s="199" t="str">
        <f t="shared" si="211"/>
        <v>SERVICIO</v>
      </c>
      <c r="C698" s="199" t="str">
        <f t="shared" si="220"/>
        <v>REF</v>
      </c>
      <c r="D698" s="199" t="b">
        <f t="shared" si="221"/>
        <v>1</v>
      </c>
      <c r="E698" s="199" t="str">
        <f t="shared" si="222"/>
        <v>2021-11</v>
      </c>
      <c r="F698" s="199" t="str">
        <f t="shared" si="223"/>
        <v/>
      </c>
      <c r="G698" s="200">
        <f t="shared" si="224"/>
        <v>309.75</v>
      </c>
      <c r="H698" s="200">
        <f t="shared" si="225"/>
        <v>27.61</v>
      </c>
      <c r="I698" s="200">
        <f t="shared" si="226"/>
        <v>0</v>
      </c>
      <c r="J698" s="200">
        <f t="shared" si="227"/>
        <v>337.36</v>
      </c>
      <c r="N698" s="292" t="s">
        <v>541</v>
      </c>
      <c r="O698" s="292"/>
      <c r="P698" s="292"/>
      <c r="Q698" s="293">
        <v>44529</v>
      </c>
      <c r="R698" s="293"/>
      <c r="S698" s="293"/>
      <c r="T698" s="47">
        <v>309.75069999999999</v>
      </c>
      <c r="U698" s="47">
        <v>27.609300000000001</v>
      </c>
      <c r="V698" s="294">
        <v>0</v>
      </c>
      <c r="W698" s="294"/>
      <c r="X698" s="294"/>
      <c r="Y698" s="294"/>
      <c r="Z698" s="47">
        <v>337.36</v>
      </c>
      <c r="AA698" s="294">
        <v>0</v>
      </c>
      <c r="AB698" s="294"/>
      <c r="AC698" s="21" t="s">
        <v>85</v>
      </c>
      <c r="AE698" s="295"/>
      <c r="AF698" s="295"/>
      <c r="AG698" s="21"/>
      <c r="AH698" s="16"/>
      <c r="AI698" s="296"/>
      <c r="AJ698" s="296"/>
      <c r="AK698" s="296"/>
      <c r="AL698" s="294"/>
      <c r="AM698" s="294"/>
      <c r="AN698" s="47"/>
    </row>
    <row r="699" spans="1:40" x14ac:dyDescent="0.2">
      <c r="A699" s="91" t="s">
        <v>443</v>
      </c>
      <c r="B699" s="199" t="str">
        <f t="shared" si="211"/>
        <v>SERVICIO</v>
      </c>
      <c r="C699" s="199" t="str">
        <f t="shared" si="220"/>
        <v>REF</v>
      </c>
      <c r="D699" s="199" t="b">
        <f t="shared" si="221"/>
        <v>1</v>
      </c>
      <c r="E699" s="199" t="str">
        <f t="shared" si="222"/>
        <v>2021-12</v>
      </c>
      <c r="F699" s="199" t="str">
        <f t="shared" si="223"/>
        <v/>
      </c>
      <c r="G699" s="200">
        <f t="shared" si="224"/>
        <v>311.01</v>
      </c>
      <c r="H699" s="200">
        <f t="shared" si="225"/>
        <v>26.35</v>
      </c>
      <c r="I699" s="200">
        <f t="shared" si="226"/>
        <v>0</v>
      </c>
      <c r="J699" s="200">
        <f t="shared" si="227"/>
        <v>337.36</v>
      </c>
      <c r="N699" s="292" t="s">
        <v>542</v>
      </c>
      <c r="O699" s="292"/>
      <c r="P699" s="292"/>
      <c r="Q699" s="293">
        <v>44559</v>
      </c>
      <c r="R699" s="293"/>
      <c r="S699" s="293"/>
      <c r="T699" s="47">
        <v>311.0127</v>
      </c>
      <c r="U699" s="47">
        <v>26.347300000000001</v>
      </c>
      <c r="V699" s="294">
        <v>0</v>
      </c>
      <c r="W699" s="294"/>
      <c r="X699" s="294"/>
      <c r="Y699" s="294"/>
      <c r="Z699" s="47">
        <v>337.36</v>
      </c>
      <c r="AA699" s="294">
        <v>0</v>
      </c>
      <c r="AB699" s="294"/>
      <c r="AC699" s="21" t="s">
        <v>85</v>
      </c>
      <c r="AE699" s="295"/>
      <c r="AF699" s="295"/>
      <c r="AG699" s="21"/>
      <c r="AH699" s="16"/>
      <c r="AI699" s="296"/>
      <c r="AJ699" s="296"/>
      <c r="AK699" s="296"/>
      <c r="AL699" s="294"/>
      <c r="AM699" s="294"/>
      <c r="AN699" s="47"/>
    </row>
    <row r="700" spans="1:40" x14ac:dyDescent="0.2">
      <c r="A700" s="91" t="s">
        <v>443</v>
      </c>
      <c r="B700" s="199" t="str">
        <f t="shared" si="211"/>
        <v>SERVICIO</v>
      </c>
      <c r="C700" s="199" t="str">
        <f t="shared" si="220"/>
        <v>REF</v>
      </c>
      <c r="D700" s="199" t="b">
        <f t="shared" si="221"/>
        <v>1</v>
      </c>
      <c r="E700" s="199" t="str">
        <f t="shared" si="222"/>
        <v>2022-01</v>
      </c>
      <c r="F700" s="199" t="str">
        <f t="shared" si="223"/>
        <v/>
      </c>
      <c r="G700" s="200">
        <f t="shared" si="224"/>
        <v>312.27999999999997</v>
      </c>
      <c r="H700" s="200">
        <f t="shared" si="225"/>
        <v>25.08</v>
      </c>
      <c r="I700" s="200">
        <f t="shared" si="226"/>
        <v>0</v>
      </c>
      <c r="J700" s="200">
        <f t="shared" si="227"/>
        <v>337.35999999999996</v>
      </c>
      <c r="N700" s="292" t="s">
        <v>543</v>
      </c>
      <c r="O700" s="292"/>
      <c r="P700" s="292"/>
      <c r="Q700" s="293">
        <v>44590</v>
      </c>
      <c r="R700" s="293"/>
      <c r="S700" s="293"/>
      <c r="T700" s="47">
        <v>312.27980000000002</v>
      </c>
      <c r="U700" s="47">
        <v>25.080200000000001</v>
      </c>
      <c r="V700" s="294">
        <v>0</v>
      </c>
      <c r="W700" s="294"/>
      <c r="X700" s="294"/>
      <c r="Y700" s="294"/>
      <c r="Z700" s="47">
        <v>337.36</v>
      </c>
      <c r="AA700" s="294">
        <v>0</v>
      </c>
      <c r="AB700" s="294"/>
      <c r="AC700" s="21" t="s">
        <v>85</v>
      </c>
      <c r="AE700" s="295"/>
      <c r="AF700" s="295"/>
      <c r="AG700" s="21"/>
      <c r="AH700" s="16"/>
      <c r="AI700" s="296"/>
      <c r="AJ700" s="296"/>
      <c r="AK700" s="296"/>
      <c r="AL700" s="294"/>
      <c r="AM700" s="294"/>
      <c r="AN700" s="47"/>
    </row>
    <row r="701" spans="1:40" x14ac:dyDescent="0.2">
      <c r="A701" s="91" t="s">
        <v>443</v>
      </c>
      <c r="B701" s="199" t="str">
        <f t="shared" si="211"/>
        <v>SERVICIO</v>
      </c>
      <c r="C701" s="199" t="str">
        <f t="shared" si="220"/>
        <v>REF</v>
      </c>
      <c r="D701" s="199" t="b">
        <f t="shared" si="221"/>
        <v>1</v>
      </c>
      <c r="E701" s="199" t="str">
        <f t="shared" si="222"/>
        <v>2022-02</v>
      </c>
      <c r="F701" s="199" t="str">
        <f t="shared" si="223"/>
        <v/>
      </c>
      <c r="G701" s="200">
        <f t="shared" si="224"/>
        <v>313.55</v>
      </c>
      <c r="H701" s="200">
        <f t="shared" si="225"/>
        <v>23.81</v>
      </c>
      <c r="I701" s="200">
        <f t="shared" si="226"/>
        <v>0</v>
      </c>
      <c r="J701" s="200">
        <f t="shared" si="227"/>
        <v>337.36</v>
      </c>
      <c r="N701" s="292" t="s">
        <v>544</v>
      </c>
      <c r="O701" s="292"/>
      <c r="P701" s="292"/>
      <c r="Q701" s="293">
        <v>44620</v>
      </c>
      <c r="R701" s="293"/>
      <c r="S701" s="293"/>
      <c r="T701" s="47">
        <v>313.55200000000002</v>
      </c>
      <c r="U701" s="47">
        <v>23.808</v>
      </c>
      <c r="V701" s="294">
        <v>0</v>
      </c>
      <c r="W701" s="294"/>
      <c r="X701" s="294"/>
      <c r="Y701" s="294"/>
      <c r="Z701" s="47">
        <v>337.36</v>
      </c>
      <c r="AA701" s="294">
        <v>0</v>
      </c>
      <c r="AB701" s="294"/>
      <c r="AC701" s="21" t="s">
        <v>85</v>
      </c>
      <c r="AE701" s="295"/>
      <c r="AF701" s="295"/>
      <c r="AG701" s="21"/>
      <c r="AH701" s="16"/>
      <c r="AI701" s="296"/>
      <c r="AJ701" s="296"/>
      <c r="AK701" s="296"/>
      <c r="AL701" s="294"/>
      <c r="AM701" s="294"/>
      <c r="AN701" s="47"/>
    </row>
    <row r="702" spans="1:40" x14ac:dyDescent="0.2">
      <c r="A702" s="91" t="s">
        <v>443</v>
      </c>
      <c r="B702" s="199" t="str">
        <f t="shared" si="211"/>
        <v>SERVICIO</v>
      </c>
      <c r="C702" s="199" t="str">
        <f t="shared" si="220"/>
        <v>REF</v>
      </c>
      <c r="D702" s="199" t="b">
        <f t="shared" si="221"/>
        <v>1</v>
      </c>
      <c r="E702" s="199" t="str">
        <f t="shared" si="222"/>
        <v>2022-03</v>
      </c>
      <c r="F702" s="199" t="str">
        <f t="shared" si="223"/>
        <v/>
      </c>
      <c r="G702" s="200">
        <f t="shared" si="224"/>
        <v>314.83</v>
      </c>
      <c r="H702" s="200">
        <f t="shared" si="225"/>
        <v>22.53</v>
      </c>
      <c r="I702" s="200">
        <f t="shared" si="226"/>
        <v>0</v>
      </c>
      <c r="J702" s="200">
        <f t="shared" si="227"/>
        <v>337.36</v>
      </c>
      <c r="N702" s="292" t="s">
        <v>545</v>
      </c>
      <c r="O702" s="292"/>
      <c r="P702" s="292"/>
      <c r="Q702" s="293">
        <v>44649</v>
      </c>
      <c r="R702" s="293"/>
      <c r="S702" s="293"/>
      <c r="T702" s="47">
        <v>314.8295</v>
      </c>
      <c r="U702" s="47">
        <v>22.5305</v>
      </c>
      <c r="V702" s="294">
        <v>0</v>
      </c>
      <c r="W702" s="294"/>
      <c r="X702" s="294"/>
      <c r="Y702" s="294"/>
      <c r="Z702" s="47">
        <v>337.36</v>
      </c>
      <c r="AA702" s="294">
        <v>0</v>
      </c>
      <c r="AB702" s="294"/>
      <c r="AC702" s="21" t="s">
        <v>85</v>
      </c>
      <c r="AE702" s="295"/>
      <c r="AF702" s="295"/>
      <c r="AG702" s="21"/>
      <c r="AH702" s="16"/>
      <c r="AI702" s="296"/>
      <c r="AJ702" s="296"/>
      <c r="AK702" s="296"/>
      <c r="AL702" s="294"/>
      <c r="AM702" s="294"/>
      <c r="AN702" s="47"/>
    </row>
    <row r="703" spans="1:40" x14ac:dyDescent="0.2">
      <c r="A703" s="91" t="s">
        <v>443</v>
      </c>
      <c r="B703" s="199" t="str">
        <f t="shared" si="211"/>
        <v>SERVICIO</v>
      </c>
      <c r="C703" s="199" t="str">
        <f t="shared" si="220"/>
        <v>REF</v>
      </c>
      <c r="D703" s="199" t="b">
        <f t="shared" si="221"/>
        <v>1</v>
      </c>
      <c r="E703" s="199" t="str">
        <f t="shared" si="222"/>
        <v>2022-04</v>
      </c>
      <c r="F703" s="199" t="str">
        <f t="shared" si="223"/>
        <v/>
      </c>
      <c r="G703" s="200">
        <f t="shared" si="224"/>
        <v>316.11</v>
      </c>
      <c r="H703" s="200">
        <f t="shared" si="225"/>
        <v>21.25</v>
      </c>
      <c r="I703" s="200">
        <f t="shared" si="226"/>
        <v>0</v>
      </c>
      <c r="J703" s="200">
        <f t="shared" si="227"/>
        <v>337.36</v>
      </c>
      <c r="N703" s="292" t="s">
        <v>546</v>
      </c>
      <c r="O703" s="292"/>
      <c r="P703" s="292"/>
      <c r="Q703" s="293">
        <v>44680</v>
      </c>
      <c r="R703" s="293"/>
      <c r="S703" s="293"/>
      <c r="T703" s="47">
        <v>316.11219999999997</v>
      </c>
      <c r="U703" s="47">
        <v>21.247800000000002</v>
      </c>
      <c r="V703" s="294">
        <v>0</v>
      </c>
      <c r="W703" s="294"/>
      <c r="X703" s="294"/>
      <c r="Y703" s="294"/>
      <c r="Z703" s="47">
        <v>337.36</v>
      </c>
      <c r="AA703" s="294">
        <v>0</v>
      </c>
      <c r="AB703" s="294"/>
      <c r="AC703" s="21" t="s">
        <v>85</v>
      </c>
      <c r="AE703" s="295"/>
      <c r="AF703" s="295"/>
      <c r="AG703" s="21"/>
      <c r="AH703" s="16"/>
      <c r="AI703" s="296"/>
      <c r="AJ703" s="296"/>
      <c r="AK703" s="296"/>
      <c r="AL703" s="294"/>
      <c r="AM703" s="294"/>
      <c r="AN703" s="47"/>
    </row>
    <row r="704" spans="1:40" x14ac:dyDescent="0.2">
      <c r="A704" s="91" t="s">
        <v>443</v>
      </c>
      <c r="B704" s="199" t="str">
        <f t="shared" si="211"/>
        <v>SERVICIO</v>
      </c>
      <c r="C704" s="199" t="str">
        <f t="shared" si="220"/>
        <v>REF</v>
      </c>
      <c r="D704" s="199" t="b">
        <f t="shared" si="221"/>
        <v>1</v>
      </c>
      <c r="E704" s="199" t="str">
        <f t="shared" si="222"/>
        <v>2022-05</v>
      </c>
      <c r="F704" s="199" t="str">
        <f t="shared" si="223"/>
        <v/>
      </c>
      <c r="G704" s="200">
        <f t="shared" si="224"/>
        <v>317.39999999999998</v>
      </c>
      <c r="H704" s="200">
        <f t="shared" si="225"/>
        <v>19.96</v>
      </c>
      <c r="I704" s="200">
        <f t="shared" si="226"/>
        <v>0</v>
      </c>
      <c r="J704" s="200">
        <f t="shared" si="227"/>
        <v>337.35999999999996</v>
      </c>
      <c r="N704" s="292" t="s">
        <v>547</v>
      </c>
      <c r="O704" s="292"/>
      <c r="P704" s="292"/>
      <c r="Q704" s="293">
        <v>44710</v>
      </c>
      <c r="R704" s="293"/>
      <c r="S704" s="293"/>
      <c r="T704" s="47">
        <v>317.39999999999998</v>
      </c>
      <c r="U704" s="47">
        <v>19.96</v>
      </c>
      <c r="V704" s="294">
        <v>0</v>
      </c>
      <c r="W704" s="294"/>
      <c r="X704" s="294"/>
      <c r="Y704" s="294"/>
      <c r="Z704" s="47">
        <v>337.36</v>
      </c>
      <c r="AA704" s="294">
        <v>0</v>
      </c>
      <c r="AB704" s="294"/>
      <c r="AC704" s="21" t="s">
        <v>85</v>
      </c>
      <c r="AE704" s="295"/>
      <c r="AF704" s="295"/>
      <c r="AG704" s="21"/>
      <c r="AH704" s="16"/>
      <c r="AI704" s="296"/>
      <c r="AJ704" s="296"/>
      <c r="AK704" s="296"/>
      <c r="AL704" s="294"/>
      <c r="AM704" s="294"/>
      <c r="AN704" s="47"/>
    </row>
    <row r="705" spans="1:40" x14ac:dyDescent="0.2">
      <c r="A705" s="91" t="s">
        <v>443</v>
      </c>
      <c r="B705" s="199" t="str">
        <f t="shared" si="211"/>
        <v>SERVICIO</v>
      </c>
      <c r="C705" s="199" t="str">
        <f t="shared" si="220"/>
        <v>REF</v>
      </c>
      <c r="D705" s="199" t="b">
        <f t="shared" si="221"/>
        <v>1</v>
      </c>
      <c r="E705" s="199" t="str">
        <f t="shared" si="222"/>
        <v>2022-06</v>
      </c>
      <c r="F705" s="199" t="str">
        <f t="shared" si="223"/>
        <v/>
      </c>
      <c r="G705" s="200">
        <f t="shared" si="224"/>
        <v>318.69</v>
      </c>
      <c r="H705" s="200">
        <f t="shared" si="225"/>
        <v>18.670000000000002</v>
      </c>
      <c r="I705" s="200">
        <f t="shared" si="226"/>
        <v>0</v>
      </c>
      <c r="J705" s="200">
        <f t="shared" si="227"/>
        <v>337.36</v>
      </c>
      <c r="N705" s="292" t="s">
        <v>548</v>
      </c>
      <c r="O705" s="292"/>
      <c r="P705" s="292"/>
      <c r="Q705" s="293">
        <v>44741</v>
      </c>
      <c r="R705" s="293"/>
      <c r="S705" s="293"/>
      <c r="T705" s="47">
        <v>318.69319999999999</v>
      </c>
      <c r="U705" s="47">
        <v>18.666799999999999</v>
      </c>
      <c r="V705" s="294">
        <v>0</v>
      </c>
      <c r="W705" s="294"/>
      <c r="X705" s="294"/>
      <c r="Y705" s="294"/>
      <c r="Z705" s="47">
        <v>337.36</v>
      </c>
      <c r="AA705" s="294">
        <v>0</v>
      </c>
      <c r="AB705" s="294"/>
      <c r="AC705" s="21" t="s">
        <v>85</v>
      </c>
      <c r="AE705" s="295"/>
      <c r="AF705" s="295"/>
      <c r="AG705" s="21"/>
      <c r="AH705" s="16"/>
      <c r="AI705" s="296"/>
      <c r="AJ705" s="296"/>
      <c r="AK705" s="296"/>
      <c r="AL705" s="294"/>
      <c r="AM705" s="294"/>
      <c r="AN705" s="47"/>
    </row>
    <row r="706" spans="1:40" x14ac:dyDescent="0.2">
      <c r="A706" s="91" t="s">
        <v>443</v>
      </c>
      <c r="B706" s="199" t="str">
        <f t="shared" si="211"/>
        <v>SERVICIO</v>
      </c>
      <c r="C706" s="199" t="str">
        <f t="shared" si="220"/>
        <v>REF</v>
      </c>
      <c r="D706" s="199" t="b">
        <f t="shared" si="221"/>
        <v>1</v>
      </c>
      <c r="E706" s="199" t="str">
        <f t="shared" si="222"/>
        <v>2022-07</v>
      </c>
      <c r="F706" s="199" t="str">
        <f t="shared" si="223"/>
        <v/>
      </c>
      <c r="G706" s="200">
        <f t="shared" si="224"/>
        <v>319.99</v>
      </c>
      <c r="H706" s="200">
        <f t="shared" si="225"/>
        <v>17.37</v>
      </c>
      <c r="I706" s="200">
        <f t="shared" si="226"/>
        <v>0</v>
      </c>
      <c r="J706" s="200">
        <f t="shared" si="227"/>
        <v>337.36</v>
      </c>
      <c r="N706" s="292" t="s">
        <v>549</v>
      </c>
      <c r="O706" s="292"/>
      <c r="P706" s="292"/>
      <c r="Q706" s="293">
        <v>44771</v>
      </c>
      <c r="R706" s="293"/>
      <c r="S706" s="293"/>
      <c r="T706" s="47">
        <v>319.99160000000001</v>
      </c>
      <c r="U706" s="47">
        <v>17.368400000000001</v>
      </c>
      <c r="V706" s="294">
        <v>0</v>
      </c>
      <c r="W706" s="294"/>
      <c r="X706" s="294"/>
      <c r="Y706" s="294"/>
      <c r="Z706" s="47">
        <v>337.36</v>
      </c>
      <c r="AA706" s="294">
        <v>0</v>
      </c>
      <c r="AB706" s="294"/>
      <c r="AC706" s="21" t="s">
        <v>85</v>
      </c>
      <c r="AE706" s="295"/>
      <c r="AF706" s="295"/>
      <c r="AG706" s="21"/>
      <c r="AH706" s="16"/>
      <c r="AI706" s="296"/>
      <c r="AJ706" s="296"/>
      <c r="AK706" s="296"/>
      <c r="AL706" s="294"/>
      <c r="AM706" s="294"/>
      <c r="AN706" s="47"/>
    </row>
    <row r="707" spans="1:40" x14ac:dyDescent="0.2">
      <c r="A707" s="91" t="s">
        <v>443</v>
      </c>
      <c r="B707" s="199" t="str">
        <f t="shared" si="211"/>
        <v>SERVICIO</v>
      </c>
      <c r="C707" s="199" t="str">
        <f t="shared" si="220"/>
        <v>REF</v>
      </c>
      <c r="D707" s="199" t="b">
        <f t="shared" si="221"/>
        <v>1</v>
      </c>
      <c r="E707" s="199" t="str">
        <f t="shared" si="222"/>
        <v>2022-08</v>
      </c>
      <c r="F707" s="199" t="str">
        <f t="shared" si="223"/>
        <v/>
      </c>
      <c r="G707" s="200">
        <f t="shared" si="224"/>
        <v>321.3</v>
      </c>
      <c r="H707" s="200">
        <f t="shared" si="225"/>
        <v>16.059999999999999</v>
      </c>
      <c r="I707" s="200">
        <f t="shared" si="226"/>
        <v>0</v>
      </c>
      <c r="J707" s="200">
        <f t="shared" si="227"/>
        <v>337.36</v>
      </c>
      <c r="N707" s="292" t="s">
        <v>550</v>
      </c>
      <c r="O707" s="292"/>
      <c r="P707" s="292"/>
      <c r="Q707" s="293">
        <v>44802</v>
      </c>
      <c r="R707" s="293"/>
      <c r="S707" s="293"/>
      <c r="T707" s="47">
        <v>321.29520000000002</v>
      </c>
      <c r="U707" s="47">
        <v>16.064800000000002</v>
      </c>
      <c r="V707" s="294">
        <v>0</v>
      </c>
      <c r="W707" s="294"/>
      <c r="X707" s="294"/>
      <c r="Y707" s="294"/>
      <c r="Z707" s="47">
        <v>337.36</v>
      </c>
      <c r="AA707" s="294">
        <v>0</v>
      </c>
      <c r="AB707" s="294"/>
      <c r="AC707" s="21" t="s">
        <v>85</v>
      </c>
      <c r="AE707" s="295"/>
      <c r="AF707" s="295"/>
      <c r="AG707" s="21"/>
      <c r="AH707" s="16"/>
      <c r="AI707" s="296"/>
      <c r="AJ707" s="296"/>
      <c r="AK707" s="296"/>
      <c r="AL707" s="294"/>
      <c r="AM707" s="294"/>
      <c r="AN707" s="47"/>
    </row>
    <row r="708" spans="1:40" x14ac:dyDescent="0.2">
      <c r="A708" s="91" t="s">
        <v>443</v>
      </c>
      <c r="B708" s="199" t="str">
        <f t="shared" si="211"/>
        <v>SERVICIO</v>
      </c>
      <c r="C708" s="199" t="str">
        <f t="shared" si="220"/>
        <v>REF</v>
      </c>
      <c r="D708" s="199" t="b">
        <f t="shared" si="221"/>
        <v>1</v>
      </c>
      <c r="E708" s="199" t="str">
        <f t="shared" si="222"/>
        <v>2022-09</v>
      </c>
      <c r="F708" s="199" t="str">
        <f t="shared" si="223"/>
        <v/>
      </c>
      <c r="G708" s="200">
        <f t="shared" si="224"/>
        <v>322.60000000000002</v>
      </c>
      <c r="H708" s="200">
        <f t="shared" si="225"/>
        <v>14.76</v>
      </c>
      <c r="I708" s="200">
        <f t="shared" si="226"/>
        <v>0</v>
      </c>
      <c r="J708" s="200">
        <f t="shared" si="227"/>
        <v>337.36</v>
      </c>
      <c r="N708" s="292" t="s">
        <v>551</v>
      </c>
      <c r="O708" s="292"/>
      <c r="P708" s="292"/>
      <c r="Q708" s="293">
        <v>44833</v>
      </c>
      <c r="R708" s="293"/>
      <c r="S708" s="293"/>
      <c r="T708" s="47">
        <v>322.60419999999999</v>
      </c>
      <c r="U708" s="47">
        <v>14.755800000000001</v>
      </c>
      <c r="V708" s="294">
        <v>0</v>
      </c>
      <c r="W708" s="294"/>
      <c r="X708" s="294"/>
      <c r="Y708" s="294"/>
      <c r="Z708" s="47">
        <v>337.36</v>
      </c>
      <c r="AA708" s="294">
        <v>0</v>
      </c>
      <c r="AB708" s="294"/>
      <c r="AC708" s="21" t="s">
        <v>85</v>
      </c>
      <c r="AE708" s="295"/>
      <c r="AF708" s="295"/>
      <c r="AG708" s="21"/>
      <c r="AH708" s="16"/>
      <c r="AI708" s="296"/>
      <c r="AJ708" s="296"/>
      <c r="AK708" s="296"/>
      <c r="AL708" s="294"/>
      <c r="AM708" s="294"/>
      <c r="AN708" s="47"/>
    </row>
    <row r="709" spans="1:40" x14ac:dyDescent="0.2">
      <c r="A709" s="91" t="s">
        <v>443</v>
      </c>
      <c r="B709" s="199" t="str">
        <f t="shared" si="211"/>
        <v>SERVICIO</v>
      </c>
      <c r="C709" s="199" t="str">
        <f t="shared" si="220"/>
        <v>REF</v>
      </c>
      <c r="D709" s="199" t="b">
        <f t="shared" si="221"/>
        <v>1</v>
      </c>
      <c r="E709" s="199" t="str">
        <f t="shared" si="222"/>
        <v>2022-10</v>
      </c>
      <c r="F709" s="199" t="str">
        <f t="shared" si="223"/>
        <v/>
      </c>
      <c r="G709" s="200">
        <f t="shared" si="224"/>
        <v>323.92</v>
      </c>
      <c r="H709" s="200">
        <f t="shared" si="225"/>
        <v>13.44</v>
      </c>
      <c r="I709" s="200">
        <f t="shared" si="226"/>
        <v>0</v>
      </c>
      <c r="J709" s="200">
        <f t="shared" si="227"/>
        <v>337.36</v>
      </c>
      <c r="N709" s="292" t="s">
        <v>552</v>
      </c>
      <c r="O709" s="292"/>
      <c r="P709" s="292"/>
      <c r="Q709" s="293">
        <v>44863</v>
      </c>
      <c r="R709" s="293"/>
      <c r="S709" s="293"/>
      <c r="T709" s="47">
        <v>323.91860000000003</v>
      </c>
      <c r="U709" s="47">
        <v>13.4414</v>
      </c>
      <c r="V709" s="294">
        <v>0</v>
      </c>
      <c r="W709" s="294"/>
      <c r="X709" s="294"/>
      <c r="Y709" s="294"/>
      <c r="Z709" s="47">
        <v>337.36</v>
      </c>
      <c r="AA709" s="294">
        <v>0</v>
      </c>
      <c r="AB709" s="294"/>
      <c r="AC709" s="21" t="s">
        <v>85</v>
      </c>
      <c r="AE709" s="295"/>
      <c r="AF709" s="295"/>
      <c r="AG709" s="21"/>
      <c r="AH709" s="16"/>
      <c r="AI709" s="296"/>
      <c r="AJ709" s="296"/>
      <c r="AK709" s="296"/>
      <c r="AL709" s="294"/>
      <c r="AM709" s="294"/>
      <c r="AN709" s="47"/>
    </row>
    <row r="710" spans="1:40" x14ac:dyDescent="0.2">
      <c r="A710" s="91" t="s">
        <v>443</v>
      </c>
      <c r="B710" s="199" t="str">
        <f t="shared" si="211"/>
        <v>SERVICIO</v>
      </c>
      <c r="C710" s="199" t="str">
        <f t="shared" si="220"/>
        <v>REF</v>
      </c>
      <c r="D710" s="199" t="b">
        <f t="shared" si="221"/>
        <v>1</v>
      </c>
      <c r="E710" s="199" t="str">
        <f t="shared" si="222"/>
        <v>2022-11</v>
      </c>
      <c r="F710" s="199" t="str">
        <f t="shared" si="223"/>
        <v/>
      </c>
      <c r="G710" s="200">
        <f t="shared" si="224"/>
        <v>325.24</v>
      </c>
      <c r="H710" s="200">
        <f t="shared" si="225"/>
        <v>12.12</v>
      </c>
      <c r="I710" s="200">
        <f t="shared" si="226"/>
        <v>0</v>
      </c>
      <c r="J710" s="200">
        <f t="shared" si="227"/>
        <v>337.36</v>
      </c>
      <c r="N710" s="292" t="s">
        <v>553</v>
      </c>
      <c r="O710" s="292"/>
      <c r="P710" s="292"/>
      <c r="Q710" s="293">
        <v>44894</v>
      </c>
      <c r="R710" s="293"/>
      <c r="S710" s="293"/>
      <c r="T710" s="47">
        <v>325.23829999999998</v>
      </c>
      <c r="U710" s="47">
        <v>12.121700000000001</v>
      </c>
      <c r="V710" s="294">
        <v>0</v>
      </c>
      <c r="W710" s="294"/>
      <c r="X710" s="294"/>
      <c r="Y710" s="294"/>
      <c r="Z710" s="47">
        <v>337.36</v>
      </c>
      <c r="AA710" s="294">
        <v>0</v>
      </c>
      <c r="AB710" s="294"/>
      <c r="AC710" s="21" t="s">
        <v>85</v>
      </c>
      <c r="AE710" s="295"/>
      <c r="AF710" s="295"/>
      <c r="AG710" s="21"/>
      <c r="AH710" s="16"/>
      <c r="AI710" s="296"/>
      <c r="AJ710" s="296"/>
      <c r="AK710" s="296"/>
      <c r="AL710" s="294"/>
      <c r="AM710" s="294"/>
      <c r="AN710" s="47"/>
    </row>
    <row r="711" spans="1:40" x14ac:dyDescent="0.2">
      <c r="A711" s="91" t="s">
        <v>443</v>
      </c>
      <c r="B711" s="199" t="str">
        <f t="shared" si="211"/>
        <v>SERVICIO</v>
      </c>
      <c r="C711" s="199" t="str">
        <f t="shared" si="220"/>
        <v>REF</v>
      </c>
      <c r="D711" s="199" t="b">
        <f t="shared" si="221"/>
        <v>1</v>
      </c>
      <c r="E711" s="199" t="str">
        <f t="shared" si="222"/>
        <v>2022-12</v>
      </c>
      <c r="F711" s="199" t="str">
        <f t="shared" si="223"/>
        <v/>
      </c>
      <c r="G711" s="200">
        <f t="shared" si="224"/>
        <v>326.56</v>
      </c>
      <c r="H711" s="200">
        <f t="shared" si="225"/>
        <v>10.8</v>
      </c>
      <c r="I711" s="200">
        <f t="shared" si="226"/>
        <v>0</v>
      </c>
      <c r="J711" s="200">
        <f t="shared" si="227"/>
        <v>337.36</v>
      </c>
      <c r="N711" s="292" t="s">
        <v>554</v>
      </c>
      <c r="O711" s="292"/>
      <c r="P711" s="292"/>
      <c r="Q711" s="293">
        <v>44924</v>
      </c>
      <c r="R711" s="293"/>
      <c r="S711" s="293"/>
      <c r="T711" s="47">
        <v>326.56330000000003</v>
      </c>
      <c r="U711" s="47">
        <v>10.7967</v>
      </c>
      <c r="V711" s="294">
        <v>0</v>
      </c>
      <c r="W711" s="294"/>
      <c r="X711" s="294"/>
      <c r="Y711" s="294"/>
      <c r="Z711" s="47">
        <v>337.36</v>
      </c>
      <c r="AA711" s="294">
        <v>0</v>
      </c>
      <c r="AB711" s="294"/>
      <c r="AC711" s="21" t="s">
        <v>85</v>
      </c>
      <c r="AE711" s="295"/>
      <c r="AF711" s="295"/>
      <c r="AG711" s="21"/>
      <c r="AH711" s="16"/>
      <c r="AI711" s="296"/>
      <c r="AJ711" s="296"/>
      <c r="AK711" s="296"/>
      <c r="AL711" s="294"/>
      <c r="AM711" s="294"/>
      <c r="AN711" s="47"/>
    </row>
    <row r="712" spans="1:40" x14ac:dyDescent="0.2">
      <c r="A712" s="91" t="s">
        <v>443</v>
      </c>
      <c r="B712" s="199" t="str">
        <f t="shared" si="211"/>
        <v>SERVICIO</v>
      </c>
      <c r="C712" s="199" t="str">
        <f t="shared" si="220"/>
        <v>REF</v>
      </c>
      <c r="D712" s="199" t="b">
        <f t="shared" si="221"/>
        <v>1</v>
      </c>
      <c r="E712" s="199" t="str">
        <f t="shared" si="222"/>
        <v>2023-01</v>
      </c>
      <c r="F712" s="199" t="str">
        <f t="shared" si="223"/>
        <v/>
      </c>
      <c r="G712" s="200">
        <f t="shared" si="224"/>
        <v>327.89</v>
      </c>
      <c r="H712" s="200">
        <f t="shared" si="225"/>
        <v>9.4700000000000006</v>
      </c>
      <c r="I712" s="200">
        <f t="shared" si="226"/>
        <v>0</v>
      </c>
      <c r="J712" s="200">
        <f t="shared" si="227"/>
        <v>337.36</v>
      </c>
      <c r="N712" s="292" t="s">
        <v>555</v>
      </c>
      <c r="O712" s="292"/>
      <c r="P712" s="292"/>
      <c r="Q712" s="293">
        <v>44955</v>
      </c>
      <c r="R712" s="293"/>
      <c r="S712" s="293"/>
      <c r="T712" s="47">
        <v>327.8938</v>
      </c>
      <c r="U712" s="47">
        <v>9.4662000000000006</v>
      </c>
      <c r="V712" s="294">
        <v>0</v>
      </c>
      <c r="W712" s="294"/>
      <c r="X712" s="294"/>
      <c r="Y712" s="294"/>
      <c r="Z712" s="47">
        <v>337.36</v>
      </c>
      <c r="AA712" s="294">
        <v>0</v>
      </c>
      <c r="AB712" s="294"/>
      <c r="AC712" s="21" t="s">
        <v>85</v>
      </c>
      <c r="AE712" s="295"/>
      <c r="AF712" s="295"/>
      <c r="AG712" s="21"/>
      <c r="AH712" s="16"/>
      <c r="AI712" s="296"/>
      <c r="AJ712" s="296"/>
      <c r="AK712" s="296"/>
      <c r="AL712" s="294"/>
      <c r="AM712" s="294"/>
      <c r="AN712" s="47"/>
    </row>
    <row r="713" spans="1:40" x14ac:dyDescent="0.2">
      <c r="A713" s="91" t="s">
        <v>443</v>
      </c>
      <c r="B713" s="199" t="str">
        <f t="shared" si="211"/>
        <v>SERVICIO</v>
      </c>
      <c r="C713" s="199" t="str">
        <f t="shared" si="220"/>
        <v>REF</v>
      </c>
      <c r="D713" s="199" t="b">
        <f t="shared" si="221"/>
        <v>1</v>
      </c>
      <c r="E713" s="199" t="str">
        <f t="shared" si="222"/>
        <v>2023-02</v>
      </c>
      <c r="F713" s="199" t="str">
        <f t="shared" si="223"/>
        <v/>
      </c>
      <c r="G713" s="200">
        <f t="shared" si="224"/>
        <v>329.23</v>
      </c>
      <c r="H713" s="200">
        <f t="shared" si="225"/>
        <v>8.1300000000000008</v>
      </c>
      <c r="I713" s="200">
        <f t="shared" si="226"/>
        <v>0</v>
      </c>
      <c r="J713" s="200">
        <f t="shared" si="227"/>
        <v>337.36</v>
      </c>
      <c r="N713" s="292" t="s">
        <v>556</v>
      </c>
      <c r="O713" s="292"/>
      <c r="P713" s="292"/>
      <c r="Q713" s="293">
        <v>44985</v>
      </c>
      <c r="R713" s="293"/>
      <c r="S713" s="293"/>
      <c r="T713" s="47">
        <v>329.22969999999998</v>
      </c>
      <c r="U713" s="47">
        <v>8.1303000000000001</v>
      </c>
      <c r="V713" s="294">
        <v>0</v>
      </c>
      <c r="W713" s="294"/>
      <c r="X713" s="294"/>
      <c r="Y713" s="294"/>
      <c r="Z713" s="47">
        <v>337.36</v>
      </c>
      <c r="AA713" s="294">
        <v>0</v>
      </c>
      <c r="AB713" s="294"/>
      <c r="AC713" s="21" t="s">
        <v>85</v>
      </c>
      <c r="AE713" s="295"/>
      <c r="AF713" s="295"/>
      <c r="AG713" s="21"/>
      <c r="AH713" s="16"/>
      <c r="AI713" s="296"/>
      <c r="AJ713" s="296"/>
      <c r="AK713" s="296"/>
      <c r="AL713" s="294"/>
      <c r="AM713" s="294"/>
      <c r="AN713" s="47"/>
    </row>
    <row r="714" spans="1:40" x14ac:dyDescent="0.2">
      <c r="A714" s="91" t="s">
        <v>443</v>
      </c>
      <c r="B714" s="199" t="str">
        <f t="shared" si="211"/>
        <v>SERVICIO</v>
      </c>
      <c r="C714" s="199" t="str">
        <f t="shared" si="220"/>
        <v>REF</v>
      </c>
      <c r="D714" s="199" t="b">
        <f t="shared" si="221"/>
        <v>1</v>
      </c>
      <c r="E714" s="199" t="str">
        <f t="shared" si="222"/>
        <v>2023-03</v>
      </c>
      <c r="F714" s="199" t="str">
        <f t="shared" si="223"/>
        <v/>
      </c>
      <c r="G714" s="200">
        <f t="shared" si="224"/>
        <v>330.57</v>
      </c>
      <c r="H714" s="200">
        <f t="shared" si="225"/>
        <v>6.79</v>
      </c>
      <c r="I714" s="200">
        <f t="shared" si="226"/>
        <v>0</v>
      </c>
      <c r="J714" s="200">
        <f t="shared" si="227"/>
        <v>337.36</v>
      </c>
      <c r="N714" s="292" t="s">
        <v>557</v>
      </c>
      <c r="O714" s="292"/>
      <c r="P714" s="292"/>
      <c r="Q714" s="293">
        <v>45014</v>
      </c>
      <c r="R714" s="293"/>
      <c r="S714" s="293"/>
      <c r="T714" s="47">
        <v>330.57100000000003</v>
      </c>
      <c r="U714" s="47">
        <v>6.7889999999999997</v>
      </c>
      <c r="V714" s="294">
        <v>0</v>
      </c>
      <c r="W714" s="294"/>
      <c r="X714" s="294"/>
      <c r="Y714" s="294"/>
      <c r="Z714" s="47">
        <v>337.36</v>
      </c>
      <c r="AA714" s="294">
        <v>0</v>
      </c>
      <c r="AB714" s="294"/>
      <c r="AC714" s="21" t="s">
        <v>85</v>
      </c>
      <c r="AE714" s="295"/>
      <c r="AF714" s="295"/>
      <c r="AG714" s="21"/>
      <c r="AH714" s="16"/>
      <c r="AI714" s="296"/>
      <c r="AJ714" s="296"/>
      <c r="AK714" s="296"/>
      <c r="AL714" s="294"/>
      <c r="AM714" s="294"/>
      <c r="AN714" s="47"/>
    </row>
    <row r="715" spans="1:40" x14ac:dyDescent="0.2">
      <c r="A715" s="91" t="s">
        <v>443</v>
      </c>
      <c r="B715" s="199" t="str">
        <f t="shared" si="211"/>
        <v>SERVICIO</v>
      </c>
      <c r="C715" s="199" t="str">
        <f t="shared" si="220"/>
        <v>REF</v>
      </c>
      <c r="D715" s="199" t="b">
        <f t="shared" si="221"/>
        <v>1</v>
      </c>
      <c r="E715" s="199" t="str">
        <f t="shared" si="222"/>
        <v>2023-04</v>
      </c>
      <c r="F715" s="199" t="str">
        <f t="shared" si="223"/>
        <v/>
      </c>
      <c r="G715" s="200">
        <f t="shared" si="224"/>
        <v>331.92</v>
      </c>
      <c r="H715" s="200">
        <f t="shared" si="225"/>
        <v>5.44</v>
      </c>
      <c r="I715" s="200">
        <f t="shared" si="226"/>
        <v>0</v>
      </c>
      <c r="J715" s="200">
        <f t="shared" si="227"/>
        <v>337.36</v>
      </c>
      <c r="N715" s="292" t="s">
        <v>558</v>
      </c>
      <c r="O715" s="292"/>
      <c r="P715" s="292"/>
      <c r="Q715" s="293">
        <v>45045</v>
      </c>
      <c r="R715" s="293"/>
      <c r="S715" s="293"/>
      <c r="T715" s="47">
        <v>331.9178</v>
      </c>
      <c r="U715" s="47">
        <v>5.4421999999999997</v>
      </c>
      <c r="V715" s="294">
        <v>0</v>
      </c>
      <c r="W715" s="294"/>
      <c r="X715" s="294"/>
      <c r="Y715" s="294"/>
      <c r="Z715" s="47">
        <v>337.36</v>
      </c>
      <c r="AA715" s="294">
        <v>0</v>
      </c>
      <c r="AB715" s="294"/>
      <c r="AC715" s="21" t="s">
        <v>85</v>
      </c>
      <c r="AE715" s="295"/>
      <c r="AF715" s="295"/>
      <c r="AG715" s="21"/>
      <c r="AH715" s="16"/>
      <c r="AI715" s="296"/>
      <c r="AJ715" s="296"/>
      <c r="AK715" s="296"/>
      <c r="AL715" s="294"/>
      <c r="AM715" s="294"/>
      <c r="AN715" s="47"/>
    </row>
    <row r="716" spans="1:40" x14ac:dyDescent="0.2">
      <c r="A716" s="91" t="s">
        <v>443</v>
      </c>
      <c r="B716" s="199" t="str">
        <f t="shared" si="211"/>
        <v>SERVICIO</v>
      </c>
      <c r="C716" s="199" t="str">
        <f t="shared" si="220"/>
        <v>REF</v>
      </c>
      <c r="D716" s="199" t="b">
        <f t="shared" si="221"/>
        <v>1</v>
      </c>
      <c r="E716" s="199" t="str">
        <f t="shared" si="222"/>
        <v>2023-05</v>
      </c>
      <c r="F716" s="199" t="str">
        <f t="shared" si="223"/>
        <v/>
      </c>
      <c r="G716" s="200">
        <f t="shared" si="224"/>
        <v>333.27</v>
      </c>
      <c r="H716" s="200">
        <f t="shared" si="225"/>
        <v>4.09</v>
      </c>
      <c r="I716" s="200">
        <f t="shared" si="226"/>
        <v>0</v>
      </c>
      <c r="J716" s="200">
        <f t="shared" si="227"/>
        <v>337.35999999999996</v>
      </c>
      <c r="N716" s="292" t="s">
        <v>559</v>
      </c>
      <c r="O716" s="292"/>
      <c r="P716" s="292"/>
      <c r="Q716" s="293">
        <v>45075</v>
      </c>
      <c r="R716" s="293"/>
      <c r="S716" s="293"/>
      <c r="T716" s="47">
        <v>333.27</v>
      </c>
      <c r="U716" s="47">
        <v>4.09</v>
      </c>
      <c r="V716" s="294">
        <v>0</v>
      </c>
      <c r="W716" s="294"/>
      <c r="X716" s="294"/>
      <c r="Y716" s="294"/>
      <c r="Z716" s="47">
        <v>337.36</v>
      </c>
      <c r="AA716" s="294">
        <v>0</v>
      </c>
      <c r="AB716" s="294"/>
      <c r="AC716" s="21" t="s">
        <v>85</v>
      </c>
      <c r="AE716" s="295"/>
      <c r="AF716" s="295"/>
      <c r="AG716" s="21"/>
      <c r="AH716" s="16"/>
      <c r="AI716" s="296"/>
      <c r="AJ716" s="296"/>
      <c r="AK716" s="296"/>
      <c r="AL716" s="294"/>
      <c r="AM716" s="294"/>
      <c r="AN716" s="47"/>
    </row>
    <row r="717" spans="1:40" x14ac:dyDescent="0.2">
      <c r="A717" s="91" t="s">
        <v>443</v>
      </c>
      <c r="B717" s="199" t="str">
        <f t="shared" ref="B717:B780" si="228">IF(RIGHT(N716,2)=RIGHT(N717,2)=FALSE,Q716,B716)</f>
        <v>SERVICIO</v>
      </c>
      <c r="C717" s="199" t="str">
        <f t="shared" si="220"/>
        <v>REF</v>
      </c>
      <c r="D717" s="199" t="b">
        <f t="shared" si="221"/>
        <v>1</v>
      </c>
      <c r="E717" s="199" t="str">
        <f t="shared" si="222"/>
        <v>2023-06</v>
      </c>
      <c r="F717" s="199" t="str">
        <f t="shared" si="223"/>
        <v/>
      </c>
      <c r="G717" s="200">
        <f t="shared" si="224"/>
        <v>334.63</v>
      </c>
      <c r="H717" s="200">
        <f t="shared" si="225"/>
        <v>2.73</v>
      </c>
      <c r="I717" s="200">
        <f t="shared" si="226"/>
        <v>0</v>
      </c>
      <c r="J717" s="200">
        <f t="shared" si="227"/>
        <v>337.36</v>
      </c>
      <c r="N717" s="292" t="s">
        <v>560</v>
      </c>
      <c r="O717" s="292"/>
      <c r="P717" s="292"/>
      <c r="Q717" s="293">
        <v>45106</v>
      </c>
      <c r="R717" s="293"/>
      <c r="S717" s="293"/>
      <c r="T717" s="47">
        <v>334.62779999999998</v>
      </c>
      <c r="U717" s="47">
        <v>2.7322000000000002</v>
      </c>
      <c r="V717" s="294">
        <v>0</v>
      </c>
      <c r="W717" s="294"/>
      <c r="X717" s="294"/>
      <c r="Y717" s="294"/>
      <c r="Z717" s="47">
        <v>337.36</v>
      </c>
      <c r="AA717" s="294">
        <v>0</v>
      </c>
      <c r="AB717" s="294"/>
      <c r="AC717" s="21" t="s">
        <v>85</v>
      </c>
      <c r="AE717" s="295"/>
      <c r="AF717" s="295"/>
      <c r="AG717" s="21"/>
      <c r="AH717" s="16"/>
      <c r="AI717" s="296"/>
      <c r="AJ717" s="296"/>
      <c r="AK717" s="296"/>
      <c r="AL717" s="294"/>
      <c r="AM717" s="294"/>
      <c r="AN717" s="47"/>
    </row>
    <row r="718" spans="1:40" x14ac:dyDescent="0.2">
      <c r="A718" s="91" t="s">
        <v>443</v>
      </c>
      <c r="B718" s="199" t="str">
        <f t="shared" si="228"/>
        <v>SERVICIO</v>
      </c>
      <c r="C718" s="199" t="str">
        <f t="shared" si="220"/>
        <v>REF</v>
      </c>
      <c r="D718" s="199" t="b">
        <f t="shared" si="221"/>
        <v>1</v>
      </c>
      <c r="E718" s="199" t="str">
        <f t="shared" si="222"/>
        <v>2023-07</v>
      </c>
      <c r="F718" s="199" t="str">
        <f t="shared" si="223"/>
        <v/>
      </c>
      <c r="G718" s="200">
        <f t="shared" si="224"/>
        <v>335.99</v>
      </c>
      <c r="H718" s="200">
        <f t="shared" si="225"/>
        <v>1.37</v>
      </c>
      <c r="I718" s="200">
        <f t="shared" si="226"/>
        <v>0</v>
      </c>
      <c r="J718" s="200">
        <f t="shared" si="227"/>
        <v>337.36</v>
      </c>
      <c r="N718" s="292" t="s">
        <v>561</v>
      </c>
      <c r="O718" s="292"/>
      <c r="P718" s="292"/>
      <c r="Q718" s="293">
        <v>45136</v>
      </c>
      <c r="R718" s="293"/>
      <c r="S718" s="293"/>
      <c r="T718" s="47">
        <v>335.99029999999999</v>
      </c>
      <c r="U718" s="47">
        <v>1.3689</v>
      </c>
      <c r="V718" s="294">
        <v>0</v>
      </c>
      <c r="W718" s="294"/>
      <c r="X718" s="294"/>
      <c r="Y718" s="294"/>
      <c r="Z718" s="47">
        <v>337.35919999999999</v>
      </c>
      <c r="AA718" s="294">
        <v>0</v>
      </c>
      <c r="AB718" s="294"/>
      <c r="AC718" s="21" t="s">
        <v>85</v>
      </c>
      <c r="AE718" s="295"/>
      <c r="AF718" s="295"/>
      <c r="AG718" s="21"/>
      <c r="AH718" s="16"/>
      <c r="AI718" s="296"/>
      <c r="AJ718" s="296"/>
      <c r="AK718" s="296"/>
      <c r="AL718" s="294"/>
      <c r="AM718" s="294"/>
      <c r="AN718" s="47"/>
    </row>
    <row r="719" spans="1:40" hidden="1" x14ac:dyDescent="0.2">
      <c r="B719" s="197">
        <f t="shared" si="228"/>
        <v>45136</v>
      </c>
      <c r="G719" s="13"/>
      <c r="H719" s="13"/>
      <c r="I719" s="13"/>
      <c r="Q719" s="291" t="s">
        <v>109</v>
      </c>
      <c r="R719" s="291"/>
      <c r="S719" s="291"/>
    </row>
    <row r="720" spans="1:40" x14ac:dyDescent="0.2">
      <c r="A720" s="91" t="s">
        <v>443</v>
      </c>
      <c r="B720" s="199" t="str">
        <f t="shared" si="228"/>
        <v>FOMA</v>
      </c>
      <c r="C720" s="199" t="str">
        <f t="shared" ref="C720:C722" si="229">IF(LEFT(N720,2)=LEFT(N721,2)=FALSE,AC720,"REVISAR")</f>
        <v>REF</v>
      </c>
      <c r="D720" s="199" t="b">
        <f t="shared" ref="D720:D722" si="230">DATE(YEAR(AH720),MONTH(AH720),DAY(AH720))=DATE(YEAR(AI720),MONTH(AI720),DAY(AI720))</f>
        <v>1</v>
      </c>
      <c r="E720" s="199" t="str">
        <f t="shared" ref="E720:E722" si="231">IF(ISBLANK(AH720)=FALSE,TEXT(AH720,"YYYY-MM"),TEXT(Q720,"YYYY-MM"))</f>
        <v>2023-08</v>
      </c>
      <c r="F720" s="199" t="str">
        <f t="shared" ref="F720:F722" si="232">IF(ISBLANK(AI720)=FALSE,TEXT(AI720,"YYYY-MM"),"")</f>
        <v/>
      </c>
      <c r="G720" s="200">
        <f t="shared" ref="G720:G722" si="233">ROUND(IF(ISBLANK(AL720)=FALSE,T720,T720),2)</f>
        <v>258.33</v>
      </c>
      <c r="H720" s="200">
        <f t="shared" ref="H720:H722" si="234">ROUND(+U720,2)</f>
        <v>0</v>
      </c>
      <c r="I720" s="200">
        <f t="shared" ref="I720:I722" si="235">ROUND(IF(ISBLANK(AL720)=FALSE,V720,V720),2)</f>
        <v>0</v>
      </c>
      <c r="J720" s="200">
        <f t="shared" ref="J720:J722" si="236">+G720+H720+I720</f>
        <v>258.33</v>
      </c>
      <c r="N720" s="292" t="s">
        <v>562</v>
      </c>
      <c r="O720" s="292"/>
      <c r="P720" s="292"/>
      <c r="Q720" s="293">
        <v>45167</v>
      </c>
      <c r="R720" s="293"/>
      <c r="S720" s="293"/>
      <c r="T720" s="47">
        <v>258.33</v>
      </c>
      <c r="U720" s="47">
        <v>0</v>
      </c>
      <c r="V720" s="294">
        <v>0</v>
      </c>
      <c r="W720" s="294"/>
      <c r="X720" s="294"/>
      <c r="Y720" s="294"/>
      <c r="Z720" s="47">
        <v>258.33</v>
      </c>
      <c r="AA720" s="294">
        <v>0</v>
      </c>
      <c r="AB720" s="294"/>
      <c r="AC720" s="21" t="s">
        <v>85</v>
      </c>
      <c r="AE720" s="295"/>
      <c r="AF720" s="295"/>
      <c r="AG720" s="21"/>
      <c r="AH720" s="16"/>
      <c r="AI720" s="296"/>
      <c r="AJ720" s="296"/>
      <c r="AK720" s="296"/>
      <c r="AL720" s="294"/>
      <c r="AM720" s="294"/>
      <c r="AN720" s="47"/>
    </row>
    <row r="721" spans="1:40" x14ac:dyDescent="0.2">
      <c r="A721" s="91" t="s">
        <v>443</v>
      </c>
      <c r="B721" s="199" t="str">
        <f t="shared" si="228"/>
        <v>FOMA</v>
      </c>
      <c r="C721" s="199" t="str">
        <f t="shared" si="229"/>
        <v>REF</v>
      </c>
      <c r="D721" s="199" t="b">
        <f t="shared" si="230"/>
        <v>1</v>
      </c>
      <c r="E721" s="199" t="str">
        <f t="shared" si="231"/>
        <v>2023-09</v>
      </c>
      <c r="F721" s="199" t="str">
        <f t="shared" si="232"/>
        <v/>
      </c>
      <c r="G721" s="200">
        <f t="shared" si="233"/>
        <v>258.33</v>
      </c>
      <c r="H721" s="200">
        <f t="shared" si="234"/>
        <v>0</v>
      </c>
      <c r="I721" s="200">
        <f t="shared" si="235"/>
        <v>0</v>
      </c>
      <c r="J721" s="200">
        <f t="shared" si="236"/>
        <v>258.33</v>
      </c>
      <c r="N721" s="292" t="s">
        <v>563</v>
      </c>
      <c r="O721" s="292"/>
      <c r="P721" s="292"/>
      <c r="Q721" s="293">
        <v>45198</v>
      </c>
      <c r="R721" s="293"/>
      <c r="S721" s="293"/>
      <c r="T721" s="47">
        <v>258.33</v>
      </c>
      <c r="U721" s="47">
        <v>0</v>
      </c>
      <c r="V721" s="294">
        <v>0</v>
      </c>
      <c r="W721" s="294"/>
      <c r="X721" s="294"/>
      <c r="Y721" s="294"/>
      <c r="Z721" s="47">
        <v>258.33</v>
      </c>
      <c r="AA721" s="294">
        <v>0</v>
      </c>
      <c r="AB721" s="294"/>
      <c r="AC721" s="21" t="s">
        <v>85</v>
      </c>
      <c r="AE721" s="295"/>
      <c r="AF721" s="295"/>
      <c r="AG721" s="21"/>
      <c r="AH721" s="16"/>
      <c r="AI721" s="296"/>
      <c r="AJ721" s="296"/>
      <c r="AK721" s="296"/>
      <c r="AL721" s="294"/>
      <c r="AM721" s="294"/>
      <c r="AN721" s="47"/>
    </row>
    <row r="722" spans="1:40" x14ac:dyDescent="0.2">
      <c r="A722" s="91" t="s">
        <v>443</v>
      </c>
      <c r="B722" s="199" t="str">
        <f t="shared" si="228"/>
        <v>FOMA</v>
      </c>
      <c r="C722" s="199" t="str">
        <f t="shared" si="229"/>
        <v>REF</v>
      </c>
      <c r="D722" s="199" t="b">
        <f t="shared" si="230"/>
        <v>1</v>
      </c>
      <c r="E722" s="199" t="str">
        <f t="shared" si="231"/>
        <v>2023-11</v>
      </c>
      <c r="F722" s="199" t="str">
        <f t="shared" si="232"/>
        <v/>
      </c>
      <c r="G722" s="200">
        <f t="shared" si="233"/>
        <v>258.33999999999997</v>
      </c>
      <c r="H722" s="200">
        <f t="shared" si="234"/>
        <v>0</v>
      </c>
      <c r="I722" s="200">
        <f t="shared" si="235"/>
        <v>0</v>
      </c>
      <c r="J722" s="200">
        <f t="shared" si="236"/>
        <v>258.33999999999997</v>
      </c>
      <c r="N722" s="292" t="s">
        <v>564</v>
      </c>
      <c r="O722" s="292"/>
      <c r="P722" s="292"/>
      <c r="Q722" s="293">
        <v>45259</v>
      </c>
      <c r="R722" s="293"/>
      <c r="S722" s="293"/>
      <c r="T722" s="47">
        <v>258.33999999999997</v>
      </c>
      <c r="U722" s="47">
        <v>0</v>
      </c>
      <c r="V722" s="294">
        <v>0</v>
      </c>
      <c r="W722" s="294"/>
      <c r="X722" s="294"/>
      <c r="Y722" s="294"/>
      <c r="Z722" s="47">
        <v>258.33999999999997</v>
      </c>
      <c r="AA722" s="294">
        <v>0</v>
      </c>
      <c r="AB722" s="294"/>
      <c r="AC722" s="21" t="s">
        <v>85</v>
      </c>
      <c r="AE722" s="295"/>
      <c r="AF722" s="295"/>
      <c r="AG722" s="21"/>
      <c r="AH722" s="16"/>
      <c r="AI722" s="296"/>
      <c r="AJ722" s="296"/>
      <c r="AK722" s="296"/>
      <c r="AL722" s="294"/>
      <c r="AM722" s="294"/>
      <c r="AN722" s="47"/>
    </row>
    <row r="723" spans="1:40" hidden="1" x14ac:dyDescent="0.2">
      <c r="B723" s="197">
        <f t="shared" si="228"/>
        <v>45259</v>
      </c>
      <c r="G723" s="13"/>
      <c r="H723" s="13"/>
      <c r="I723" s="13"/>
      <c r="N723" s="288" t="s">
        <v>113</v>
      </c>
      <c r="O723" s="288"/>
      <c r="P723" s="288"/>
      <c r="Q723" s="288"/>
      <c r="R723" s="288"/>
      <c r="S723" s="288"/>
      <c r="T723" s="48">
        <v>10877.1597</v>
      </c>
      <c r="U723" s="48">
        <v>693.35950000000003</v>
      </c>
      <c r="V723" s="289">
        <v>0</v>
      </c>
      <c r="W723" s="289"/>
      <c r="X723" s="289"/>
      <c r="Y723" s="289"/>
      <c r="Z723" s="48">
        <v>11570.519200000001</v>
      </c>
      <c r="AA723" s="289">
        <v>0</v>
      </c>
      <c r="AB723" s="289"/>
    </row>
    <row r="724" spans="1:40" hidden="1" x14ac:dyDescent="0.2">
      <c r="B724" s="197">
        <f t="shared" si="228"/>
        <v>0</v>
      </c>
      <c r="G724" s="13"/>
      <c r="H724" s="13"/>
      <c r="I724" s="13"/>
    </row>
    <row r="725" spans="1:40" hidden="1" x14ac:dyDescent="0.2">
      <c r="B725" s="197">
        <f t="shared" si="228"/>
        <v>0</v>
      </c>
      <c r="G725" s="13"/>
      <c r="H725" s="13"/>
      <c r="I725" s="13"/>
      <c r="O725" s="290" t="s">
        <v>114</v>
      </c>
      <c r="P725" s="290"/>
      <c r="Q725" s="290"/>
      <c r="S725" s="290" t="s">
        <v>115</v>
      </c>
      <c r="T725" s="290"/>
      <c r="U725" s="290"/>
      <c r="V725" s="290"/>
      <c r="W725" s="290"/>
      <c r="X725" s="290"/>
      <c r="Y725" s="290"/>
      <c r="Z725" s="290"/>
      <c r="AA725" s="290"/>
      <c r="AB725" s="290"/>
      <c r="AC725" s="290"/>
    </row>
    <row r="726" spans="1:40" hidden="1" x14ac:dyDescent="0.2">
      <c r="B726" s="197">
        <f t="shared" si="228"/>
        <v>0</v>
      </c>
      <c r="G726" s="13"/>
      <c r="H726" s="13"/>
      <c r="I726" s="13"/>
      <c r="S726" s="290"/>
      <c r="T726" s="290"/>
      <c r="U726" s="290"/>
      <c r="V726" s="290"/>
      <c r="W726" s="290"/>
      <c r="X726" s="290"/>
      <c r="Y726" s="290"/>
      <c r="Z726" s="290"/>
      <c r="AA726" s="290"/>
      <c r="AB726" s="290"/>
      <c r="AC726" s="290"/>
    </row>
    <row r="727" spans="1:40" hidden="1" x14ac:dyDescent="0.2">
      <c r="B727" s="197">
        <f t="shared" si="228"/>
        <v>0</v>
      </c>
      <c r="G727" s="13"/>
      <c r="H727" s="13"/>
      <c r="I727" s="13"/>
    </row>
    <row r="728" spans="1:40" hidden="1" x14ac:dyDescent="0.2">
      <c r="B728" s="197">
        <f t="shared" si="228"/>
        <v>0</v>
      </c>
      <c r="G728" s="13"/>
      <c r="H728" s="13"/>
      <c r="I728" s="13"/>
      <c r="P728" s="297" t="s">
        <v>47</v>
      </c>
      <c r="Q728" s="297"/>
      <c r="R728" s="297"/>
      <c r="S728" s="297"/>
      <c r="T728" s="297"/>
      <c r="U728" s="297"/>
      <c r="V728" s="297"/>
    </row>
    <row r="729" spans="1:40" hidden="1" x14ac:dyDescent="0.2">
      <c r="B729" s="197">
        <f t="shared" si="228"/>
        <v>0</v>
      </c>
      <c r="G729" s="13"/>
      <c r="H729" s="13"/>
      <c r="I729" s="13"/>
    </row>
    <row r="730" spans="1:40" hidden="1" x14ac:dyDescent="0.2">
      <c r="B730" s="197">
        <f t="shared" si="228"/>
        <v>0</v>
      </c>
      <c r="G730" s="13"/>
      <c r="H730" s="13"/>
      <c r="I730" s="13"/>
      <c r="P730" s="290" t="s">
        <v>48</v>
      </c>
      <c r="Q730" s="290"/>
      <c r="R730" s="290"/>
      <c r="S730" s="290"/>
      <c r="T730" s="290"/>
      <c r="U730" s="290"/>
      <c r="V730" s="290"/>
      <c r="W730" s="290"/>
      <c r="Y730" s="298">
        <v>0</v>
      </c>
      <c r="Z730" s="298"/>
      <c r="AA730" s="298"/>
      <c r="AF730" s="290" t="s">
        <v>49</v>
      </c>
      <c r="AG730" s="290"/>
      <c r="AH730" s="290"/>
      <c r="AI730" s="290"/>
      <c r="AK730" s="299">
        <v>337.36</v>
      </c>
      <c r="AL730" s="299"/>
    </row>
    <row r="731" spans="1:40" hidden="1" x14ac:dyDescent="0.2">
      <c r="B731" s="197">
        <f t="shared" si="228"/>
        <v>0</v>
      </c>
      <c r="G731" s="13"/>
      <c r="H731" s="13"/>
      <c r="I731" s="13"/>
      <c r="P731" s="290" t="s">
        <v>50</v>
      </c>
      <c r="Q731" s="290"/>
      <c r="R731" s="290"/>
      <c r="S731" s="290"/>
      <c r="T731" s="290"/>
      <c r="U731" s="290"/>
      <c r="V731" s="290"/>
      <c r="W731" s="290"/>
      <c r="Y731" s="298">
        <v>0</v>
      </c>
      <c r="Z731" s="298"/>
      <c r="AA731" s="298"/>
      <c r="AF731" s="290" t="s">
        <v>51</v>
      </c>
      <c r="AG731" s="290"/>
      <c r="AH731" s="290"/>
      <c r="AI731" s="290"/>
      <c r="AK731" s="300">
        <v>337.36</v>
      </c>
      <c r="AL731" s="300"/>
    </row>
    <row r="732" spans="1:40" hidden="1" x14ac:dyDescent="0.2">
      <c r="B732" s="197">
        <f t="shared" si="228"/>
        <v>0</v>
      </c>
      <c r="G732" s="13"/>
      <c r="H732" s="13"/>
      <c r="I732" s="13"/>
      <c r="P732" s="290" t="s">
        <v>52</v>
      </c>
      <c r="Q732" s="290"/>
      <c r="R732" s="290"/>
      <c r="S732" s="290"/>
      <c r="T732" s="290"/>
      <c r="U732" s="290"/>
      <c r="V732" s="290"/>
      <c r="W732" s="290"/>
      <c r="Y732" s="298">
        <v>0</v>
      </c>
      <c r="Z732" s="298"/>
      <c r="AA732" s="298"/>
    </row>
    <row r="733" spans="1:40" hidden="1" x14ac:dyDescent="0.2">
      <c r="B733" s="197">
        <f t="shared" si="228"/>
        <v>0</v>
      </c>
      <c r="G733" s="13"/>
      <c r="H733" s="13"/>
      <c r="I733" s="13"/>
    </row>
    <row r="734" spans="1:40" hidden="1" x14ac:dyDescent="0.2">
      <c r="B734" s="197">
        <f t="shared" si="228"/>
        <v>0</v>
      </c>
      <c r="G734" s="13"/>
      <c r="H734" s="13"/>
      <c r="I734" s="13"/>
      <c r="P734" s="297" t="s">
        <v>53</v>
      </c>
      <c r="Q734" s="297"/>
      <c r="R734" s="297"/>
      <c r="S734" s="297"/>
      <c r="T734" s="297"/>
      <c r="U734" s="297"/>
      <c r="V734" s="297"/>
    </row>
    <row r="735" spans="1:40" hidden="1" x14ac:dyDescent="0.2">
      <c r="B735" s="197">
        <f t="shared" si="228"/>
        <v>0</v>
      </c>
      <c r="G735" s="13"/>
      <c r="H735" s="13"/>
      <c r="I735" s="13"/>
    </row>
    <row r="736" spans="1:40" hidden="1" x14ac:dyDescent="0.2">
      <c r="B736" s="197">
        <f t="shared" si="228"/>
        <v>0</v>
      </c>
      <c r="G736" s="13"/>
      <c r="H736" s="13"/>
      <c r="I736" s="13"/>
      <c r="P736" s="301" t="s">
        <v>54</v>
      </c>
      <c r="Q736" s="301"/>
      <c r="R736" s="301"/>
      <c r="S736" s="301"/>
      <c r="T736" s="301"/>
      <c r="U736" s="301"/>
      <c r="V736" s="301"/>
      <c r="W736" s="301"/>
      <c r="Y736" s="298">
        <v>0</v>
      </c>
      <c r="Z736" s="298"/>
      <c r="AA736" s="298"/>
      <c r="AF736" s="290" t="s">
        <v>450</v>
      </c>
      <c r="AG736" s="290"/>
      <c r="AH736" s="290"/>
      <c r="AI736" s="290"/>
    </row>
    <row r="737" spans="1:40" hidden="1" x14ac:dyDescent="0.2">
      <c r="B737" s="197">
        <f t="shared" si="228"/>
        <v>0</v>
      </c>
      <c r="G737" s="13"/>
      <c r="H737" s="13"/>
      <c r="I737" s="13"/>
    </row>
    <row r="738" spans="1:40" hidden="1" x14ac:dyDescent="0.2">
      <c r="B738" s="197">
        <f t="shared" si="228"/>
        <v>0</v>
      </c>
      <c r="G738" s="13"/>
      <c r="H738" s="13"/>
      <c r="I738" s="13"/>
      <c r="P738" s="297" t="s">
        <v>56</v>
      </c>
      <c r="Q738" s="297"/>
      <c r="R738" s="297"/>
      <c r="S738" s="297"/>
      <c r="T738" s="297"/>
      <c r="U738" s="297"/>
      <c r="V738" s="297"/>
    </row>
    <row r="739" spans="1:40" ht="22.5" hidden="1" x14ac:dyDescent="0.2">
      <c r="B739" s="197">
        <f t="shared" si="228"/>
        <v>0</v>
      </c>
      <c r="G739" s="13"/>
      <c r="H739" s="13"/>
      <c r="I739" s="13"/>
      <c r="N739" s="288" t="s">
        <v>57</v>
      </c>
      <c r="O739" s="288"/>
      <c r="P739" s="288"/>
      <c r="Q739" s="288" t="s">
        <v>58</v>
      </c>
      <c r="R739" s="288"/>
      <c r="S739" s="288"/>
      <c r="T739" s="46" t="s">
        <v>59</v>
      </c>
      <c r="U739" s="46" t="s">
        <v>60</v>
      </c>
      <c r="V739" s="302" t="s">
        <v>61</v>
      </c>
      <c r="W739" s="302"/>
      <c r="X739" s="302"/>
      <c r="Y739" s="302"/>
      <c r="Z739" s="46" t="s">
        <v>62</v>
      </c>
      <c r="AA739" s="302" t="s">
        <v>63</v>
      </c>
      <c r="AB739" s="302"/>
      <c r="AC739" s="19" t="s">
        <v>64</v>
      </c>
      <c r="AE739" s="288" t="s">
        <v>65</v>
      </c>
      <c r="AF739" s="288"/>
      <c r="AG739" s="19" t="s">
        <v>66</v>
      </c>
      <c r="AH739" s="19" t="s">
        <v>67</v>
      </c>
      <c r="AI739" s="288" t="s">
        <v>68</v>
      </c>
      <c r="AJ739" s="288"/>
      <c r="AK739" s="288"/>
      <c r="AL739" s="302" t="s">
        <v>69</v>
      </c>
      <c r="AM739" s="302"/>
      <c r="AN739" s="46" t="s">
        <v>63</v>
      </c>
    </row>
    <row r="740" spans="1:40" hidden="1" x14ac:dyDescent="0.2">
      <c r="B740" s="197" t="str">
        <f t="shared" si="228"/>
        <v>Fecha Vencimiento</v>
      </c>
      <c r="G740" s="13"/>
      <c r="H740" s="13"/>
      <c r="I740" s="13"/>
      <c r="Q740" s="291" t="s">
        <v>70</v>
      </c>
      <c r="R740" s="291"/>
      <c r="S740" s="291"/>
    </row>
    <row r="741" spans="1:40" x14ac:dyDescent="0.2">
      <c r="A741" s="91" t="s">
        <v>443</v>
      </c>
      <c r="B741" s="199" t="str">
        <f t="shared" si="228"/>
        <v>SERVICIO</v>
      </c>
      <c r="C741" s="199" t="str">
        <f t="shared" ref="C741:C772" si="237">IF(LEFT(N741,2)=LEFT(N742,2)=FALSE,AC741,"REVISAR")</f>
        <v>CAN</v>
      </c>
      <c r="D741" s="199" t="b">
        <f t="shared" ref="D741:D772" si="238">DATE(YEAR(AH741),MONTH(AH741),DAY(AH741))=DATE(YEAR(AI741),MONTH(AI741),DAY(AI741))</f>
        <v>1</v>
      </c>
      <c r="E741" s="199" t="str">
        <f t="shared" ref="E741:E772" si="239">IF(ISBLANK(AH741)=FALSE,TEXT(AH741,"YYYY-MM"),TEXT(Q741,"YYYY-MM"))</f>
        <v>2021-03</v>
      </c>
      <c r="F741" s="199" t="str">
        <f t="shared" ref="F741:F772" si="240">IF(ISBLANK(AI741)=FALSE,TEXT(AI741,"YYYY-MM"),"")</f>
        <v>2021-03</v>
      </c>
      <c r="G741" s="200">
        <f t="shared" ref="G741:G772" si="241">ROUND(IF(ISBLANK(AL741)=FALSE,T741,T741),2)</f>
        <v>296.2</v>
      </c>
      <c r="H741" s="200">
        <f t="shared" ref="H741:H772" si="242">ROUND(+U741,2)</f>
        <v>41.16</v>
      </c>
      <c r="I741" s="200">
        <f t="shared" ref="I741:I772" si="243">ROUND(IF(ISBLANK(AL741)=FALSE,V741,V741),2)</f>
        <v>0</v>
      </c>
      <c r="J741" s="200">
        <f t="shared" ref="J741:J772" si="244">+G741+H741+I741</f>
        <v>337.36</v>
      </c>
      <c r="N741" s="292" t="s">
        <v>530</v>
      </c>
      <c r="O741" s="292"/>
      <c r="P741" s="292"/>
      <c r="Q741" s="293">
        <v>44225</v>
      </c>
      <c r="R741" s="293"/>
      <c r="S741" s="293"/>
      <c r="T741" s="47">
        <v>296.20249999999999</v>
      </c>
      <c r="U741" s="47">
        <v>41.157499999999999</v>
      </c>
      <c r="V741" s="294">
        <v>0</v>
      </c>
      <c r="W741" s="294"/>
      <c r="X741" s="294"/>
      <c r="Y741" s="294"/>
      <c r="Z741" s="47">
        <v>337.36</v>
      </c>
      <c r="AA741" s="294">
        <v>0</v>
      </c>
      <c r="AB741" s="294"/>
      <c r="AC741" s="21" t="s">
        <v>72</v>
      </c>
      <c r="AE741" s="295" t="s">
        <v>73</v>
      </c>
      <c r="AF741" s="295"/>
      <c r="AG741" s="21" t="s">
        <v>565</v>
      </c>
      <c r="AH741" s="16">
        <v>44280.616412037038</v>
      </c>
      <c r="AI741" s="296">
        <v>44280.655034722222</v>
      </c>
      <c r="AJ741" s="296"/>
      <c r="AK741" s="296"/>
      <c r="AL741" s="294">
        <v>337.36</v>
      </c>
      <c r="AM741" s="294"/>
      <c r="AN741" s="47">
        <v>0</v>
      </c>
    </row>
    <row r="742" spans="1:40" x14ac:dyDescent="0.2">
      <c r="A742" s="91" t="s">
        <v>443</v>
      </c>
      <c r="B742" s="199" t="str">
        <f t="shared" si="228"/>
        <v>SERVICIO</v>
      </c>
      <c r="C742" s="199" t="str">
        <f t="shared" si="237"/>
        <v>REF</v>
      </c>
      <c r="D742" s="199" t="b">
        <f t="shared" si="238"/>
        <v>1</v>
      </c>
      <c r="E742" s="199" t="str">
        <f t="shared" si="239"/>
        <v>2021-02</v>
      </c>
      <c r="F742" s="199" t="str">
        <f t="shared" si="240"/>
        <v/>
      </c>
      <c r="G742" s="200">
        <f t="shared" si="241"/>
        <v>297.41000000000003</v>
      </c>
      <c r="H742" s="200">
        <f t="shared" si="242"/>
        <v>39.950000000000003</v>
      </c>
      <c r="I742" s="200">
        <f t="shared" si="243"/>
        <v>0</v>
      </c>
      <c r="J742" s="200">
        <f t="shared" si="244"/>
        <v>337.36</v>
      </c>
      <c r="N742" s="292" t="s">
        <v>531</v>
      </c>
      <c r="O742" s="292"/>
      <c r="P742" s="292"/>
      <c r="Q742" s="293">
        <v>44255</v>
      </c>
      <c r="R742" s="293"/>
      <c r="S742" s="293"/>
      <c r="T742" s="47">
        <v>297.40929999999997</v>
      </c>
      <c r="U742" s="47">
        <v>39.950699999999998</v>
      </c>
      <c r="V742" s="294">
        <v>0</v>
      </c>
      <c r="W742" s="294"/>
      <c r="X742" s="294"/>
      <c r="Y742" s="294"/>
      <c r="Z742" s="47">
        <v>337.36</v>
      </c>
      <c r="AA742" s="294">
        <v>0</v>
      </c>
      <c r="AB742" s="294"/>
      <c r="AC742" s="21" t="s">
        <v>85</v>
      </c>
      <c r="AE742" s="295"/>
      <c r="AF742" s="295"/>
      <c r="AG742" s="21"/>
      <c r="AH742" s="16"/>
      <c r="AI742" s="296"/>
      <c r="AJ742" s="296"/>
      <c r="AK742" s="296"/>
      <c r="AL742" s="294"/>
      <c r="AM742" s="294"/>
      <c r="AN742" s="47"/>
    </row>
    <row r="743" spans="1:40" x14ac:dyDescent="0.2">
      <c r="A743" s="91" t="s">
        <v>443</v>
      </c>
      <c r="B743" s="199" t="str">
        <f t="shared" si="228"/>
        <v>SERVICIO</v>
      </c>
      <c r="C743" s="199" t="str">
        <f t="shared" si="237"/>
        <v>REF</v>
      </c>
      <c r="D743" s="199" t="b">
        <f t="shared" si="238"/>
        <v>1</v>
      </c>
      <c r="E743" s="199" t="str">
        <f t="shared" si="239"/>
        <v>2021-03</v>
      </c>
      <c r="F743" s="199" t="str">
        <f t="shared" si="240"/>
        <v/>
      </c>
      <c r="G743" s="200">
        <f t="shared" si="241"/>
        <v>298.62</v>
      </c>
      <c r="H743" s="200">
        <f t="shared" si="242"/>
        <v>38.74</v>
      </c>
      <c r="I743" s="200">
        <f t="shared" si="243"/>
        <v>0</v>
      </c>
      <c r="J743" s="200">
        <f t="shared" si="244"/>
        <v>337.36</v>
      </c>
      <c r="N743" s="292" t="s">
        <v>532</v>
      </c>
      <c r="O743" s="292"/>
      <c r="P743" s="292"/>
      <c r="Q743" s="293">
        <v>44284</v>
      </c>
      <c r="R743" s="293"/>
      <c r="S743" s="293"/>
      <c r="T743" s="47">
        <v>298.62099999999998</v>
      </c>
      <c r="U743" s="47">
        <v>38.738999999999997</v>
      </c>
      <c r="V743" s="294">
        <v>0</v>
      </c>
      <c r="W743" s="294"/>
      <c r="X743" s="294"/>
      <c r="Y743" s="294"/>
      <c r="Z743" s="47">
        <v>337.36</v>
      </c>
      <c r="AA743" s="294">
        <v>0</v>
      </c>
      <c r="AB743" s="294"/>
      <c r="AC743" s="21" t="s">
        <v>85</v>
      </c>
      <c r="AE743" s="295"/>
      <c r="AF743" s="295"/>
      <c r="AG743" s="21"/>
      <c r="AH743" s="16"/>
      <c r="AI743" s="296"/>
      <c r="AJ743" s="296"/>
      <c r="AK743" s="296"/>
      <c r="AL743" s="294"/>
      <c r="AM743" s="294"/>
      <c r="AN743" s="47"/>
    </row>
    <row r="744" spans="1:40" x14ac:dyDescent="0.2">
      <c r="A744" s="91" t="s">
        <v>443</v>
      </c>
      <c r="B744" s="199" t="str">
        <f t="shared" si="228"/>
        <v>SERVICIO</v>
      </c>
      <c r="C744" s="199" t="str">
        <f t="shared" si="237"/>
        <v>REF</v>
      </c>
      <c r="D744" s="199" t="b">
        <f t="shared" si="238"/>
        <v>1</v>
      </c>
      <c r="E744" s="199" t="str">
        <f t="shared" si="239"/>
        <v>2021-04</v>
      </c>
      <c r="F744" s="199" t="str">
        <f t="shared" si="240"/>
        <v/>
      </c>
      <c r="G744" s="200">
        <f t="shared" si="241"/>
        <v>299.83999999999997</v>
      </c>
      <c r="H744" s="200">
        <f t="shared" si="242"/>
        <v>37.520000000000003</v>
      </c>
      <c r="I744" s="200">
        <f t="shared" si="243"/>
        <v>0</v>
      </c>
      <c r="J744" s="200">
        <f t="shared" si="244"/>
        <v>337.35999999999996</v>
      </c>
      <c r="N744" s="292" t="s">
        <v>533</v>
      </c>
      <c r="O744" s="292"/>
      <c r="P744" s="292"/>
      <c r="Q744" s="293">
        <v>44315</v>
      </c>
      <c r="R744" s="293"/>
      <c r="S744" s="293"/>
      <c r="T744" s="47">
        <v>299.83760000000001</v>
      </c>
      <c r="U744" s="47">
        <v>37.522399999999998</v>
      </c>
      <c r="V744" s="294">
        <v>0</v>
      </c>
      <c r="W744" s="294"/>
      <c r="X744" s="294"/>
      <c r="Y744" s="294"/>
      <c r="Z744" s="47">
        <v>337.36</v>
      </c>
      <c r="AA744" s="294">
        <v>0</v>
      </c>
      <c r="AB744" s="294"/>
      <c r="AC744" s="21" t="s">
        <v>85</v>
      </c>
      <c r="AE744" s="295"/>
      <c r="AF744" s="295"/>
      <c r="AG744" s="21"/>
      <c r="AH744" s="16"/>
      <c r="AI744" s="296"/>
      <c r="AJ744" s="296"/>
      <c r="AK744" s="296"/>
      <c r="AL744" s="294"/>
      <c r="AM744" s="294"/>
      <c r="AN744" s="47"/>
    </row>
    <row r="745" spans="1:40" x14ac:dyDescent="0.2">
      <c r="A745" s="91" t="s">
        <v>443</v>
      </c>
      <c r="B745" s="199" t="str">
        <f t="shared" si="228"/>
        <v>SERVICIO</v>
      </c>
      <c r="C745" s="199" t="str">
        <f t="shared" si="237"/>
        <v>REF</v>
      </c>
      <c r="D745" s="199" t="b">
        <f t="shared" si="238"/>
        <v>1</v>
      </c>
      <c r="E745" s="199" t="str">
        <f t="shared" si="239"/>
        <v>2021-05</v>
      </c>
      <c r="F745" s="199" t="str">
        <f t="shared" si="240"/>
        <v/>
      </c>
      <c r="G745" s="200">
        <f t="shared" si="241"/>
        <v>301.06</v>
      </c>
      <c r="H745" s="200">
        <f t="shared" si="242"/>
        <v>36.299999999999997</v>
      </c>
      <c r="I745" s="200">
        <f t="shared" si="243"/>
        <v>0</v>
      </c>
      <c r="J745" s="200">
        <f t="shared" si="244"/>
        <v>337.36</v>
      </c>
      <c r="N745" s="292" t="s">
        <v>534</v>
      </c>
      <c r="O745" s="292"/>
      <c r="P745" s="292"/>
      <c r="Q745" s="293">
        <v>44345</v>
      </c>
      <c r="R745" s="293"/>
      <c r="S745" s="293"/>
      <c r="T745" s="47">
        <v>301.05919999999998</v>
      </c>
      <c r="U745" s="47">
        <v>36.300800000000002</v>
      </c>
      <c r="V745" s="294">
        <v>0</v>
      </c>
      <c r="W745" s="294"/>
      <c r="X745" s="294"/>
      <c r="Y745" s="294"/>
      <c r="Z745" s="47">
        <v>337.36</v>
      </c>
      <c r="AA745" s="294">
        <v>0</v>
      </c>
      <c r="AB745" s="294"/>
      <c r="AC745" s="21" t="s">
        <v>85</v>
      </c>
      <c r="AE745" s="295"/>
      <c r="AF745" s="295"/>
      <c r="AG745" s="21"/>
      <c r="AH745" s="16"/>
      <c r="AI745" s="296"/>
      <c r="AJ745" s="296"/>
      <c r="AK745" s="296"/>
      <c r="AL745" s="294"/>
      <c r="AM745" s="294"/>
      <c r="AN745" s="47"/>
    </row>
    <row r="746" spans="1:40" x14ac:dyDescent="0.2">
      <c r="A746" s="91" t="s">
        <v>443</v>
      </c>
      <c r="B746" s="199" t="str">
        <f t="shared" si="228"/>
        <v>SERVICIO</v>
      </c>
      <c r="C746" s="199" t="str">
        <f t="shared" si="237"/>
        <v>REF</v>
      </c>
      <c r="D746" s="199" t="b">
        <f t="shared" si="238"/>
        <v>1</v>
      </c>
      <c r="E746" s="199" t="str">
        <f t="shared" si="239"/>
        <v>2021-06</v>
      </c>
      <c r="F746" s="199" t="str">
        <f t="shared" si="240"/>
        <v/>
      </c>
      <c r="G746" s="200">
        <f t="shared" si="241"/>
        <v>302.29000000000002</v>
      </c>
      <c r="H746" s="200">
        <f t="shared" si="242"/>
        <v>35.07</v>
      </c>
      <c r="I746" s="200">
        <f t="shared" si="243"/>
        <v>0</v>
      </c>
      <c r="J746" s="200">
        <f t="shared" si="244"/>
        <v>337.36</v>
      </c>
      <c r="N746" s="292" t="s">
        <v>535</v>
      </c>
      <c r="O746" s="292"/>
      <c r="P746" s="292"/>
      <c r="Q746" s="293">
        <v>44376</v>
      </c>
      <c r="R746" s="293"/>
      <c r="S746" s="293"/>
      <c r="T746" s="47">
        <v>302.28570000000002</v>
      </c>
      <c r="U746" s="47">
        <v>35.074300000000001</v>
      </c>
      <c r="V746" s="294">
        <v>0</v>
      </c>
      <c r="W746" s="294"/>
      <c r="X746" s="294"/>
      <c r="Y746" s="294"/>
      <c r="Z746" s="47">
        <v>337.36</v>
      </c>
      <c r="AA746" s="294">
        <v>0</v>
      </c>
      <c r="AB746" s="294"/>
      <c r="AC746" s="21" t="s">
        <v>85</v>
      </c>
      <c r="AE746" s="295"/>
      <c r="AF746" s="295"/>
      <c r="AG746" s="21"/>
      <c r="AH746" s="16"/>
      <c r="AI746" s="296"/>
      <c r="AJ746" s="296"/>
      <c r="AK746" s="296"/>
      <c r="AL746" s="294"/>
      <c r="AM746" s="294"/>
      <c r="AN746" s="47"/>
    </row>
    <row r="747" spans="1:40" x14ac:dyDescent="0.2">
      <c r="A747" s="91" t="s">
        <v>443</v>
      </c>
      <c r="B747" s="199" t="str">
        <f t="shared" si="228"/>
        <v>SERVICIO</v>
      </c>
      <c r="C747" s="199" t="str">
        <f t="shared" si="237"/>
        <v>REF</v>
      </c>
      <c r="D747" s="199" t="b">
        <f t="shared" si="238"/>
        <v>1</v>
      </c>
      <c r="E747" s="199" t="str">
        <f t="shared" si="239"/>
        <v>2021-07</v>
      </c>
      <c r="F747" s="199" t="str">
        <f t="shared" si="240"/>
        <v/>
      </c>
      <c r="G747" s="200">
        <f t="shared" si="241"/>
        <v>303.52</v>
      </c>
      <c r="H747" s="200">
        <f t="shared" si="242"/>
        <v>33.840000000000003</v>
      </c>
      <c r="I747" s="200">
        <f t="shared" si="243"/>
        <v>0</v>
      </c>
      <c r="J747" s="200">
        <f t="shared" si="244"/>
        <v>337.36</v>
      </c>
      <c r="N747" s="292" t="s">
        <v>536</v>
      </c>
      <c r="O747" s="292"/>
      <c r="P747" s="292"/>
      <c r="Q747" s="293">
        <v>44406</v>
      </c>
      <c r="R747" s="293"/>
      <c r="S747" s="293"/>
      <c r="T747" s="47">
        <v>303.51729999999998</v>
      </c>
      <c r="U747" s="47">
        <v>33.842700000000001</v>
      </c>
      <c r="V747" s="294">
        <v>0</v>
      </c>
      <c r="W747" s="294"/>
      <c r="X747" s="294"/>
      <c r="Y747" s="294"/>
      <c r="Z747" s="47">
        <v>337.36</v>
      </c>
      <c r="AA747" s="294">
        <v>0</v>
      </c>
      <c r="AB747" s="294"/>
      <c r="AC747" s="21" t="s">
        <v>85</v>
      </c>
      <c r="AE747" s="295"/>
      <c r="AF747" s="295"/>
      <c r="AG747" s="21"/>
      <c r="AH747" s="16"/>
      <c r="AI747" s="296"/>
      <c r="AJ747" s="296"/>
      <c r="AK747" s="296"/>
      <c r="AL747" s="294"/>
      <c r="AM747" s="294"/>
      <c r="AN747" s="47"/>
    </row>
    <row r="748" spans="1:40" x14ac:dyDescent="0.2">
      <c r="A748" s="91" t="s">
        <v>443</v>
      </c>
      <c r="B748" s="199" t="str">
        <f t="shared" si="228"/>
        <v>SERVICIO</v>
      </c>
      <c r="C748" s="199" t="str">
        <f t="shared" si="237"/>
        <v>REF</v>
      </c>
      <c r="D748" s="199" t="b">
        <f t="shared" si="238"/>
        <v>1</v>
      </c>
      <c r="E748" s="199" t="str">
        <f t="shared" si="239"/>
        <v>2021-08</v>
      </c>
      <c r="F748" s="199" t="str">
        <f t="shared" si="240"/>
        <v/>
      </c>
      <c r="G748" s="200">
        <f t="shared" si="241"/>
        <v>304.75</v>
      </c>
      <c r="H748" s="200">
        <f t="shared" si="242"/>
        <v>32.61</v>
      </c>
      <c r="I748" s="200">
        <f t="shared" si="243"/>
        <v>0</v>
      </c>
      <c r="J748" s="200">
        <f t="shared" si="244"/>
        <v>337.36</v>
      </c>
      <c r="N748" s="292" t="s">
        <v>537</v>
      </c>
      <c r="O748" s="292"/>
      <c r="P748" s="292"/>
      <c r="Q748" s="293">
        <v>44437</v>
      </c>
      <c r="R748" s="293"/>
      <c r="S748" s="293"/>
      <c r="T748" s="47">
        <v>304.75389999999999</v>
      </c>
      <c r="U748" s="47">
        <v>32.606099999999998</v>
      </c>
      <c r="V748" s="294">
        <v>0</v>
      </c>
      <c r="W748" s="294"/>
      <c r="X748" s="294"/>
      <c r="Y748" s="294"/>
      <c r="Z748" s="47">
        <v>337.36</v>
      </c>
      <c r="AA748" s="294">
        <v>0</v>
      </c>
      <c r="AB748" s="294"/>
      <c r="AC748" s="21" t="s">
        <v>85</v>
      </c>
      <c r="AE748" s="295"/>
      <c r="AF748" s="295"/>
      <c r="AG748" s="21"/>
      <c r="AH748" s="16"/>
      <c r="AI748" s="296"/>
      <c r="AJ748" s="296"/>
      <c r="AK748" s="296"/>
      <c r="AL748" s="294"/>
      <c r="AM748" s="294"/>
      <c r="AN748" s="47"/>
    </row>
    <row r="749" spans="1:40" x14ac:dyDescent="0.2">
      <c r="A749" s="91" t="s">
        <v>443</v>
      </c>
      <c r="B749" s="199" t="str">
        <f t="shared" si="228"/>
        <v>SERVICIO</v>
      </c>
      <c r="C749" s="199" t="str">
        <f t="shared" si="237"/>
        <v>REF</v>
      </c>
      <c r="D749" s="199" t="b">
        <f t="shared" si="238"/>
        <v>1</v>
      </c>
      <c r="E749" s="199" t="str">
        <f t="shared" si="239"/>
        <v>2021-09</v>
      </c>
      <c r="F749" s="199" t="str">
        <f t="shared" si="240"/>
        <v/>
      </c>
      <c r="G749" s="200">
        <f t="shared" si="241"/>
        <v>306</v>
      </c>
      <c r="H749" s="200">
        <f t="shared" si="242"/>
        <v>31.36</v>
      </c>
      <c r="I749" s="200">
        <f t="shared" si="243"/>
        <v>0</v>
      </c>
      <c r="J749" s="200">
        <f t="shared" si="244"/>
        <v>337.36</v>
      </c>
      <c r="N749" s="292" t="s">
        <v>538</v>
      </c>
      <c r="O749" s="292"/>
      <c r="P749" s="292"/>
      <c r="Q749" s="293">
        <v>44468</v>
      </c>
      <c r="R749" s="293"/>
      <c r="S749" s="293"/>
      <c r="T749" s="47">
        <v>305.99549999999999</v>
      </c>
      <c r="U749" s="47">
        <v>31.3645</v>
      </c>
      <c r="V749" s="294">
        <v>0</v>
      </c>
      <c r="W749" s="294"/>
      <c r="X749" s="294"/>
      <c r="Y749" s="294"/>
      <c r="Z749" s="47">
        <v>337.36</v>
      </c>
      <c r="AA749" s="294">
        <v>0</v>
      </c>
      <c r="AB749" s="294"/>
      <c r="AC749" s="21" t="s">
        <v>85</v>
      </c>
      <c r="AE749" s="295"/>
      <c r="AF749" s="295"/>
      <c r="AG749" s="21"/>
      <c r="AH749" s="16"/>
      <c r="AI749" s="296"/>
      <c r="AJ749" s="296"/>
      <c r="AK749" s="296"/>
      <c r="AL749" s="294"/>
      <c r="AM749" s="294"/>
      <c r="AN749" s="47"/>
    </row>
    <row r="750" spans="1:40" x14ac:dyDescent="0.2">
      <c r="A750" s="91" t="s">
        <v>443</v>
      </c>
      <c r="B750" s="199" t="str">
        <f t="shared" si="228"/>
        <v>SERVICIO</v>
      </c>
      <c r="C750" s="199" t="str">
        <f t="shared" si="237"/>
        <v>REF</v>
      </c>
      <c r="D750" s="199" t="b">
        <f t="shared" si="238"/>
        <v>1</v>
      </c>
      <c r="E750" s="199" t="str">
        <f t="shared" si="239"/>
        <v>2021-10</v>
      </c>
      <c r="F750" s="199" t="str">
        <f t="shared" si="240"/>
        <v/>
      </c>
      <c r="G750" s="200">
        <f t="shared" si="241"/>
        <v>307.24</v>
      </c>
      <c r="H750" s="200">
        <f t="shared" si="242"/>
        <v>30.12</v>
      </c>
      <c r="I750" s="200">
        <f t="shared" si="243"/>
        <v>0</v>
      </c>
      <c r="J750" s="200">
        <f t="shared" si="244"/>
        <v>337.36</v>
      </c>
      <c r="N750" s="292" t="s">
        <v>539</v>
      </c>
      <c r="O750" s="292"/>
      <c r="P750" s="292"/>
      <c r="Q750" s="293">
        <v>44498</v>
      </c>
      <c r="R750" s="293"/>
      <c r="S750" s="293"/>
      <c r="T750" s="47">
        <v>307.24209999999999</v>
      </c>
      <c r="U750" s="47">
        <v>30.117899999999999</v>
      </c>
      <c r="V750" s="294">
        <v>0</v>
      </c>
      <c r="W750" s="294"/>
      <c r="X750" s="294"/>
      <c r="Y750" s="294"/>
      <c r="Z750" s="47">
        <v>337.36</v>
      </c>
      <c r="AA750" s="294">
        <v>0</v>
      </c>
      <c r="AB750" s="294"/>
      <c r="AC750" s="21" t="s">
        <v>85</v>
      </c>
      <c r="AE750" s="295"/>
      <c r="AF750" s="295"/>
      <c r="AG750" s="21"/>
      <c r="AH750" s="16"/>
      <c r="AI750" s="296"/>
      <c r="AJ750" s="296"/>
      <c r="AK750" s="296"/>
      <c r="AL750" s="294"/>
      <c r="AM750" s="294"/>
      <c r="AN750" s="47"/>
    </row>
    <row r="751" spans="1:40" x14ac:dyDescent="0.2">
      <c r="A751" s="91" t="s">
        <v>443</v>
      </c>
      <c r="B751" s="199" t="str">
        <f t="shared" si="228"/>
        <v>SERVICIO</v>
      </c>
      <c r="C751" s="199" t="str">
        <f t="shared" si="237"/>
        <v>REF</v>
      </c>
      <c r="D751" s="199" t="b">
        <f t="shared" si="238"/>
        <v>1</v>
      </c>
      <c r="E751" s="199" t="str">
        <f t="shared" si="239"/>
        <v>2021-11</v>
      </c>
      <c r="F751" s="199" t="str">
        <f t="shared" si="240"/>
        <v/>
      </c>
      <c r="G751" s="200">
        <f t="shared" si="241"/>
        <v>308.49</v>
      </c>
      <c r="H751" s="200">
        <f t="shared" si="242"/>
        <v>28.87</v>
      </c>
      <c r="I751" s="200">
        <f t="shared" si="243"/>
        <v>0</v>
      </c>
      <c r="J751" s="200">
        <f t="shared" si="244"/>
        <v>337.36</v>
      </c>
      <c r="N751" s="292" t="s">
        <v>540</v>
      </c>
      <c r="O751" s="292"/>
      <c r="P751" s="292"/>
      <c r="Q751" s="293">
        <v>44529</v>
      </c>
      <c r="R751" s="293"/>
      <c r="S751" s="293"/>
      <c r="T751" s="47">
        <v>308.4939</v>
      </c>
      <c r="U751" s="47">
        <v>28.866099999999999</v>
      </c>
      <c r="V751" s="294">
        <v>0</v>
      </c>
      <c r="W751" s="294"/>
      <c r="X751" s="294"/>
      <c r="Y751" s="294"/>
      <c r="Z751" s="47">
        <v>337.36</v>
      </c>
      <c r="AA751" s="294">
        <v>0</v>
      </c>
      <c r="AB751" s="294"/>
      <c r="AC751" s="21" t="s">
        <v>85</v>
      </c>
      <c r="AE751" s="295"/>
      <c r="AF751" s="295"/>
      <c r="AG751" s="21"/>
      <c r="AH751" s="16"/>
      <c r="AI751" s="296"/>
      <c r="AJ751" s="296"/>
      <c r="AK751" s="296"/>
      <c r="AL751" s="294"/>
      <c r="AM751" s="294"/>
      <c r="AN751" s="47"/>
    </row>
    <row r="752" spans="1:40" x14ac:dyDescent="0.2">
      <c r="A752" s="91" t="s">
        <v>443</v>
      </c>
      <c r="B752" s="199" t="str">
        <f t="shared" si="228"/>
        <v>SERVICIO</v>
      </c>
      <c r="C752" s="199" t="str">
        <f t="shared" si="237"/>
        <v>REF</v>
      </c>
      <c r="D752" s="199" t="b">
        <f t="shared" si="238"/>
        <v>1</v>
      </c>
      <c r="E752" s="199" t="str">
        <f t="shared" si="239"/>
        <v>2021-12</v>
      </c>
      <c r="F752" s="199" t="str">
        <f t="shared" si="240"/>
        <v/>
      </c>
      <c r="G752" s="200">
        <f t="shared" si="241"/>
        <v>309.75</v>
      </c>
      <c r="H752" s="200">
        <f t="shared" si="242"/>
        <v>27.61</v>
      </c>
      <c r="I752" s="200">
        <f t="shared" si="243"/>
        <v>0</v>
      </c>
      <c r="J752" s="200">
        <f t="shared" si="244"/>
        <v>337.36</v>
      </c>
      <c r="N752" s="292" t="s">
        <v>541</v>
      </c>
      <c r="O752" s="292"/>
      <c r="P752" s="292"/>
      <c r="Q752" s="293">
        <v>44559</v>
      </c>
      <c r="R752" s="293"/>
      <c r="S752" s="293"/>
      <c r="T752" s="47">
        <v>309.75069999999999</v>
      </c>
      <c r="U752" s="47">
        <v>27.609300000000001</v>
      </c>
      <c r="V752" s="294">
        <v>0</v>
      </c>
      <c r="W752" s="294"/>
      <c r="X752" s="294"/>
      <c r="Y752" s="294"/>
      <c r="Z752" s="47">
        <v>337.36</v>
      </c>
      <c r="AA752" s="294">
        <v>0</v>
      </c>
      <c r="AB752" s="294"/>
      <c r="AC752" s="21" t="s">
        <v>85</v>
      </c>
      <c r="AE752" s="295"/>
      <c r="AF752" s="295"/>
      <c r="AG752" s="21"/>
      <c r="AH752" s="16"/>
      <c r="AI752" s="296"/>
      <c r="AJ752" s="296"/>
      <c r="AK752" s="296"/>
      <c r="AL752" s="294"/>
      <c r="AM752" s="294"/>
      <c r="AN752" s="47"/>
    </row>
    <row r="753" spans="1:40" x14ac:dyDescent="0.2">
      <c r="A753" s="91" t="s">
        <v>443</v>
      </c>
      <c r="B753" s="199" t="str">
        <f t="shared" si="228"/>
        <v>SERVICIO</v>
      </c>
      <c r="C753" s="199" t="str">
        <f t="shared" si="237"/>
        <v>REF</v>
      </c>
      <c r="D753" s="199" t="b">
        <f t="shared" si="238"/>
        <v>1</v>
      </c>
      <c r="E753" s="199" t="str">
        <f t="shared" si="239"/>
        <v>2022-01</v>
      </c>
      <c r="F753" s="199" t="str">
        <f t="shared" si="240"/>
        <v/>
      </c>
      <c r="G753" s="200">
        <f t="shared" si="241"/>
        <v>311.01</v>
      </c>
      <c r="H753" s="200">
        <f t="shared" si="242"/>
        <v>26.35</v>
      </c>
      <c r="I753" s="200">
        <f t="shared" si="243"/>
        <v>0</v>
      </c>
      <c r="J753" s="200">
        <f t="shared" si="244"/>
        <v>337.36</v>
      </c>
      <c r="N753" s="292" t="s">
        <v>542</v>
      </c>
      <c r="O753" s="292"/>
      <c r="P753" s="292"/>
      <c r="Q753" s="293">
        <v>44590</v>
      </c>
      <c r="R753" s="293"/>
      <c r="S753" s="293"/>
      <c r="T753" s="47">
        <v>311.0127</v>
      </c>
      <c r="U753" s="47">
        <v>26.347300000000001</v>
      </c>
      <c r="V753" s="294">
        <v>0</v>
      </c>
      <c r="W753" s="294"/>
      <c r="X753" s="294"/>
      <c r="Y753" s="294"/>
      <c r="Z753" s="47">
        <v>337.36</v>
      </c>
      <c r="AA753" s="294">
        <v>0</v>
      </c>
      <c r="AB753" s="294"/>
      <c r="AC753" s="21" t="s">
        <v>85</v>
      </c>
      <c r="AE753" s="295"/>
      <c r="AF753" s="295"/>
      <c r="AG753" s="21"/>
      <c r="AH753" s="16"/>
      <c r="AI753" s="296"/>
      <c r="AJ753" s="296"/>
      <c r="AK753" s="296"/>
      <c r="AL753" s="294"/>
      <c r="AM753" s="294"/>
      <c r="AN753" s="47"/>
    </row>
    <row r="754" spans="1:40" x14ac:dyDescent="0.2">
      <c r="A754" s="91" t="s">
        <v>443</v>
      </c>
      <c r="B754" s="199" t="str">
        <f t="shared" si="228"/>
        <v>SERVICIO</v>
      </c>
      <c r="C754" s="199" t="str">
        <f t="shared" si="237"/>
        <v>REF</v>
      </c>
      <c r="D754" s="199" t="b">
        <f t="shared" si="238"/>
        <v>1</v>
      </c>
      <c r="E754" s="199" t="str">
        <f t="shared" si="239"/>
        <v>2022-02</v>
      </c>
      <c r="F754" s="199" t="str">
        <f t="shared" si="240"/>
        <v/>
      </c>
      <c r="G754" s="200">
        <f t="shared" si="241"/>
        <v>312.27999999999997</v>
      </c>
      <c r="H754" s="200">
        <f t="shared" si="242"/>
        <v>25.08</v>
      </c>
      <c r="I754" s="200">
        <f t="shared" si="243"/>
        <v>0</v>
      </c>
      <c r="J754" s="200">
        <f t="shared" si="244"/>
        <v>337.35999999999996</v>
      </c>
      <c r="N754" s="292" t="s">
        <v>543</v>
      </c>
      <c r="O754" s="292"/>
      <c r="P754" s="292"/>
      <c r="Q754" s="293">
        <v>44620</v>
      </c>
      <c r="R754" s="293"/>
      <c r="S754" s="293"/>
      <c r="T754" s="47">
        <v>312.27980000000002</v>
      </c>
      <c r="U754" s="47">
        <v>25.080200000000001</v>
      </c>
      <c r="V754" s="294">
        <v>0</v>
      </c>
      <c r="W754" s="294"/>
      <c r="X754" s="294"/>
      <c r="Y754" s="294"/>
      <c r="Z754" s="47">
        <v>337.36</v>
      </c>
      <c r="AA754" s="294">
        <v>0</v>
      </c>
      <c r="AB754" s="294"/>
      <c r="AC754" s="21" t="s">
        <v>85</v>
      </c>
      <c r="AE754" s="295"/>
      <c r="AF754" s="295"/>
      <c r="AG754" s="21"/>
      <c r="AH754" s="16"/>
      <c r="AI754" s="296"/>
      <c r="AJ754" s="296"/>
      <c r="AK754" s="296"/>
      <c r="AL754" s="294"/>
      <c r="AM754" s="294"/>
      <c r="AN754" s="47"/>
    </row>
    <row r="755" spans="1:40" x14ac:dyDescent="0.2">
      <c r="A755" s="91" t="s">
        <v>443</v>
      </c>
      <c r="B755" s="199" t="str">
        <f t="shared" si="228"/>
        <v>SERVICIO</v>
      </c>
      <c r="C755" s="199" t="str">
        <f t="shared" si="237"/>
        <v>REF</v>
      </c>
      <c r="D755" s="199" t="b">
        <f t="shared" si="238"/>
        <v>1</v>
      </c>
      <c r="E755" s="199" t="str">
        <f t="shared" si="239"/>
        <v>2022-03</v>
      </c>
      <c r="F755" s="199" t="str">
        <f t="shared" si="240"/>
        <v/>
      </c>
      <c r="G755" s="200">
        <f t="shared" si="241"/>
        <v>313.55</v>
      </c>
      <c r="H755" s="200">
        <f t="shared" si="242"/>
        <v>23.81</v>
      </c>
      <c r="I755" s="200">
        <f t="shared" si="243"/>
        <v>0</v>
      </c>
      <c r="J755" s="200">
        <f t="shared" si="244"/>
        <v>337.36</v>
      </c>
      <c r="N755" s="292" t="s">
        <v>544</v>
      </c>
      <c r="O755" s="292"/>
      <c r="P755" s="292"/>
      <c r="Q755" s="293">
        <v>44649</v>
      </c>
      <c r="R755" s="293"/>
      <c r="S755" s="293"/>
      <c r="T755" s="47">
        <v>313.55200000000002</v>
      </c>
      <c r="U755" s="47">
        <v>23.808</v>
      </c>
      <c r="V755" s="294">
        <v>0</v>
      </c>
      <c r="W755" s="294"/>
      <c r="X755" s="294"/>
      <c r="Y755" s="294"/>
      <c r="Z755" s="47">
        <v>337.36</v>
      </c>
      <c r="AA755" s="294">
        <v>0</v>
      </c>
      <c r="AB755" s="294"/>
      <c r="AC755" s="21" t="s">
        <v>85</v>
      </c>
      <c r="AE755" s="295"/>
      <c r="AF755" s="295"/>
      <c r="AG755" s="21"/>
      <c r="AH755" s="16"/>
      <c r="AI755" s="296"/>
      <c r="AJ755" s="296"/>
      <c r="AK755" s="296"/>
      <c r="AL755" s="294"/>
      <c r="AM755" s="294"/>
      <c r="AN755" s="47"/>
    </row>
    <row r="756" spans="1:40" x14ac:dyDescent="0.2">
      <c r="A756" s="91" t="s">
        <v>443</v>
      </c>
      <c r="B756" s="199" t="str">
        <f t="shared" si="228"/>
        <v>SERVICIO</v>
      </c>
      <c r="C756" s="199" t="str">
        <f t="shared" si="237"/>
        <v>REF</v>
      </c>
      <c r="D756" s="199" t="b">
        <f t="shared" si="238"/>
        <v>1</v>
      </c>
      <c r="E756" s="199" t="str">
        <f t="shared" si="239"/>
        <v>2022-04</v>
      </c>
      <c r="F756" s="199" t="str">
        <f t="shared" si="240"/>
        <v/>
      </c>
      <c r="G756" s="200">
        <f t="shared" si="241"/>
        <v>314.83</v>
      </c>
      <c r="H756" s="200">
        <f t="shared" si="242"/>
        <v>22.53</v>
      </c>
      <c r="I756" s="200">
        <f t="shared" si="243"/>
        <v>0</v>
      </c>
      <c r="J756" s="200">
        <f t="shared" si="244"/>
        <v>337.36</v>
      </c>
      <c r="N756" s="292" t="s">
        <v>545</v>
      </c>
      <c r="O756" s="292"/>
      <c r="P756" s="292"/>
      <c r="Q756" s="293">
        <v>44680</v>
      </c>
      <c r="R756" s="293"/>
      <c r="S756" s="293"/>
      <c r="T756" s="47">
        <v>314.8295</v>
      </c>
      <c r="U756" s="47">
        <v>22.5305</v>
      </c>
      <c r="V756" s="294">
        <v>0</v>
      </c>
      <c r="W756" s="294"/>
      <c r="X756" s="294"/>
      <c r="Y756" s="294"/>
      <c r="Z756" s="47">
        <v>337.36</v>
      </c>
      <c r="AA756" s="294">
        <v>0</v>
      </c>
      <c r="AB756" s="294"/>
      <c r="AC756" s="21" t="s">
        <v>85</v>
      </c>
      <c r="AE756" s="295"/>
      <c r="AF756" s="295"/>
      <c r="AG756" s="21"/>
      <c r="AH756" s="16"/>
      <c r="AI756" s="296"/>
      <c r="AJ756" s="296"/>
      <c r="AK756" s="296"/>
      <c r="AL756" s="294"/>
      <c r="AM756" s="294"/>
      <c r="AN756" s="47"/>
    </row>
    <row r="757" spans="1:40" x14ac:dyDescent="0.2">
      <c r="A757" s="91" t="s">
        <v>443</v>
      </c>
      <c r="B757" s="199" t="str">
        <f t="shared" si="228"/>
        <v>SERVICIO</v>
      </c>
      <c r="C757" s="199" t="str">
        <f t="shared" si="237"/>
        <v>REF</v>
      </c>
      <c r="D757" s="199" t="b">
        <f t="shared" si="238"/>
        <v>1</v>
      </c>
      <c r="E757" s="199" t="str">
        <f t="shared" si="239"/>
        <v>2022-05</v>
      </c>
      <c r="F757" s="199" t="str">
        <f t="shared" si="240"/>
        <v/>
      </c>
      <c r="G757" s="200">
        <f t="shared" si="241"/>
        <v>316.11</v>
      </c>
      <c r="H757" s="200">
        <f t="shared" si="242"/>
        <v>21.25</v>
      </c>
      <c r="I757" s="200">
        <f t="shared" si="243"/>
        <v>0</v>
      </c>
      <c r="J757" s="200">
        <f t="shared" si="244"/>
        <v>337.36</v>
      </c>
      <c r="N757" s="292" t="s">
        <v>546</v>
      </c>
      <c r="O757" s="292"/>
      <c r="P757" s="292"/>
      <c r="Q757" s="293">
        <v>44710</v>
      </c>
      <c r="R757" s="293"/>
      <c r="S757" s="293"/>
      <c r="T757" s="47">
        <v>316.11219999999997</v>
      </c>
      <c r="U757" s="47">
        <v>21.247800000000002</v>
      </c>
      <c r="V757" s="294">
        <v>0</v>
      </c>
      <c r="W757" s="294"/>
      <c r="X757" s="294"/>
      <c r="Y757" s="294"/>
      <c r="Z757" s="47">
        <v>337.36</v>
      </c>
      <c r="AA757" s="294">
        <v>0</v>
      </c>
      <c r="AB757" s="294"/>
      <c r="AC757" s="21" t="s">
        <v>85</v>
      </c>
      <c r="AE757" s="295"/>
      <c r="AF757" s="295"/>
      <c r="AG757" s="21"/>
      <c r="AH757" s="16"/>
      <c r="AI757" s="296"/>
      <c r="AJ757" s="296"/>
      <c r="AK757" s="296"/>
      <c r="AL757" s="294"/>
      <c r="AM757" s="294"/>
      <c r="AN757" s="47"/>
    </row>
    <row r="758" spans="1:40" x14ac:dyDescent="0.2">
      <c r="A758" s="91" t="s">
        <v>443</v>
      </c>
      <c r="B758" s="199" t="str">
        <f t="shared" si="228"/>
        <v>SERVICIO</v>
      </c>
      <c r="C758" s="199" t="str">
        <f t="shared" si="237"/>
        <v>REF</v>
      </c>
      <c r="D758" s="199" t="b">
        <f t="shared" si="238"/>
        <v>1</v>
      </c>
      <c r="E758" s="199" t="str">
        <f t="shared" si="239"/>
        <v>2022-06</v>
      </c>
      <c r="F758" s="199" t="str">
        <f t="shared" si="240"/>
        <v/>
      </c>
      <c r="G758" s="200">
        <f t="shared" si="241"/>
        <v>317.39999999999998</v>
      </c>
      <c r="H758" s="200">
        <f t="shared" si="242"/>
        <v>19.96</v>
      </c>
      <c r="I758" s="200">
        <f t="shared" si="243"/>
        <v>0</v>
      </c>
      <c r="J758" s="200">
        <f t="shared" si="244"/>
        <v>337.35999999999996</v>
      </c>
      <c r="N758" s="292" t="s">
        <v>547</v>
      </c>
      <c r="O758" s="292"/>
      <c r="P758" s="292"/>
      <c r="Q758" s="293">
        <v>44741</v>
      </c>
      <c r="R758" s="293"/>
      <c r="S758" s="293"/>
      <c r="T758" s="47">
        <v>317.39999999999998</v>
      </c>
      <c r="U758" s="47">
        <v>19.96</v>
      </c>
      <c r="V758" s="294">
        <v>0</v>
      </c>
      <c r="W758" s="294"/>
      <c r="X758" s="294"/>
      <c r="Y758" s="294"/>
      <c r="Z758" s="47">
        <v>337.36</v>
      </c>
      <c r="AA758" s="294">
        <v>0</v>
      </c>
      <c r="AB758" s="294"/>
      <c r="AC758" s="21" t="s">
        <v>85</v>
      </c>
      <c r="AE758" s="295"/>
      <c r="AF758" s="295"/>
      <c r="AG758" s="21"/>
      <c r="AH758" s="16"/>
      <c r="AI758" s="296"/>
      <c r="AJ758" s="296"/>
      <c r="AK758" s="296"/>
      <c r="AL758" s="294"/>
      <c r="AM758" s="294"/>
      <c r="AN758" s="47"/>
    </row>
    <row r="759" spans="1:40" x14ac:dyDescent="0.2">
      <c r="A759" s="91" t="s">
        <v>443</v>
      </c>
      <c r="B759" s="199" t="str">
        <f t="shared" si="228"/>
        <v>SERVICIO</v>
      </c>
      <c r="C759" s="199" t="str">
        <f t="shared" si="237"/>
        <v>REF</v>
      </c>
      <c r="D759" s="199" t="b">
        <f t="shared" si="238"/>
        <v>1</v>
      </c>
      <c r="E759" s="199" t="str">
        <f t="shared" si="239"/>
        <v>2022-07</v>
      </c>
      <c r="F759" s="199" t="str">
        <f t="shared" si="240"/>
        <v/>
      </c>
      <c r="G759" s="200">
        <f t="shared" si="241"/>
        <v>318.69</v>
      </c>
      <c r="H759" s="200">
        <f t="shared" si="242"/>
        <v>18.670000000000002</v>
      </c>
      <c r="I759" s="200">
        <f t="shared" si="243"/>
        <v>0</v>
      </c>
      <c r="J759" s="200">
        <f t="shared" si="244"/>
        <v>337.36</v>
      </c>
      <c r="N759" s="292" t="s">
        <v>548</v>
      </c>
      <c r="O759" s="292"/>
      <c r="P759" s="292"/>
      <c r="Q759" s="293">
        <v>44771</v>
      </c>
      <c r="R759" s="293"/>
      <c r="S759" s="293"/>
      <c r="T759" s="47">
        <v>318.69319999999999</v>
      </c>
      <c r="U759" s="47">
        <v>18.666799999999999</v>
      </c>
      <c r="V759" s="294">
        <v>0</v>
      </c>
      <c r="W759" s="294"/>
      <c r="X759" s="294"/>
      <c r="Y759" s="294"/>
      <c r="Z759" s="47">
        <v>337.36</v>
      </c>
      <c r="AA759" s="294">
        <v>0</v>
      </c>
      <c r="AB759" s="294"/>
      <c r="AC759" s="21" t="s">
        <v>85</v>
      </c>
      <c r="AE759" s="295"/>
      <c r="AF759" s="295"/>
      <c r="AG759" s="21"/>
      <c r="AH759" s="16"/>
      <c r="AI759" s="296"/>
      <c r="AJ759" s="296"/>
      <c r="AK759" s="296"/>
      <c r="AL759" s="294"/>
      <c r="AM759" s="294"/>
      <c r="AN759" s="47"/>
    </row>
    <row r="760" spans="1:40" x14ac:dyDescent="0.2">
      <c r="A760" s="91" t="s">
        <v>443</v>
      </c>
      <c r="B760" s="199" t="str">
        <f t="shared" si="228"/>
        <v>SERVICIO</v>
      </c>
      <c r="C760" s="199" t="str">
        <f t="shared" si="237"/>
        <v>REF</v>
      </c>
      <c r="D760" s="199" t="b">
        <f t="shared" si="238"/>
        <v>1</v>
      </c>
      <c r="E760" s="199" t="str">
        <f t="shared" si="239"/>
        <v>2022-08</v>
      </c>
      <c r="F760" s="199" t="str">
        <f t="shared" si="240"/>
        <v/>
      </c>
      <c r="G760" s="200">
        <f t="shared" si="241"/>
        <v>319.99</v>
      </c>
      <c r="H760" s="200">
        <f t="shared" si="242"/>
        <v>17.37</v>
      </c>
      <c r="I760" s="200">
        <f t="shared" si="243"/>
        <v>0</v>
      </c>
      <c r="J760" s="200">
        <f t="shared" si="244"/>
        <v>337.36</v>
      </c>
      <c r="N760" s="292" t="s">
        <v>549</v>
      </c>
      <c r="O760" s="292"/>
      <c r="P760" s="292"/>
      <c r="Q760" s="293">
        <v>44802</v>
      </c>
      <c r="R760" s="293"/>
      <c r="S760" s="293"/>
      <c r="T760" s="47">
        <v>319.99160000000001</v>
      </c>
      <c r="U760" s="47">
        <v>17.368400000000001</v>
      </c>
      <c r="V760" s="294">
        <v>0</v>
      </c>
      <c r="W760" s="294"/>
      <c r="X760" s="294"/>
      <c r="Y760" s="294"/>
      <c r="Z760" s="47">
        <v>337.36</v>
      </c>
      <c r="AA760" s="294">
        <v>0</v>
      </c>
      <c r="AB760" s="294"/>
      <c r="AC760" s="21" t="s">
        <v>85</v>
      </c>
      <c r="AE760" s="295"/>
      <c r="AF760" s="295"/>
      <c r="AG760" s="21"/>
      <c r="AH760" s="16"/>
      <c r="AI760" s="296"/>
      <c r="AJ760" s="296"/>
      <c r="AK760" s="296"/>
      <c r="AL760" s="294"/>
      <c r="AM760" s="294"/>
      <c r="AN760" s="47"/>
    </row>
    <row r="761" spans="1:40" x14ac:dyDescent="0.2">
      <c r="A761" s="91" t="s">
        <v>443</v>
      </c>
      <c r="B761" s="199" t="str">
        <f t="shared" si="228"/>
        <v>SERVICIO</v>
      </c>
      <c r="C761" s="199" t="str">
        <f t="shared" si="237"/>
        <v>REF</v>
      </c>
      <c r="D761" s="199" t="b">
        <f t="shared" si="238"/>
        <v>1</v>
      </c>
      <c r="E761" s="199" t="str">
        <f t="shared" si="239"/>
        <v>2022-09</v>
      </c>
      <c r="F761" s="199" t="str">
        <f t="shared" si="240"/>
        <v/>
      </c>
      <c r="G761" s="200">
        <f t="shared" si="241"/>
        <v>321.3</v>
      </c>
      <c r="H761" s="200">
        <f t="shared" si="242"/>
        <v>16.059999999999999</v>
      </c>
      <c r="I761" s="200">
        <f t="shared" si="243"/>
        <v>0</v>
      </c>
      <c r="J761" s="200">
        <f t="shared" si="244"/>
        <v>337.36</v>
      </c>
      <c r="N761" s="292" t="s">
        <v>550</v>
      </c>
      <c r="O761" s="292"/>
      <c r="P761" s="292"/>
      <c r="Q761" s="293">
        <v>44833</v>
      </c>
      <c r="R761" s="293"/>
      <c r="S761" s="293"/>
      <c r="T761" s="47">
        <v>321.29520000000002</v>
      </c>
      <c r="U761" s="47">
        <v>16.064800000000002</v>
      </c>
      <c r="V761" s="294">
        <v>0</v>
      </c>
      <c r="W761" s="294"/>
      <c r="X761" s="294"/>
      <c r="Y761" s="294"/>
      <c r="Z761" s="47">
        <v>337.36</v>
      </c>
      <c r="AA761" s="294">
        <v>0</v>
      </c>
      <c r="AB761" s="294"/>
      <c r="AC761" s="21" t="s">
        <v>85</v>
      </c>
      <c r="AE761" s="295"/>
      <c r="AF761" s="295"/>
      <c r="AG761" s="21"/>
      <c r="AH761" s="16"/>
      <c r="AI761" s="296"/>
      <c r="AJ761" s="296"/>
      <c r="AK761" s="296"/>
      <c r="AL761" s="294"/>
      <c r="AM761" s="294"/>
      <c r="AN761" s="47"/>
    </row>
    <row r="762" spans="1:40" x14ac:dyDescent="0.2">
      <c r="A762" s="91" t="s">
        <v>443</v>
      </c>
      <c r="B762" s="199" t="str">
        <f t="shared" si="228"/>
        <v>SERVICIO</v>
      </c>
      <c r="C762" s="199" t="str">
        <f t="shared" si="237"/>
        <v>REF</v>
      </c>
      <c r="D762" s="199" t="b">
        <f t="shared" si="238"/>
        <v>1</v>
      </c>
      <c r="E762" s="199" t="str">
        <f t="shared" si="239"/>
        <v>2022-10</v>
      </c>
      <c r="F762" s="199" t="str">
        <f t="shared" si="240"/>
        <v/>
      </c>
      <c r="G762" s="200">
        <f t="shared" si="241"/>
        <v>322.60000000000002</v>
      </c>
      <c r="H762" s="200">
        <f t="shared" si="242"/>
        <v>14.76</v>
      </c>
      <c r="I762" s="200">
        <f t="shared" si="243"/>
        <v>0</v>
      </c>
      <c r="J762" s="200">
        <f t="shared" si="244"/>
        <v>337.36</v>
      </c>
      <c r="N762" s="292" t="s">
        <v>551</v>
      </c>
      <c r="O762" s="292"/>
      <c r="P762" s="292"/>
      <c r="Q762" s="293">
        <v>44863</v>
      </c>
      <c r="R762" s="293"/>
      <c r="S762" s="293"/>
      <c r="T762" s="47">
        <v>322.60419999999999</v>
      </c>
      <c r="U762" s="47">
        <v>14.755800000000001</v>
      </c>
      <c r="V762" s="294">
        <v>0</v>
      </c>
      <c r="W762" s="294"/>
      <c r="X762" s="294"/>
      <c r="Y762" s="294"/>
      <c r="Z762" s="47">
        <v>337.36</v>
      </c>
      <c r="AA762" s="294">
        <v>0</v>
      </c>
      <c r="AB762" s="294"/>
      <c r="AC762" s="21" t="s">
        <v>85</v>
      </c>
      <c r="AE762" s="295"/>
      <c r="AF762" s="295"/>
      <c r="AG762" s="21"/>
      <c r="AH762" s="16"/>
      <c r="AI762" s="296"/>
      <c r="AJ762" s="296"/>
      <c r="AK762" s="296"/>
      <c r="AL762" s="294"/>
      <c r="AM762" s="294"/>
      <c r="AN762" s="47"/>
    </row>
    <row r="763" spans="1:40" x14ac:dyDescent="0.2">
      <c r="A763" s="91" t="s">
        <v>443</v>
      </c>
      <c r="B763" s="199" t="str">
        <f t="shared" si="228"/>
        <v>SERVICIO</v>
      </c>
      <c r="C763" s="199" t="str">
        <f t="shared" si="237"/>
        <v>REF</v>
      </c>
      <c r="D763" s="199" t="b">
        <f t="shared" si="238"/>
        <v>1</v>
      </c>
      <c r="E763" s="199" t="str">
        <f t="shared" si="239"/>
        <v>2022-11</v>
      </c>
      <c r="F763" s="199" t="str">
        <f t="shared" si="240"/>
        <v/>
      </c>
      <c r="G763" s="200">
        <f t="shared" si="241"/>
        <v>323.92</v>
      </c>
      <c r="H763" s="200">
        <f t="shared" si="242"/>
        <v>13.44</v>
      </c>
      <c r="I763" s="200">
        <f t="shared" si="243"/>
        <v>0</v>
      </c>
      <c r="J763" s="200">
        <f t="shared" si="244"/>
        <v>337.36</v>
      </c>
      <c r="N763" s="292" t="s">
        <v>552</v>
      </c>
      <c r="O763" s="292"/>
      <c r="P763" s="292"/>
      <c r="Q763" s="293">
        <v>44894</v>
      </c>
      <c r="R763" s="293"/>
      <c r="S763" s="293"/>
      <c r="T763" s="47">
        <v>323.91860000000003</v>
      </c>
      <c r="U763" s="47">
        <v>13.4414</v>
      </c>
      <c r="V763" s="294">
        <v>0</v>
      </c>
      <c r="W763" s="294"/>
      <c r="X763" s="294"/>
      <c r="Y763" s="294"/>
      <c r="Z763" s="47">
        <v>337.36</v>
      </c>
      <c r="AA763" s="294">
        <v>0</v>
      </c>
      <c r="AB763" s="294"/>
      <c r="AC763" s="21" t="s">
        <v>85</v>
      </c>
      <c r="AE763" s="295"/>
      <c r="AF763" s="295"/>
      <c r="AG763" s="21"/>
      <c r="AH763" s="16"/>
      <c r="AI763" s="296"/>
      <c r="AJ763" s="296"/>
      <c r="AK763" s="296"/>
      <c r="AL763" s="294"/>
      <c r="AM763" s="294"/>
      <c r="AN763" s="47"/>
    </row>
    <row r="764" spans="1:40" x14ac:dyDescent="0.2">
      <c r="A764" s="91" t="s">
        <v>443</v>
      </c>
      <c r="B764" s="199" t="str">
        <f t="shared" si="228"/>
        <v>SERVICIO</v>
      </c>
      <c r="C764" s="199" t="str">
        <f t="shared" si="237"/>
        <v>REF</v>
      </c>
      <c r="D764" s="199" t="b">
        <f t="shared" si="238"/>
        <v>1</v>
      </c>
      <c r="E764" s="199" t="str">
        <f t="shared" si="239"/>
        <v>2022-12</v>
      </c>
      <c r="F764" s="199" t="str">
        <f t="shared" si="240"/>
        <v/>
      </c>
      <c r="G764" s="200">
        <f t="shared" si="241"/>
        <v>325.24</v>
      </c>
      <c r="H764" s="200">
        <f t="shared" si="242"/>
        <v>12.12</v>
      </c>
      <c r="I764" s="200">
        <f t="shared" si="243"/>
        <v>0</v>
      </c>
      <c r="J764" s="200">
        <f t="shared" si="244"/>
        <v>337.36</v>
      </c>
      <c r="N764" s="292" t="s">
        <v>553</v>
      </c>
      <c r="O764" s="292"/>
      <c r="P764" s="292"/>
      <c r="Q764" s="293">
        <v>44924</v>
      </c>
      <c r="R764" s="293"/>
      <c r="S764" s="293"/>
      <c r="T764" s="47">
        <v>325.23829999999998</v>
      </c>
      <c r="U764" s="47">
        <v>12.121700000000001</v>
      </c>
      <c r="V764" s="294">
        <v>0</v>
      </c>
      <c r="W764" s="294"/>
      <c r="X764" s="294"/>
      <c r="Y764" s="294"/>
      <c r="Z764" s="47">
        <v>337.36</v>
      </c>
      <c r="AA764" s="294">
        <v>0</v>
      </c>
      <c r="AB764" s="294"/>
      <c r="AC764" s="21" t="s">
        <v>85</v>
      </c>
      <c r="AE764" s="295"/>
      <c r="AF764" s="295"/>
      <c r="AG764" s="21"/>
      <c r="AH764" s="16"/>
      <c r="AI764" s="296"/>
      <c r="AJ764" s="296"/>
      <c r="AK764" s="296"/>
      <c r="AL764" s="294"/>
      <c r="AM764" s="294"/>
      <c r="AN764" s="47"/>
    </row>
    <row r="765" spans="1:40" x14ac:dyDescent="0.2">
      <c r="A765" s="91" t="s">
        <v>443</v>
      </c>
      <c r="B765" s="199" t="str">
        <f t="shared" si="228"/>
        <v>SERVICIO</v>
      </c>
      <c r="C765" s="199" t="str">
        <f t="shared" si="237"/>
        <v>REF</v>
      </c>
      <c r="D765" s="199" t="b">
        <f t="shared" si="238"/>
        <v>1</v>
      </c>
      <c r="E765" s="199" t="str">
        <f t="shared" si="239"/>
        <v>2023-01</v>
      </c>
      <c r="F765" s="199" t="str">
        <f t="shared" si="240"/>
        <v/>
      </c>
      <c r="G765" s="200">
        <f t="shared" si="241"/>
        <v>326.56</v>
      </c>
      <c r="H765" s="200">
        <f t="shared" si="242"/>
        <v>10.8</v>
      </c>
      <c r="I765" s="200">
        <f t="shared" si="243"/>
        <v>0</v>
      </c>
      <c r="J765" s="200">
        <f t="shared" si="244"/>
        <v>337.36</v>
      </c>
      <c r="N765" s="292" t="s">
        <v>554</v>
      </c>
      <c r="O765" s="292"/>
      <c r="P765" s="292"/>
      <c r="Q765" s="293">
        <v>44955</v>
      </c>
      <c r="R765" s="293"/>
      <c r="S765" s="293"/>
      <c r="T765" s="47">
        <v>326.56330000000003</v>
      </c>
      <c r="U765" s="47">
        <v>10.7967</v>
      </c>
      <c r="V765" s="294">
        <v>0</v>
      </c>
      <c r="W765" s="294"/>
      <c r="X765" s="294"/>
      <c r="Y765" s="294"/>
      <c r="Z765" s="47">
        <v>337.36</v>
      </c>
      <c r="AA765" s="294">
        <v>0</v>
      </c>
      <c r="AB765" s="294"/>
      <c r="AC765" s="21" t="s">
        <v>85</v>
      </c>
      <c r="AE765" s="295"/>
      <c r="AF765" s="295"/>
      <c r="AG765" s="21"/>
      <c r="AH765" s="16"/>
      <c r="AI765" s="296"/>
      <c r="AJ765" s="296"/>
      <c r="AK765" s="296"/>
      <c r="AL765" s="294"/>
      <c r="AM765" s="294"/>
      <c r="AN765" s="47"/>
    </row>
    <row r="766" spans="1:40" x14ac:dyDescent="0.2">
      <c r="A766" s="91" t="s">
        <v>443</v>
      </c>
      <c r="B766" s="199" t="str">
        <f t="shared" si="228"/>
        <v>SERVICIO</v>
      </c>
      <c r="C766" s="199" t="str">
        <f t="shared" si="237"/>
        <v>REF</v>
      </c>
      <c r="D766" s="199" t="b">
        <f t="shared" si="238"/>
        <v>1</v>
      </c>
      <c r="E766" s="199" t="str">
        <f t="shared" si="239"/>
        <v>2023-02</v>
      </c>
      <c r="F766" s="199" t="str">
        <f t="shared" si="240"/>
        <v/>
      </c>
      <c r="G766" s="200">
        <f t="shared" si="241"/>
        <v>327.89</v>
      </c>
      <c r="H766" s="200">
        <f t="shared" si="242"/>
        <v>9.4700000000000006</v>
      </c>
      <c r="I766" s="200">
        <f t="shared" si="243"/>
        <v>0</v>
      </c>
      <c r="J766" s="200">
        <f t="shared" si="244"/>
        <v>337.36</v>
      </c>
      <c r="N766" s="292" t="s">
        <v>555</v>
      </c>
      <c r="O766" s="292"/>
      <c r="P766" s="292"/>
      <c r="Q766" s="293">
        <v>44985</v>
      </c>
      <c r="R766" s="293"/>
      <c r="S766" s="293"/>
      <c r="T766" s="47">
        <v>327.8938</v>
      </c>
      <c r="U766" s="47">
        <v>9.4662000000000006</v>
      </c>
      <c r="V766" s="294">
        <v>0</v>
      </c>
      <c r="W766" s="294"/>
      <c r="X766" s="294"/>
      <c r="Y766" s="294"/>
      <c r="Z766" s="47">
        <v>337.36</v>
      </c>
      <c r="AA766" s="294">
        <v>0</v>
      </c>
      <c r="AB766" s="294"/>
      <c r="AC766" s="21" t="s">
        <v>85</v>
      </c>
      <c r="AE766" s="295"/>
      <c r="AF766" s="295"/>
      <c r="AG766" s="21"/>
      <c r="AH766" s="16"/>
      <c r="AI766" s="296"/>
      <c r="AJ766" s="296"/>
      <c r="AK766" s="296"/>
      <c r="AL766" s="294"/>
      <c r="AM766" s="294"/>
      <c r="AN766" s="47"/>
    </row>
    <row r="767" spans="1:40" x14ac:dyDescent="0.2">
      <c r="A767" s="91" t="s">
        <v>443</v>
      </c>
      <c r="B767" s="199" t="str">
        <f t="shared" si="228"/>
        <v>SERVICIO</v>
      </c>
      <c r="C767" s="199" t="str">
        <f t="shared" si="237"/>
        <v>REF</v>
      </c>
      <c r="D767" s="199" t="b">
        <f t="shared" si="238"/>
        <v>1</v>
      </c>
      <c r="E767" s="199" t="str">
        <f t="shared" si="239"/>
        <v>2023-03</v>
      </c>
      <c r="F767" s="199" t="str">
        <f t="shared" si="240"/>
        <v/>
      </c>
      <c r="G767" s="200">
        <f t="shared" si="241"/>
        <v>329.23</v>
      </c>
      <c r="H767" s="200">
        <f t="shared" si="242"/>
        <v>8.1300000000000008</v>
      </c>
      <c r="I767" s="200">
        <f t="shared" si="243"/>
        <v>0</v>
      </c>
      <c r="J767" s="200">
        <f t="shared" si="244"/>
        <v>337.36</v>
      </c>
      <c r="N767" s="292" t="s">
        <v>556</v>
      </c>
      <c r="O767" s="292"/>
      <c r="P767" s="292"/>
      <c r="Q767" s="293">
        <v>45014</v>
      </c>
      <c r="R767" s="293"/>
      <c r="S767" s="293"/>
      <c r="T767" s="47">
        <v>329.22969999999998</v>
      </c>
      <c r="U767" s="47">
        <v>8.1303000000000001</v>
      </c>
      <c r="V767" s="294">
        <v>0</v>
      </c>
      <c r="W767" s="294"/>
      <c r="X767" s="294"/>
      <c r="Y767" s="294"/>
      <c r="Z767" s="47">
        <v>337.36</v>
      </c>
      <c r="AA767" s="294">
        <v>0</v>
      </c>
      <c r="AB767" s="294"/>
      <c r="AC767" s="21" t="s">
        <v>85</v>
      </c>
      <c r="AE767" s="295"/>
      <c r="AF767" s="295"/>
      <c r="AG767" s="21"/>
      <c r="AH767" s="16"/>
      <c r="AI767" s="296"/>
      <c r="AJ767" s="296"/>
      <c r="AK767" s="296"/>
      <c r="AL767" s="294"/>
      <c r="AM767" s="294"/>
      <c r="AN767" s="47"/>
    </row>
    <row r="768" spans="1:40" x14ac:dyDescent="0.2">
      <c r="A768" s="91" t="s">
        <v>443</v>
      </c>
      <c r="B768" s="199" t="str">
        <f t="shared" si="228"/>
        <v>SERVICIO</v>
      </c>
      <c r="C768" s="199" t="str">
        <f t="shared" si="237"/>
        <v>REF</v>
      </c>
      <c r="D768" s="199" t="b">
        <f t="shared" si="238"/>
        <v>1</v>
      </c>
      <c r="E768" s="199" t="str">
        <f t="shared" si="239"/>
        <v>2023-04</v>
      </c>
      <c r="F768" s="199" t="str">
        <f t="shared" si="240"/>
        <v/>
      </c>
      <c r="G768" s="200">
        <f t="shared" si="241"/>
        <v>330.57</v>
      </c>
      <c r="H768" s="200">
        <f t="shared" si="242"/>
        <v>6.79</v>
      </c>
      <c r="I768" s="200">
        <f t="shared" si="243"/>
        <v>0</v>
      </c>
      <c r="J768" s="200">
        <f t="shared" si="244"/>
        <v>337.36</v>
      </c>
      <c r="N768" s="292" t="s">
        <v>557</v>
      </c>
      <c r="O768" s="292"/>
      <c r="P768" s="292"/>
      <c r="Q768" s="293">
        <v>45045</v>
      </c>
      <c r="R768" s="293"/>
      <c r="S768" s="293"/>
      <c r="T768" s="47">
        <v>330.57100000000003</v>
      </c>
      <c r="U768" s="47">
        <v>6.7889999999999997</v>
      </c>
      <c r="V768" s="294">
        <v>0</v>
      </c>
      <c r="W768" s="294"/>
      <c r="X768" s="294"/>
      <c r="Y768" s="294"/>
      <c r="Z768" s="47">
        <v>337.36</v>
      </c>
      <c r="AA768" s="294">
        <v>0</v>
      </c>
      <c r="AB768" s="294"/>
      <c r="AC768" s="21" t="s">
        <v>85</v>
      </c>
      <c r="AE768" s="295"/>
      <c r="AF768" s="295"/>
      <c r="AG768" s="21"/>
      <c r="AH768" s="16"/>
      <c r="AI768" s="296"/>
      <c r="AJ768" s="296"/>
      <c r="AK768" s="296"/>
      <c r="AL768" s="294"/>
      <c r="AM768" s="294"/>
      <c r="AN768" s="47"/>
    </row>
    <row r="769" spans="1:40" x14ac:dyDescent="0.2">
      <c r="A769" s="91" t="s">
        <v>443</v>
      </c>
      <c r="B769" s="199" t="str">
        <f t="shared" si="228"/>
        <v>SERVICIO</v>
      </c>
      <c r="C769" s="199" t="str">
        <f t="shared" si="237"/>
        <v>REF</v>
      </c>
      <c r="D769" s="199" t="b">
        <f t="shared" si="238"/>
        <v>1</v>
      </c>
      <c r="E769" s="199" t="str">
        <f t="shared" si="239"/>
        <v>2023-05</v>
      </c>
      <c r="F769" s="199" t="str">
        <f t="shared" si="240"/>
        <v/>
      </c>
      <c r="G769" s="200">
        <f t="shared" si="241"/>
        <v>331.92</v>
      </c>
      <c r="H769" s="200">
        <f t="shared" si="242"/>
        <v>5.44</v>
      </c>
      <c r="I769" s="200">
        <f t="shared" si="243"/>
        <v>0</v>
      </c>
      <c r="J769" s="200">
        <f t="shared" si="244"/>
        <v>337.36</v>
      </c>
      <c r="N769" s="292" t="s">
        <v>558</v>
      </c>
      <c r="O769" s="292"/>
      <c r="P769" s="292"/>
      <c r="Q769" s="293">
        <v>45075</v>
      </c>
      <c r="R769" s="293"/>
      <c r="S769" s="293"/>
      <c r="T769" s="47">
        <v>331.9178</v>
      </c>
      <c r="U769" s="47">
        <v>5.4421999999999997</v>
      </c>
      <c r="V769" s="294">
        <v>0</v>
      </c>
      <c r="W769" s="294"/>
      <c r="X769" s="294"/>
      <c r="Y769" s="294"/>
      <c r="Z769" s="47">
        <v>337.36</v>
      </c>
      <c r="AA769" s="294">
        <v>0</v>
      </c>
      <c r="AB769" s="294"/>
      <c r="AC769" s="21" t="s">
        <v>85</v>
      </c>
      <c r="AE769" s="295"/>
      <c r="AF769" s="295"/>
      <c r="AG769" s="21"/>
      <c r="AH769" s="16"/>
      <c r="AI769" s="296"/>
      <c r="AJ769" s="296"/>
      <c r="AK769" s="296"/>
      <c r="AL769" s="294"/>
      <c r="AM769" s="294"/>
      <c r="AN769" s="47"/>
    </row>
    <row r="770" spans="1:40" x14ac:dyDescent="0.2">
      <c r="A770" s="91" t="s">
        <v>443</v>
      </c>
      <c r="B770" s="199" t="str">
        <f t="shared" si="228"/>
        <v>SERVICIO</v>
      </c>
      <c r="C770" s="199" t="str">
        <f t="shared" si="237"/>
        <v>REF</v>
      </c>
      <c r="D770" s="199" t="b">
        <f t="shared" si="238"/>
        <v>1</v>
      </c>
      <c r="E770" s="199" t="str">
        <f t="shared" si="239"/>
        <v>2023-06</v>
      </c>
      <c r="F770" s="199" t="str">
        <f t="shared" si="240"/>
        <v/>
      </c>
      <c r="G770" s="200">
        <f t="shared" si="241"/>
        <v>333.27</v>
      </c>
      <c r="H770" s="200">
        <f t="shared" si="242"/>
        <v>4.09</v>
      </c>
      <c r="I770" s="200">
        <f t="shared" si="243"/>
        <v>0</v>
      </c>
      <c r="J770" s="200">
        <f t="shared" si="244"/>
        <v>337.35999999999996</v>
      </c>
      <c r="N770" s="292" t="s">
        <v>559</v>
      </c>
      <c r="O770" s="292"/>
      <c r="P770" s="292"/>
      <c r="Q770" s="293">
        <v>45106</v>
      </c>
      <c r="R770" s="293"/>
      <c r="S770" s="293"/>
      <c r="T770" s="47">
        <v>333.27</v>
      </c>
      <c r="U770" s="47">
        <v>4.09</v>
      </c>
      <c r="V770" s="294">
        <v>0</v>
      </c>
      <c r="W770" s="294"/>
      <c r="X770" s="294"/>
      <c r="Y770" s="294"/>
      <c r="Z770" s="47">
        <v>337.36</v>
      </c>
      <c r="AA770" s="294">
        <v>0</v>
      </c>
      <c r="AB770" s="294"/>
      <c r="AC770" s="21" t="s">
        <v>85</v>
      </c>
      <c r="AE770" s="295"/>
      <c r="AF770" s="295"/>
      <c r="AG770" s="21"/>
      <c r="AH770" s="16"/>
      <c r="AI770" s="296"/>
      <c r="AJ770" s="296"/>
      <c r="AK770" s="296"/>
      <c r="AL770" s="294"/>
      <c r="AM770" s="294"/>
      <c r="AN770" s="47"/>
    </row>
    <row r="771" spans="1:40" x14ac:dyDescent="0.2">
      <c r="A771" s="91" t="s">
        <v>443</v>
      </c>
      <c r="B771" s="199" t="str">
        <f t="shared" si="228"/>
        <v>SERVICIO</v>
      </c>
      <c r="C771" s="199" t="str">
        <f t="shared" si="237"/>
        <v>REF</v>
      </c>
      <c r="D771" s="199" t="b">
        <f t="shared" si="238"/>
        <v>1</v>
      </c>
      <c r="E771" s="199" t="str">
        <f t="shared" si="239"/>
        <v>2023-07</v>
      </c>
      <c r="F771" s="199" t="str">
        <f t="shared" si="240"/>
        <v/>
      </c>
      <c r="G771" s="200">
        <f t="shared" si="241"/>
        <v>334.63</v>
      </c>
      <c r="H771" s="200">
        <f t="shared" si="242"/>
        <v>2.73</v>
      </c>
      <c r="I771" s="200">
        <f t="shared" si="243"/>
        <v>0</v>
      </c>
      <c r="J771" s="200">
        <f t="shared" si="244"/>
        <v>337.36</v>
      </c>
      <c r="N771" s="292" t="s">
        <v>560</v>
      </c>
      <c r="O771" s="292"/>
      <c r="P771" s="292"/>
      <c r="Q771" s="293">
        <v>45136</v>
      </c>
      <c r="R771" s="293"/>
      <c r="S771" s="293"/>
      <c r="T771" s="47">
        <v>334.62779999999998</v>
      </c>
      <c r="U771" s="47">
        <v>2.7322000000000002</v>
      </c>
      <c r="V771" s="294">
        <v>0</v>
      </c>
      <c r="W771" s="294"/>
      <c r="X771" s="294"/>
      <c r="Y771" s="294"/>
      <c r="Z771" s="47">
        <v>337.36</v>
      </c>
      <c r="AA771" s="294">
        <v>0</v>
      </c>
      <c r="AB771" s="294"/>
      <c r="AC771" s="21" t="s">
        <v>85</v>
      </c>
      <c r="AE771" s="295"/>
      <c r="AF771" s="295"/>
      <c r="AG771" s="21"/>
      <c r="AH771" s="16"/>
      <c r="AI771" s="296"/>
      <c r="AJ771" s="296"/>
      <c r="AK771" s="296"/>
      <c r="AL771" s="294"/>
      <c r="AM771" s="294"/>
      <c r="AN771" s="47"/>
    </row>
    <row r="772" spans="1:40" x14ac:dyDescent="0.2">
      <c r="A772" s="91" t="s">
        <v>443</v>
      </c>
      <c r="B772" s="199" t="str">
        <f t="shared" si="228"/>
        <v>SERVICIO</v>
      </c>
      <c r="C772" s="199" t="str">
        <f t="shared" si="237"/>
        <v>REF</v>
      </c>
      <c r="D772" s="199" t="b">
        <f t="shared" si="238"/>
        <v>1</v>
      </c>
      <c r="E772" s="199" t="str">
        <f t="shared" si="239"/>
        <v>2023-08</v>
      </c>
      <c r="F772" s="199" t="str">
        <f t="shared" si="240"/>
        <v/>
      </c>
      <c r="G772" s="200">
        <f t="shared" si="241"/>
        <v>335.99</v>
      </c>
      <c r="H772" s="200">
        <f t="shared" si="242"/>
        <v>1.37</v>
      </c>
      <c r="I772" s="200">
        <f t="shared" si="243"/>
        <v>0</v>
      </c>
      <c r="J772" s="200">
        <f t="shared" si="244"/>
        <v>337.36</v>
      </c>
      <c r="N772" s="292" t="s">
        <v>561</v>
      </c>
      <c r="O772" s="292"/>
      <c r="P772" s="292"/>
      <c r="Q772" s="293">
        <v>45167</v>
      </c>
      <c r="R772" s="293"/>
      <c r="S772" s="293"/>
      <c r="T772" s="47">
        <v>335.99029999999999</v>
      </c>
      <c r="U772" s="47">
        <v>1.3689</v>
      </c>
      <c r="V772" s="294">
        <v>0</v>
      </c>
      <c r="W772" s="294"/>
      <c r="X772" s="294"/>
      <c r="Y772" s="294"/>
      <c r="Z772" s="47">
        <v>337.35919999999999</v>
      </c>
      <c r="AA772" s="294">
        <v>0</v>
      </c>
      <c r="AB772" s="294"/>
      <c r="AC772" s="21" t="s">
        <v>85</v>
      </c>
      <c r="AE772" s="295"/>
      <c r="AF772" s="295"/>
      <c r="AG772" s="21"/>
      <c r="AH772" s="16"/>
      <c r="AI772" s="296"/>
      <c r="AJ772" s="296"/>
      <c r="AK772" s="296"/>
      <c r="AL772" s="294"/>
      <c r="AM772" s="294"/>
      <c r="AN772" s="47"/>
    </row>
    <row r="773" spans="1:40" hidden="1" x14ac:dyDescent="0.2">
      <c r="B773" s="197">
        <f t="shared" si="228"/>
        <v>45167</v>
      </c>
      <c r="G773" s="13"/>
      <c r="H773" s="13"/>
      <c r="I773" s="13"/>
      <c r="Q773" s="291" t="s">
        <v>109</v>
      </c>
      <c r="R773" s="291"/>
      <c r="S773" s="291"/>
    </row>
    <row r="774" spans="1:40" x14ac:dyDescent="0.2">
      <c r="A774" s="91" t="s">
        <v>443</v>
      </c>
      <c r="B774" s="199" t="str">
        <f t="shared" si="228"/>
        <v>FOMA</v>
      </c>
      <c r="C774" s="199" t="str">
        <f t="shared" ref="C774:C776" si="245">IF(LEFT(N774,2)=LEFT(N775,2)=FALSE,AC774,"REVISAR")</f>
        <v>REF</v>
      </c>
      <c r="D774" s="199" t="b">
        <f t="shared" ref="D774:D776" si="246">DATE(YEAR(AH774),MONTH(AH774),DAY(AH774))=DATE(YEAR(AI774),MONTH(AI774),DAY(AI774))</f>
        <v>1</v>
      </c>
      <c r="E774" s="199" t="str">
        <f t="shared" ref="E774:E776" si="247">IF(ISBLANK(AH774)=FALSE,TEXT(AH774,"YYYY-MM"),TEXT(Q774,"YYYY-MM"))</f>
        <v>2023-09</v>
      </c>
      <c r="F774" s="199" t="str">
        <f t="shared" ref="F774:F776" si="248">IF(ISBLANK(AI774)=FALSE,TEXT(AI774,"YYYY-MM"),"")</f>
        <v/>
      </c>
      <c r="G774" s="200">
        <f t="shared" ref="G774:G776" si="249">ROUND(IF(ISBLANK(AL774)=FALSE,T774,T774),2)</f>
        <v>258.33</v>
      </c>
      <c r="H774" s="200">
        <f t="shared" ref="H774:H776" si="250">ROUND(+U774,2)</f>
        <v>0</v>
      </c>
      <c r="I774" s="200">
        <f t="shared" ref="I774:I776" si="251">ROUND(IF(ISBLANK(AL774)=FALSE,V774,V774),2)</f>
        <v>0</v>
      </c>
      <c r="J774" s="200">
        <f t="shared" ref="J774:J776" si="252">+G774+H774+I774</f>
        <v>258.33</v>
      </c>
      <c r="N774" s="292" t="s">
        <v>562</v>
      </c>
      <c r="O774" s="292"/>
      <c r="P774" s="292"/>
      <c r="Q774" s="293">
        <v>45198</v>
      </c>
      <c r="R774" s="293"/>
      <c r="S774" s="293"/>
      <c r="T774" s="47">
        <v>258.33</v>
      </c>
      <c r="U774" s="47">
        <v>0</v>
      </c>
      <c r="V774" s="294">
        <v>0</v>
      </c>
      <c r="W774" s="294"/>
      <c r="X774" s="294"/>
      <c r="Y774" s="294"/>
      <c r="Z774" s="47">
        <v>258.33</v>
      </c>
      <c r="AA774" s="294">
        <v>0</v>
      </c>
      <c r="AB774" s="294"/>
      <c r="AC774" s="21" t="s">
        <v>85</v>
      </c>
      <c r="AE774" s="295"/>
      <c r="AF774" s="295"/>
      <c r="AG774" s="21"/>
      <c r="AH774" s="16"/>
      <c r="AI774" s="296"/>
      <c r="AJ774" s="296"/>
      <c r="AK774" s="296"/>
      <c r="AL774" s="294"/>
      <c r="AM774" s="294"/>
      <c r="AN774" s="47"/>
    </row>
    <row r="775" spans="1:40" x14ac:dyDescent="0.2">
      <c r="A775" s="91" t="s">
        <v>443</v>
      </c>
      <c r="B775" s="199" t="str">
        <f t="shared" si="228"/>
        <v>FOMA</v>
      </c>
      <c r="C775" s="199" t="str">
        <f t="shared" si="245"/>
        <v>REF</v>
      </c>
      <c r="D775" s="199" t="b">
        <f t="shared" si="246"/>
        <v>1</v>
      </c>
      <c r="E775" s="199" t="str">
        <f t="shared" si="247"/>
        <v>2023-10</v>
      </c>
      <c r="F775" s="199" t="str">
        <f t="shared" si="248"/>
        <v/>
      </c>
      <c r="G775" s="200">
        <f t="shared" si="249"/>
        <v>258.33</v>
      </c>
      <c r="H775" s="200">
        <f t="shared" si="250"/>
        <v>0</v>
      </c>
      <c r="I775" s="200">
        <f t="shared" si="251"/>
        <v>0</v>
      </c>
      <c r="J775" s="200">
        <f t="shared" si="252"/>
        <v>258.33</v>
      </c>
      <c r="N775" s="292" t="s">
        <v>563</v>
      </c>
      <c r="O775" s="292"/>
      <c r="P775" s="292"/>
      <c r="Q775" s="293">
        <v>45228</v>
      </c>
      <c r="R775" s="293"/>
      <c r="S775" s="293"/>
      <c r="T775" s="47">
        <v>258.33</v>
      </c>
      <c r="U775" s="47">
        <v>0</v>
      </c>
      <c r="V775" s="294">
        <v>0</v>
      </c>
      <c r="W775" s="294"/>
      <c r="X775" s="294"/>
      <c r="Y775" s="294"/>
      <c r="Z775" s="47">
        <v>258.33</v>
      </c>
      <c r="AA775" s="294">
        <v>0</v>
      </c>
      <c r="AB775" s="294"/>
      <c r="AC775" s="21" t="s">
        <v>85</v>
      </c>
      <c r="AE775" s="295"/>
      <c r="AF775" s="295"/>
      <c r="AG775" s="21"/>
      <c r="AH775" s="16"/>
      <c r="AI775" s="296"/>
      <c r="AJ775" s="296"/>
      <c r="AK775" s="296"/>
      <c r="AL775" s="294"/>
      <c r="AM775" s="294"/>
      <c r="AN775" s="47"/>
    </row>
    <row r="776" spans="1:40" x14ac:dyDescent="0.2">
      <c r="A776" s="91" t="s">
        <v>443</v>
      </c>
      <c r="B776" s="199" t="str">
        <f t="shared" si="228"/>
        <v>FOMA</v>
      </c>
      <c r="C776" s="199" t="str">
        <f t="shared" si="245"/>
        <v>REF</v>
      </c>
      <c r="D776" s="199" t="b">
        <f t="shared" si="246"/>
        <v>1</v>
      </c>
      <c r="E776" s="199" t="str">
        <f t="shared" si="247"/>
        <v>2023-12</v>
      </c>
      <c r="F776" s="199" t="str">
        <f t="shared" si="248"/>
        <v/>
      </c>
      <c r="G776" s="200">
        <f t="shared" si="249"/>
        <v>258.33999999999997</v>
      </c>
      <c r="H776" s="200">
        <f t="shared" si="250"/>
        <v>0</v>
      </c>
      <c r="I776" s="200">
        <f t="shared" si="251"/>
        <v>0</v>
      </c>
      <c r="J776" s="200">
        <f t="shared" si="252"/>
        <v>258.33999999999997</v>
      </c>
      <c r="N776" s="292" t="s">
        <v>564</v>
      </c>
      <c r="O776" s="292"/>
      <c r="P776" s="292"/>
      <c r="Q776" s="293">
        <v>45289</v>
      </c>
      <c r="R776" s="293"/>
      <c r="S776" s="293"/>
      <c r="T776" s="47">
        <v>258.33999999999997</v>
      </c>
      <c r="U776" s="47">
        <v>0</v>
      </c>
      <c r="V776" s="294">
        <v>0</v>
      </c>
      <c r="W776" s="294"/>
      <c r="X776" s="294"/>
      <c r="Y776" s="294"/>
      <c r="Z776" s="47">
        <v>258.33999999999997</v>
      </c>
      <c r="AA776" s="294">
        <v>0</v>
      </c>
      <c r="AB776" s="294"/>
      <c r="AC776" s="21" t="s">
        <v>85</v>
      </c>
      <c r="AE776" s="295"/>
      <c r="AF776" s="295"/>
      <c r="AG776" s="21"/>
      <c r="AH776" s="16"/>
      <c r="AI776" s="296"/>
      <c r="AJ776" s="296"/>
      <c r="AK776" s="296"/>
      <c r="AL776" s="294"/>
      <c r="AM776" s="294"/>
      <c r="AN776" s="47"/>
    </row>
    <row r="777" spans="1:40" hidden="1" x14ac:dyDescent="0.2">
      <c r="B777" s="197">
        <f t="shared" si="228"/>
        <v>45289</v>
      </c>
      <c r="G777" s="13"/>
      <c r="H777" s="13"/>
      <c r="I777" s="13"/>
      <c r="N777" s="288" t="s">
        <v>113</v>
      </c>
      <c r="O777" s="288"/>
      <c r="P777" s="288"/>
      <c r="Q777" s="288"/>
      <c r="R777" s="288"/>
      <c r="S777" s="288"/>
      <c r="T777" s="48">
        <v>10877.1597</v>
      </c>
      <c r="U777" s="48">
        <v>693.35950000000003</v>
      </c>
      <c r="V777" s="289">
        <v>0</v>
      </c>
      <c r="W777" s="289"/>
      <c r="X777" s="289"/>
      <c r="Y777" s="289"/>
      <c r="Z777" s="48">
        <v>11570.519200000001</v>
      </c>
      <c r="AA777" s="289">
        <v>0</v>
      </c>
      <c r="AB777" s="289"/>
    </row>
    <row r="778" spans="1:40" hidden="1" x14ac:dyDescent="0.2">
      <c r="B778" s="197">
        <f t="shared" si="228"/>
        <v>0</v>
      </c>
      <c r="G778" s="13"/>
      <c r="H778" s="13"/>
      <c r="I778" s="13"/>
    </row>
    <row r="779" spans="1:40" hidden="1" x14ac:dyDescent="0.2">
      <c r="B779" s="197">
        <f t="shared" si="228"/>
        <v>0</v>
      </c>
      <c r="G779" s="13"/>
      <c r="H779" s="13"/>
      <c r="I779" s="13"/>
      <c r="O779" s="290" t="s">
        <v>114</v>
      </c>
      <c r="P779" s="290"/>
      <c r="Q779" s="290"/>
      <c r="S779" s="290" t="s">
        <v>115</v>
      </c>
      <c r="T779" s="290"/>
      <c r="U779" s="290"/>
      <c r="V779" s="290"/>
      <c r="W779" s="290"/>
      <c r="X779" s="290"/>
      <c r="Y779" s="290"/>
      <c r="Z779" s="290"/>
      <c r="AA779" s="290"/>
      <c r="AB779" s="290"/>
      <c r="AC779" s="290"/>
    </row>
    <row r="780" spans="1:40" hidden="1" x14ac:dyDescent="0.2">
      <c r="B780" s="197">
        <f t="shared" si="228"/>
        <v>0</v>
      </c>
      <c r="G780" s="13"/>
      <c r="H780" s="13"/>
      <c r="I780" s="13"/>
      <c r="S780" s="290"/>
      <c r="T780" s="290"/>
      <c r="U780" s="290"/>
      <c r="V780" s="290"/>
      <c r="W780" s="290"/>
      <c r="X780" s="290"/>
      <c r="Y780" s="290"/>
      <c r="Z780" s="290"/>
      <c r="AA780" s="290"/>
      <c r="AB780" s="290"/>
      <c r="AC780" s="290"/>
    </row>
    <row r="781" spans="1:40" hidden="1" x14ac:dyDescent="0.2">
      <c r="B781" s="197">
        <f t="shared" ref="B781:B844" si="253">IF(RIGHT(N780,2)=RIGHT(N781,2)=FALSE,Q780,B780)</f>
        <v>0</v>
      </c>
      <c r="G781" s="13"/>
      <c r="H781" s="13"/>
      <c r="I781" s="13"/>
    </row>
    <row r="782" spans="1:40" hidden="1" x14ac:dyDescent="0.2">
      <c r="B782" s="197">
        <f t="shared" si="253"/>
        <v>0</v>
      </c>
      <c r="G782" s="13"/>
      <c r="H782" s="13"/>
      <c r="I782" s="13"/>
    </row>
    <row r="783" spans="1:40" hidden="1" x14ac:dyDescent="0.2">
      <c r="B783" s="197">
        <f t="shared" si="253"/>
        <v>0</v>
      </c>
      <c r="G783" s="13"/>
      <c r="H783" s="13"/>
      <c r="I783" s="13"/>
    </row>
    <row r="784" spans="1:40" hidden="1" x14ac:dyDescent="0.2">
      <c r="B784" s="197">
        <f t="shared" si="253"/>
        <v>0</v>
      </c>
      <c r="G784" s="13"/>
      <c r="H784" s="13"/>
      <c r="I784" s="13"/>
    </row>
    <row r="785" spans="1:40" hidden="1" x14ac:dyDescent="0.2">
      <c r="B785" s="197">
        <f t="shared" si="253"/>
        <v>0</v>
      </c>
      <c r="G785" s="13"/>
      <c r="H785" s="13"/>
      <c r="I785" s="13"/>
      <c r="P785" s="297" t="s">
        <v>47</v>
      </c>
      <c r="Q785" s="297"/>
      <c r="R785" s="297"/>
      <c r="S785" s="297"/>
      <c r="T785" s="297"/>
      <c r="U785" s="297"/>
      <c r="V785" s="297"/>
    </row>
    <row r="786" spans="1:40" hidden="1" x14ac:dyDescent="0.2">
      <c r="B786" s="197">
        <f t="shared" si="253"/>
        <v>0</v>
      </c>
      <c r="G786" s="13"/>
      <c r="H786" s="13"/>
      <c r="I786" s="13"/>
    </row>
    <row r="787" spans="1:40" hidden="1" x14ac:dyDescent="0.2">
      <c r="B787" s="197">
        <f t="shared" si="253"/>
        <v>0</v>
      </c>
      <c r="G787" s="13"/>
      <c r="H787" s="13"/>
      <c r="I787" s="13"/>
      <c r="P787" s="290" t="s">
        <v>48</v>
      </c>
      <c r="Q787" s="290"/>
      <c r="R787" s="290"/>
      <c r="S787" s="290"/>
      <c r="T787" s="290"/>
      <c r="U787" s="290"/>
      <c r="V787" s="290"/>
      <c r="W787" s="290"/>
      <c r="Y787" s="298">
        <v>0</v>
      </c>
      <c r="Z787" s="298"/>
      <c r="AA787" s="298"/>
      <c r="AF787" s="290" t="s">
        <v>49</v>
      </c>
      <c r="AG787" s="290"/>
      <c r="AH787" s="290"/>
      <c r="AI787" s="290"/>
      <c r="AK787" s="299">
        <v>2698.88</v>
      </c>
      <c r="AL787" s="299"/>
    </row>
    <row r="788" spans="1:40" hidden="1" x14ac:dyDescent="0.2">
      <c r="B788" s="197">
        <f t="shared" si="253"/>
        <v>0</v>
      </c>
      <c r="G788" s="13"/>
      <c r="H788" s="13"/>
      <c r="I788" s="13"/>
      <c r="P788" s="290" t="s">
        <v>50</v>
      </c>
      <c r="Q788" s="290"/>
      <c r="R788" s="290"/>
      <c r="S788" s="290"/>
      <c r="T788" s="290"/>
      <c r="U788" s="290"/>
      <c r="V788" s="290"/>
      <c r="W788" s="290"/>
      <c r="Y788" s="298">
        <v>0</v>
      </c>
      <c r="Z788" s="298"/>
      <c r="AA788" s="298"/>
      <c r="AF788" s="290" t="s">
        <v>51</v>
      </c>
      <c r="AG788" s="290"/>
      <c r="AH788" s="290"/>
      <c r="AI788" s="290"/>
      <c r="AK788" s="300">
        <v>2698.88</v>
      </c>
      <c r="AL788" s="300"/>
    </row>
    <row r="789" spans="1:40" hidden="1" x14ac:dyDescent="0.2">
      <c r="B789" s="197">
        <f t="shared" si="253"/>
        <v>0</v>
      </c>
      <c r="G789" s="13"/>
      <c r="H789" s="13"/>
      <c r="I789" s="13"/>
      <c r="P789" s="290" t="s">
        <v>52</v>
      </c>
      <c r="Q789" s="290"/>
      <c r="R789" s="290"/>
      <c r="S789" s="290"/>
      <c r="T789" s="290"/>
      <c r="U789" s="290"/>
      <c r="V789" s="290"/>
      <c r="W789" s="290"/>
      <c r="Y789" s="298">
        <v>0</v>
      </c>
      <c r="Z789" s="298"/>
      <c r="AA789" s="298"/>
    </row>
    <row r="790" spans="1:40" hidden="1" x14ac:dyDescent="0.2">
      <c r="B790" s="197">
        <f t="shared" si="253"/>
        <v>0</v>
      </c>
      <c r="G790" s="13"/>
      <c r="H790" s="13"/>
      <c r="I790" s="13"/>
    </row>
    <row r="791" spans="1:40" hidden="1" x14ac:dyDescent="0.2">
      <c r="B791" s="197">
        <f t="shared" si="253"/>
        <v>0</v>
      </c>
      <c r="G791" s="13"/>
      <c r="H791" s="13"/>
      <c r="I791" s="13"/>
      <c r="P791" s="297" t="s">
        <v>53</v>
      </c>
      <c r="Q791" s="297"/>
      <c r="R791" s="297"/>
      <c r="S791" s="297"/>
      <c r="T791" s="297"/>
      <c r="U791" s="297"/>
      <c r="V791" s="297"/>
    </row>
    <row r="792" spans="1:40" hidden="1" x14ac:dyDescent="0.2">
      <c r="B792" s="197">
        <f t="shared" si="253"/>
        <v>0</v>
      </c>
      <c r="G792" s="13"/>
      <c r="H792" s="13"/>
      <c r="I792" s="13"/>
    </row>
    <row r="793" spans="1:40" hidden="1" x14ac:dyDescent="0.2">
      <c r="B793" s="197">
        <f t="shared" si="253"/>
        <v>0</v>
      </c>
      <c r="G793" s="13"/>
      <c r="H793" s="13"/>
      <c r="I793" s="13"/>
      <c r="P793" s="301" t="s">
        <v>54</v>
      </c>
      <c r="Q793" s="301"/>
      <c r="R793" s="301"/>
      <c r="S793" s="301"/>
      <c r="T793" s="301"/>
      <c r="U793" s="301"/>
      <c r="V793" s="301"/>
      <c r="W793" s="301"/>
      <c r="Y793" s="298">
        <v>0</v>
      </c>
      <c r="Z793" s="298"/>
      <c r="AA793" s="298"/>
      <c r="AF793" s="290" t="s">
        <v>450</v>
      </c>
      <c r="AG793" s="290"/>
      <c r="AH793" s="290"/>
      <c r="AI793" s="290"/>
    </row>
    <row r="794" spans="1:40" hidden="1" x14ac:dyDescent="0.2">
      <c r="B794" s="197">
        <f t="shared" si="253"/>
        <v>0</v>
      </c>
      <c r="G794" s="13"/>
      <c r="H794" s="13"/>
      <c r="I794" s="13"/>
    </row>
    <row r="795" spans="1:40" hidden="1" x14ac:dyDescent="0.2">
      <c r="B795" s="197">
        <f t="shared" si="253"/>
        <v>0</v>
      </c>
      <c r="G795" s="13"/>
      <c r="H795" s="13"/>
      <c r="I795" s="13"/>
      <c r="P795" s="297" t="s">
        <v>56</v>
      </c>
      <c r="Q795" s="297"/>
      <c r="R795" s="297"/>
      <c r="S795" s="297"/>
      <c r="T795" s="297"/>
      <c r="U795" s="297"/>
      <c r="V795" s="297"/>
    </row>
    <row r="796" spans="1:40" ht="22.5" hidden="1" x14ac:dyDescent="0.2">
      <c r="B796" s="197">
        <f t="shared" si="253"/>
        <v>0</v>
      </c>
      <c r="G796" s="13"/>
      <c r="H796" s="13"/>
      <c r="I796" s="13"/>
      <c r="N796" s="288" t="s">
        <v>57</v>
      </c>
      <c r="O796" s="288"/>
      <c r="P796" s="288"/>
      <c r="Q796" s="288" t="s">
        <v>58</v>
      </c>
      <c r="R796" s="288"/>
      <c r="S796" s="288"/>
      <c r="T796" s="46" t="s">
        <v>59</v>
      </c>
      <c r="U796" s="46" t="s">
        <v>60</v>
      </c>
      <c r="V796" s="302" t="s">
        <v>61</v>
      </c>
      <c r="W796" s="302"/>
      <c r="X796" s="302"/>
      <c r="Y796" s="302"/>
      <c r="Z796" s="46" t="s">
        <v>62</v>
      </c>
      <c r="AA796" s="302" t="s">
        <v>63</v>
      </c>
      <c r="AB796" s="302"/>
      <c r="AC796" s="19" t="s">
        <v>64</v>
      </c>
      <c r="AE796" s="288" t="s">
        <v>65</v>
      </c>
      <c r="AF796" s="288"/>
      <c r="AG796" s="19" t="s">
        <v>66</v>
      </c>
      <c r="AH796" s="19" t="s">
        <v>67</v>
      </c>
      <c r="AI796" s="288" t="s">
        <v>68</v>
      </c>
      <c r="AJ796" s="288"/>
      <c r="AK796" s="288"/>
      <c r="AL796" s="302" t="s">
        <v>69</v>
      </c>
      <c r="AM796" s="302"/>
      <c r="AN796" s="46" t="s">
        <v>63</v>
      </c>
    </row>
    <row r="797" spans="1:40" hidden="1" x14ac:dyDescent="0.2">
      <c r="B797" s="197" t="str">
        <f t="shared" si="253"/>
        <v>Fecha Vencimiento</v>
      </c>
      <c r="G797" s="13"/>
      <c r="H797" s="13"/>
      <c r="I797" s="13"/>
      <c r="Q797" s="291" t="s">
        <v>70</v>
      </c>
      <c r="R797" s="291"/>
      <c r="S797" s="291"/>
    </row>
    <row r="798" spans="1:40" x14ac:dyDescent="0.2">
      <c r="A798" s="91" t="s">
        <v>443</v>
      </c>
      <c r="B798" s="199" t="str">
        <f t="shared" si="253"/>
        <v>SERVICIO</v>
      </c>
      <c r="C798" s="199" t="str">
        <f t="shared" ref="C798:C828" si="254">IF(LEFT(N798,2)=LEFT(N799,2)=FALSE,AC798,"REVISAR")</f>
        <v>CAN</v>
      </c>
      <c r="D798" s="199" t="b">
        <f t="shared" ref="D798:D828" si="255">DATE(YEAR(AH798),MONTH(AH798),DAY(AH798))=DATE(YEAR(AI798),MONTH(AI798),DAY(AI798))</f>
        <v>1</v>
      </c>
      <c r="E798" s="199" t="str">
        <f t="shared" ref="E798:E828" si="256">IF(ISBLANK(AH798)=FALSE,TEXT(AH798,"YYYY-MM"),TEXT(Q798,"YYYY-MM"))</f>
        <v>2021-06</v>
      </c>
      <c r="F798" s="199" t="str">
        <f t="shared" ref="F798:F828" si="257">IF(ISBLANK(AI798)=FALSE,TEXT(AI798,"YYYY-MM"),"")</f>
        <v>2021-06</v>
      </c>
      <c r="G798" s="200">
        <f t="shared" ref="G798:G828" si="258">ROUND(IF(ISBLANK(AL798)=FALSE,T798,T798),2)</f>
        <v>297.41000000000003</v>
      </c>
      <c r="H798" s="200">
        <f t="shared" ref="H798:H828" si="259">ROUND(+U798,2)</f>
        <v>39.950000000000003</v>
      </c>
      <c r="I798" s="200">
        <f t="shared" ref="I798:I828" si="260">ROUND(IF(ISBLANK(AL798)=FALSE,V798,V798),2)</f>
        <v>0</v>
      </c>
      <c r="J798" s="200">
        <f t="shared" ref="J798:J828" si="261">+G798+H798+I798</f>
        <v>337.36</v>
      </c>
      <c r="N798" s="292" t="s">
        <v>566</v>
      </c>
      <c r="O798" s="292"/>
      <c r="P798" s="292"/>
      <c r="Q798" s="293">
        <v>44314</v>
      </c>
      <c r="R798" s="293"/>
      <c r="S798" s="293"/>
      <c r="T798" s="47">
        <v>297.40929999999997</v>
      </c>
      <c r="U798" s="47">
        <v>39.950699999999998</v>
      </c>
      <c r="V798" s="294">
        <v>0</v>
      </c>
      <c r="W798" s="294"/>
      <c r="X798" s="294"/>
      <c r="Y798" s="294"/>
      <c r="Z798" s="47">
        <v>337.36</v>
      </c>
      <c r="AA798" s="294">
        <v>0</v>
      </c>
      <c r="AB798" s="294"/>
      <c r="AC798" s="21" t="s">
        <v>72</v>
      </c>
      <c r="AE798" s="295" t="s">
        <v>73</v>
      </c>
      <c r="AF798" s="295"/>
      <c r="AG798" s="21" t="s">
        <v>567</v>
      </c>
      <c r="AH798" s="16">
        <v>44365.7028125</v>
      </c>
      <c r="AI798" s="296">
        <v>44365.703414351854</v>
      </c>
      <c r="AJ798" s="296"/>
      <c r="AK798" s="296"/>
      <c r="AL798" s="294">
        <v>337.36</v>
      </c>
      <c r="AM798" s="294"/>
      <c r="AN798" s="47">
        <v>0</v>
      </c>
    </row>
    <row r="799" spans="1:40" x14ac:dyDescent="0.2">
      <c r="A799" s="91" t="s">
        <v>443</v>
      </c>
      <c r="B799" s="199" t="str">
        <f t="shared" si="253"/>
        <v>SERVICIO</v>
      </c>
      <c r="C799" s="199" t="str">
        <f t="shared" si="254"/>
        <v>CAN</v>
      </c>
      <c r="D799" s="199" t="b">
        <f t="shared" si="255"/>
        <v>1</v>
      </c>
      <c r="E799" s="199" t="str">
        <f t="shared" si="256"/>
        <v>2021-06</v>
      </c>
      <c r="F799" s="199" t="str">
        <f t="shared" si="257"/>
        <v>2021-06</v>
      </c>
      <c r="G799" s="200">
        <f t="shared" si="258"/>
        <v>298.62</v>
      </c>
      <c r="H799" s="200">
        <f t="shared" si="259"/>
        <v>38.74</v>
      </c>
      <c r="I799" s="200">
        <f t="shared" si="260"/>
        <v>0</v>
      </c>
      <c r="J799" s="200">
        <f t="shared" si="261"/>
        <v>337.36</v>
      </c>
      <c r="N799" s="292" t="s">
        <v>568</v>
      </c>
      <c r="O799" s="292"/>
      <c r="P799" s="292"/>
      <c r="Q799" s="293">
        <v>44344</v>
      </c>
      <c r="R799" s="293"/>
      <c r="S799" s="293"/>
      <c r="T799" s="47">
        <v>298.62099999999998</v>
      </c>
      <c r="U799" s="47">
        <v>38.738999999999997</v>
      </c>
      <c r="V799" s="294">
        <v>0</v>
      </c>
      <c r="W799" s="294"/>
      <c r="X799" s="294"/>
      <c r="Y799" s="294"/>
      <c r="Z799" s="47">
        <v>337.36</v>
      </c>
      <c r="AA799" s="294">
        <v>0</v>
      </c>
      <c r="AB799" s="294"/>
      <c r="AC799" s="21" t="s">
        <v>72</v>
      </c>
      <c r="AE799" s="295" t="s">
        <v>73</v>
      </c>
      <c r="AF799" s="295"/>
      <c r="AG799" s="21" t="s">
        <v>567</v>
      </c>
      <c r="AH799" s="16">
        <v>44365.7028125</v>
      </c>
      <c r="AI799" s="296">
        <v>44365.703414351854</v>
      </c>
      <c r="AJ799" s="296"/>
      <c r="AK799" s="296"/>
      <c r="AL799" s="294">
        <v>337.36</v>
      </c>
      <c r="AM799" s="294"/>
      <c r="AN799" s="47">
        <v>0</v>
      </c>
    </row>
    <row r="800" spans="1:40" x14ac:dyDescent="0.2">
      <c r="A800" s="91" t="s">
        <v>443</v>
      </c>
      <c r="B800" s="199" t="str">
        <f t="shared" si="253"/>
        <v>SERVICIO</v>
      </c>
      <c r="C800" s="199" t="str">
        <f t="shared" si="254"/>
        <v>CAN</v>
      </c>
      <c r="D800" s="199" t="b">
        <f t="shared" si="255"/>
        <v>1</v>
      </c>
      <c r="E800" s="199" t="str">
        <f t="shared" si="256"/>
        <v>2021-09</v>
      </c>
      <c r="F800" s="199" t="str">
        <f t="shared" si="257"/>
        <v>2021-09</v>
      </c>
      <c r="G800" s="200">
        <f t="shared" si="258"/>
        <v>299.83999999999997</v>
      </c>
      <c r="H800" s="200">
        <f t="shared" si="259"/>
        <v>37.520000000000003</v>
      </c>
      <c r="I800" s="200">
        <f t="shared" si="260"/>
        <v>0</v>
      </c>
      <c r="J800" s="200">
        <f t="shared" si="261"/>
        <v>337.35999999999996</v>
      </c>
      <c r="N800" s="292" t="s">
        <v>569</v>
      </c>
      <c r="O800" s="292"/>
      <c r="P800" s="292"/>
      <c r="Q800" s="293">
        <v>44375</v>
      </c>
      <c r="R800" s="293"/>
      <c r="S800" s="293"/>
      <c r="T800" s="47">
        <v>299.83760000000001</v>
      </c>
      <c r="U800" s="47">
        <v>37.522399999999998</v>
      </c>
      <c r="V800" s="294">
        <v>0</v>
      </c>
      <c r="W800" s="294"/>
      <c r="X800" s="294"/>
      <c r="Y800" s="294"/>
      <c r="Z800" s="47">
        <v>337.36</v>
      </c>
      <c r="AA800" s="294">
        <v>0</v>
      </c>
      <c r="AB800" s="294"/>
      <c r="AC800" s="21" t="s">
        <v>72</v>
      </c>
      <c r="AE800" s="295" t="s">
        <v>73</v>
      </c>
      <c r="AF800" s="295"/>
      <c r="AG800" s="21" t="s">
        <v>570</v>
      </c>
      <c r="AH800" s="16">
        <v>44453</v>
      </c>
      <c r="AI800" s="296">
        <v>44453</v>
      </c>
      <c r="AJ800" s="296"/>
      <c r="AK800" s="296"/>
      <c r="AL800" s="294">
        <v>337.36</v>
      </c>
      <c r="AM800" s="294"/>
      <c r="AN800" s="47">
        <v>0</v>
      </c>
    </row>
    <row r="801" spans="1:40" x14ac:dyDescent="0.2">
      <c r="A801" s="91" t="s">
        <v>443</v>
      </c>
      <c r="B801" s="199" t="str">
        <f t="shared" si="253"/>
        <v>SERVICIO</v>
      </c>
      <c r="C801" s="199" t="str">
        <f t="shared" si="254"/>
        <v>CAN</v>
      </c>
      <c r="D801" s="199" t="b">
        <f t="shared" si="255"/>
        <v>1</v>
      </c>
      <c r="E801" s="199" t="str">
        <f t="shared" si="256"/>
        <v>2021-09</v>
      </c>
      <c r="F801" s="199" t="str">
        <f t="shared" si="257"/>
        <v>2021-09</v>
      </c>
      <c r="G801" s="200">
        <f t="shared" si="258"/>
        <v>301.06</v>
      </c>
      <c r="H801" s="200">
        <f t="shared" si="259"/>
        <v>36.299999999999997</v>
      </c>
      <c r="I801" s="200">
        <f t="shared" si="260"/>
        <v>0</v>
      </c>
      <c r="J801" s="200">
        <f t="shared" si="261"/>
        <v>337.36</v>
      </c>
      <c r="N801" s="292" t="s">
        <v>571</v>
      </c>
      <c r="O801" s="292"/>
      <c r="P801" s="292"/>
      <c r="Q801" s="293">
        <v>44405</v>
      </c>
      <c r="R801" s="293"/>
      <c r="S801" s="293"/>
      <c r="T801" s="47">
        <v>301.05919999999998</v>
      </c>
      <c r="U801" s="47">
        <v>36.300800000000002</v>
      </c>
      <c r="V801" s="294">
        <v>0</v>
      </c>
      <c r="W801" s="294"/>
      <c r="X801" s="294"/>
      <c r="Y801" s="294"/>
      <c r="Z801" s="47">
        <v>337.36</v>
      </c>
      <c r="AA801" s="294">
        <v>0</v>
      </c>
      <c r="AB801" s="294"/>
      <c r="AC801" s="21" t="s">
        <v>72</v>
      </c>
      <c r="AE801" s="295" t="s">
        <v>73</v>
      </c>
      <c r="AF801" s="295"/>
      <c r="AG801" s="21" t="s">
        <v>572</v>
      </c>
      <c r="AH801" s="16">
        <v>44453</v>
      </c>
      <c r="AI801" s="296">
        <v>44453</v>
      </c>
      <c r="AJ801" s="296"/>
      <c r="AK801" s="296"/>
      <c r="AL801" s="294">
        <v>337.36</v>
      </c>
      <c r="AM801" s="294"/>
      <c r="AN801" s="47">
        <v>0</v>
      </c>
    </row>
    <row r="802" spans="1:40" x14ac:dyDescent="0.2">
      <c r="A802" s="91" t="s">
        <v>443</v>
      </c>
      <c r="B802" s="199" t="str">
        <f t="shared" si="253"/>
        <v>SERVICIO</v>
      </c>
      <c r="C802" s="199" t="str">
        <f t="shared" si="254"/>
        <v>CAN</v>
      </c>
      <c r="D802" s="199" t="b">
        <f t="shared" si="255"/>
        <v>1</v>
      </c>
      <c r="E802" s="199" t="str">
        <f t="shared" si="256"/>
        <v>2021-10</v>
      </c>
      <c r="F802" s="199" t="str">
        <f t="shared" si="257"/>
        <v>2021-10</v>
      </c>
      <c r="G802" s="200">
        <f t="shared" si="258"/>
        <v>302.29000000000002</v>
      </c>
      <c r="H802" s="200">
        <f t="shared" si="259"/>
        <v>35.07</v>
      </c>
      <c r="I802" s="200">
        <f t="shared" si="260"/>
        <v>0</v>
      </c>
      <c r="J802" s="200">
        <f t="shared" si="261"/>
        <v>337.36</v>
      </c>
      <c r="N802" s="292" t="s">
        <v>573</v>
      </c>
      <c r="O802" s="292"/>
      <c r="P802" s="292"/>
      <c r="Q802" s="293">
        <v>44436</v>
      </c>
      <c r="R802" s="293"/>
      <c r="S802" s="293"/>
      <c r="T802" s="47">
        <v>302.28570000000002</v>
      </c>
      <c r="U802" s="47">
        <v>35.074300000000001</v>
      </c>
      <c r="V802" s="294">
        <v>0</v>
      </c>
      <c r="W802" s="294"/>
      <c r="X802" s="294"/>
      <c r="Y802" s="294"/>
      <c r="Z802" s="47">
        <v>337.36</v>
      </c>
      <c r="AA802" s="294">
        <v>0</v>
      </c>
      <c r="AB802" s="294"/>
      <c r="AC802" s="21" t="s">
        <v>72</v>
      </c>
      <c r="AE802" s="295" t="s">
        <v>73</v>
      </c>
      <c r="AF802" s="295"/>
      <c r="AG802" s="21" t="s">
        <v>574</v>
      </c>
      <c r="AH802" s="16">
        <v>44489</v>
      </c>
      <c r="AI802" s="296">
        <v>44489</v>
      </c>
      <c r="AJ802" s="296"/>
      <c r="AK802" s="296"/>
      <c r="AL802" s="294">
        <v>337.36</v>
      </c>
      <c r="AM802" s="294"/>
      <c r="AN802" s="47">
        <v>0</v>
      </c>
    </row>
    <row r="803" spans="1:40" x14ac:dyDescent="0.2">
      <c r="A803" s="91" t="s">
        <v>443</v>
      </c>
      <c r="B803" s="199" t="str">
        <f t="shared" si="253"/>
        <v>SERVICIO</v>
      </c>
      <c r="C803" s="199" t="str">
        <f t="shared" si="254"/>
        <v>CAN</v>
      </c>
      <c r="D803" s="199" t="b">
        <f t="shared" si="255"/>
        <v>1</v>
      </c>
      <c r="E803" s="199" t="str">
        <f t="shared" si="256"/>
        <v>2021-10</v>
      </c>
      <c r="F803" s="199" t="str">
        <f t="shared" si="257"/>
        <v>2021-10</v>
      </c>
      <c r="G803" s="200">
        <f t="shared" si="258"/>
        <v>303.52</v>
      </c>
      <c r="H803" s="200">
        <f t="shared" si="259"/>
        <v>33.840000000000003</v>
      </c>
      <c r="I803" s="200">
        <f t="shared" si="260"/>
        <v>0</v>
      </c>
      <c r="J803" s="200">
        <f t="shared" si="261"/>
        <v>337.36</v>
      </c>
      <c r="N803" s="292" t="s">
        <v>575</v>
      </c>
      <c r="O803" s="292"/>
      <c r="P803" s="292"/>
      <c r="Q803" s="293">
        <v>44467</v>
      </c>
      <c r="R803" s="293"/>
      <c r="S803" s="293"/>
      <c r="T803" s="47">
        <v>303.51729999999998</v>
      </c>
      <c r="U803" s="47">
        <v>33.842700000000001</v>
      </c>
      <c r="V803" s="294">
        <v>0</v>
      </c>
      <c r="W803" s="294"/>
      <c r="X803" s="294"/>
      <c r="Y803" s="294"/>
      <c r="Z803" s="47">
        <v>337.36</v>
      </c>
      <c r="AA803" s="294">
        <v>0</v>
      </c>
      <c r="AB803" s="294"/>
      <c r="AC803" s="21" t="s">
        <v>72</v>
      </c>
      <c r="AE803" s="295" t="s">
        <v>73</v>
      </c>
      <c r="AF803" s="295"/>
      <c r="AG803" s="21" t="s">
        <v>576</v>
      </c>
      <c r="AH803" s="16">
        <v>44494</v>
      </c>
      <c r="AI803" s="296">
        <v>44494</v>
      </c>
      <c r="AJ803" s="296"/>
      <c r="AK803" s="296"/>
      <c r="AL803" s="294">
        <v>337.36</v>
      </c>
      <c r="AM803" s="294"/>
      <c r="AN803" s="47">
        <v>0</v>
      </c>
    </row>
    <row r="804" spans="1:40" x14ac:dyDescent="0.2">
      <c r="A804" s="91" t="s">
        <v>443</v>
      </c>
      <c r="B804" s="199" t="str">
        <f t="shared" si="253"/>
        <v>SERVICIO</v>
      </c>
      <c r="C804" s="199" t="str">
        <f t="shared" si="254"/>
        <v>CAN</v>
      </c>
      <c r="D804" s="199" t="b">
        <f t="shared" si="255"/>
        <v>1</v>
      </c>
      <c r="E804" s="199" t="str">
        <f t="shared" si="256"/>
        <v>2021-12</v>
      </c>
      <c r="F804" s="199" t="str">
        <f t="shared" si="257"/>
        <v>2021-12</v>
      </c>
      <c r="G804" s="200">
        <f t="shared" si="258"/>
        <v>304.75</v>
      </c>
      <c r="H804" s="200">
        <f t="shared" si="259"/>
        <v>32.61</v>
      </c>
      <c r="I804" s="200">
        <f t="shared" si="260"/>
        <v>0</v>
      </c>
      <c r="J804" s="200">
        <f t="shared" si="261"/>
        <v>337.36</v>
      </c>
      <c r="N804" s="292" t="s">
        <v>577</v>
      </c>
      <c r="O804" s="292"/>
      <c r="P804" s="292"/>
      <c r="Q804" s="293">
        <v>44497</v>
      </c>
      <c r="R804" s="293"/>
      <c r="S804" s="293"/>
      <c r="T804" s="47">
        <v>304.75389999999999</v>
      </c>
      <c r="U804" s="47">
        <v>32.606099999999998</v>
      </c>
      <c r="V804" s="294">
        <v>0</v>
      </c>
      <c r="W804" s="294"/>
      <c r="X804" s="294"/>
      <c r="Y804" s="294"/>
      <c r="Z804" s="47">
        <v>337.36</v>
      </c>
      <c r="AA804" s="294">
        <v>0</v>
      </c>
      <c r="AB804" s="294"/>
      <c r="AC804" s="21" t="s">
        <v>72</v>
      </c>
      <c r="AE804" s="295" t="s">
        <v>73</v>
      </c>
      <c r="AF804" s="295"/>
      <c r="AG804" s="21" t="s">
        <v>578</v>
      </c>
      <c r="AH804" s="16">
        <v>44536</v>
      </c>
      <c r="AI804" s="296">
        <v>44536</v>
      </c>
      <c r="AJ804" s="296"/>
      <c r="AK804" s="296"/>
      <c r="AL804" s="294">
        <v>337.36</v>
      </c>
      <c r="AM804" s="294"/>
      <c r="AN804" s="47">
        <v>0</v>
      </c>
    </row>
    <row r="805" spans="1:40" x14ac:dyDescent="0.2">
      <c r="A805" s="91" t="s">
        <v>443</v>
      </c>
      <c r="B805" s="199" t="str">
        <f t="shared" si="253"/>
        <v>SERVICIO</v>
      </c>
      <c r="C805" s="199" t="str">
        <f t="shared" si="254"/>
        <v>CAN</v>
      </c>
      <c r="D805" s="199" t="b">
        <f t="shared" si="255"/>
        <v>1</v>
      </c>
      <c r="E805" s="199" t="str">
        <f t="shared" si="256"/>
        <v>2022-01</v>
      </c>
      <c r="F805" s="199" t="str">
        <f t="shared" si="257"/>
        <v>2022-01</v>
      </c>
      <c r="G805" s="200">
        <f t="shared" si="258"/>
        <v>306</v>
      </c>
      <c r="H805" s="200">
        <f t="shared" si="259"/>
        <v>31.36</v>
      </c>
      <c r="I805" s="200">
        <f t="shared" si="260"/>
        <v>0</v>
      </c>
      <c r="J805" s="200">
        <f t="shared" si="261"/>
        <v>337.36</v>
      </c>
      <c r="N805" s="292" t="s">
        <v>579</v>
      </c>
      <c r="O805" s="292"/>
      <c r="P805" s="292"/>
      <c r="Q805" s="293">
        <v>44528</v>
      </c>
      <c r="R805" s="293"/>
      <c r="S805" s="293"/>
      <c r="T805" s="47">
        <v>305.99549999999999</v>
      </c>
      <c r="U805" s="47">
        <v>31.3645</v>
      </c>
      <c r="V805" s="294">
        <v>0</v>
      </c>
      <c r="W805" s="294"/>
      <c r="X805" s="294"/>
      <c r="Y805" s="294"/>
      <c r="Z805" s="47">
        <v>337.36</v>
      </c>
      <c r="AA805" s="294">
        <v>0</v>
      </c>
      <c r="AB805" s="294"/>
      <c r="AC805" s="21" t="s">
        <v>72</v>
      </c>
      <c r="AE805" s="295" t="s">
        <v>73</v>
      </c>
      <c r="AF805" s="295"/>
      <c r="AG805" s="21" t="s">
        <v>580</v>
      </c>
      <c r="AH805" s="16">
        <v>44582.735185185185</v>
      </c>
      <c r="AI805" s="296">
        <v>44582.735185185185</v>
      </c>
      <c r="AJ805" s="296"/>
      <c r="AK805" s="296"/>
      <c r="AL805" s="294">
        <v>337.36</v>
      </c>
      <c r="AM805" s="294"/>
      <c r="AN805" s="47">
        <v>0</v>
      </c>
    </row>
    <row r="806" spans="1:40" x14ac:dyDescent="0.2">
      <c r="A806" s="91" t="s">
        <v>443</v>
      </c>
      <c r="B806" s="199" t="str">
        <f t="shared" si="253"/>
        <v>SERVICIO</v>
      </c>
      <c r="C806" s="199" t="str">
        <f t="shared" si="254"/>
        <v>REF</v>
      </c>
      <c r="D806" s="199" t="b">
        <f t="shared" si="255"/>
        <v>1</v>
      </c>
      <c r="E806" s="199" t="str">
        <f t="shared" si="256"/>
        <v>2021-12</v>
      </c>
      <c r="F806" s="199" t="str">
        <f t="shared" si="257"/>
        <v/>
      </c>
      <c r="G806" s="200">
        <f t="shared" si="258"/>
        <v>307.24</v>
      </c>
      <c r="H806" s="200">
        <f t="shared" si="259"/>
        <v>30.12</v>
      </c>
      <c r="I806" s="200">
        <f t="shared" si="260"/>
        <v>0</v>
      </c>
      <c r="J806" s="200">
        <f t="shared" si="261"/>
        <v>337.36</v>
      </c>
      <c r="N806" s="292" t="s">
        <v>581</v>
      </c>
      <c r="O806" s="292"/>
      <c r="P806" s="292"/>
      <c r="Q806" s="293">
        <v>44558</v>
      </c>
      <c r="R806" s="293"/>
      <c r="S806" s="293"/>
      <c r="T806" s="47">
        <v>307.24209999999999</v>
      </c>
      <c r="U806" s="47">
        <v>30.117899999999999</v>
      </c>
      <c r="V806" s="294">
        <v>0</v>
      </c>
      <c r="W806" s="294"/>
      <c r="X806" s="294"/>
      <c r="Y806" s="294"/>
      <c r="Z806" s="47">
        <v>337.36</v>
      </c>
      <c r="AA806" s="294">
        <v>0</v>
      </c>
      <c r="AB806" s="294"/>
      <c r="AC806" s="21" t="s">
        <v>85</v>
      </c>
      <c r="AE806" s="295"/>
      <c r="AF806" s="295"/>
      <c r="AG806" s="21"/>
      <c r="AH806" s="16"/>
      <c r="AI806" s="296"/>
      <c r="AJ806" s="296"/>
      <c r="AK806" s="296"/>
      <c r="AL806" s="294"/>
      <c r="AM806" s="294"/>
      <c r="AN806" s="47"/>
    </row>
    <row r="807" spans="1:40" x14ac:dyDescent="0.2">
      <c r="A807" s="91" t="s">
        <v>443</v>
      </c>
      <c r="B807" s="199" t="str">
        <f t="shared" si="253"/>
        <v>SERVICIO</v>
      </c>
      <c r="C807" s="199" t="str">
        <f t="shared" si="254"/>
        <v>REF</v>
      </c>
      <c r="D807" s="199" t="b">
        <f t="shared" si="255"/>
        <v>1</v>
      </c>
      <c r="E807" s="199" t="str">
        <f t="shared" si="256"/>
        <v>2022-01</v>
      </c>
      <c r="F807" s="199" t="str">
        <f t="shared" si="257"/>
        <v/>
      </c>
      <c r="G807" s="200">
        <f t="shared" si="258"/>
        <v>308.49</v>
      </c>
      <c r="H807" s="200">
        <f t="shared" si="259"/>
        <v>28.87</v>
      </c>
      <c r="I807" s="200">
        <f t="shared" si="260"/>
        <v>0</v>
      </c>
      <c r="J807" s="200">
        <f t="shared" si="261"/>
        <v>337.36</v>
      </c>
      <c r="N807" s="292" t="s">
        <v>582</v>
      </c>
      <c r="O807" s="292"/>
      <c r="P807" s="292"/>
      <c r="Q807" s="293">
        <v>44589</v>
      </c>
      <c r="R807" s="293"/>
      <c r="S807" s="293"/>
      <c r="T807" s="47">
        <v>308.4939</v>
      </c>
      <c r="U807" s="47">
        <v>28.866099999999999</v>
      </c>
      <c r="V807" s="294">
        <v>0</v>
      </c>
      <c r="W807" s="294"/>
      <c r="X807" s="294"/>
      <c r="Y807" s="294"/>
      <c r="Z807" s="47">
        <v>337.36</v>
      </c>
      <c r="AA807" s="294">
        <v>0</v>
      </c>
      <c r="AB807" s="294"/>
      <c r="AC807" s="21" t="s">
        <v>85</v>
      </c>
      <c r="AE807" s="295"/>
      <c r="AF807" s="295"/>
      <c r="AG807" s="21"/>
      <c r="AH807" s="16"/>
      <c r="AI807" s="296"/>
      <c r="AJ807" s="296"/>
      <c r="AK807" s="296"/>
      <c r="AL807" s="294"/>
      <c r="AM807" s="294"/>
      <c r="AN807" s="47"/>
    </row>
    <row r="808" spans="1:40" x14ac:dyDescent="0.2">
      <c r="A808" s="91" t="s">
        <v>443</v>
      </c>
      <c r="B808" s="199" t="str">
        <f t="shared" si="253"/>
        <v>SERVICIO</v>
      </c>
      <c r="C808" s="199" t="str">
        <f t="shared" si="254"/>
        <v>REF</v>
      </c>
      <c r="D808" s="199" t="b">
        <f t="shared" si="255"/>
        <v>1</v>
      </c>
      <c r="E808" s="199" t="str">
        <f t="shared" si="256"/>
        <v>2022-02</v>
      </c>
      <c r="F808" s="199" t="str">
        <f t="shared" si="257"/>
        <v/>
      </c>
      <c r="G808" s="200">
        <f t="shared" si="258"/>
        <v>309.75</v>
      </c>
      <c r="H808" s="200">
        <f t="shared" si="259"/>
        <v>27.61</v>
      </c>
      <c r="I808" s="200">
        <f t="shared" si="260"/>
        <v>0</v>
      </c>
      <c r="J808" s="200">
        <f t="shared" si="261"/>
        <v>337.36</v>
      </c>
      <c r="N808" s="292" t="s">
        <v>583</v>
      </c>
      <c r="O808" s="292"/>
      <c r="P808" s="292"/>
      <c r="Q808" s="293">
        <v>44620</v>
      </c>
      <c r="R808" s="293"/>
      <c r="S808" s="293"/>
      <c r="T808" s="47">
        <v>309.75069999999999</v>
      </c>
      <c r="U808" s="47">
        <v>27.609300000000001</v>
      </c>
      <c r="V808" s="294">
        <v>0</v>
      </c>
      <c r="W808" s="294"/>
      <c r="X808" s="294"/>
      <c r="Y808" s="294"/>
      <c r="Z808" s="47">
        <v>337.36</v>
      </c>
      <c r="AA808" s="294">
        <v>0</v>
      </c>
      <c r="AB808" s="294"/>
      <c r="AC808" s="21" t="s">
        <v>85</v>
      </c>
      <c r="AE808" s="295"/>
      <c r="AF808" s="295"/>
      <c r="AG808" s="21"/>
      <c r="AH808" s="16"/>
      <c r="AI808" s="296"/>
      <c r="AJ808" s="296"/>
      <c r="AK808" s="296"/>
      <c r="AL808" s="294"/>
      <c r="AM808" s="294"/>
      <c r="AN808" s="47"/>
    </row>
    <row r="809" spans="1:40" x14ac:dyDescent="0.2">
      <c r="A809" s="91" t="s">
        <v>443</v>
      </c>
      <c r="B809" s="199" t="str">
        <f t="shared" si="253"/>
        <v>SERVICIO</v>
      </c>
      <c r="C809" s="199" t="str">
        <f t="shared" si="254"/>
        <v>REF</v>
      </c>
      <c r="D809" s="199" t="b">
        <f t="shared" si="255"/>
        <v>1</v>
      </c>
      <c r="E809" s="199" t="str">
        <f t="shared" si="256"/>
        <v>2022-03</v>
      </c>
      <c r="F809" s="199" t="str">
        <f t="shared" si="257"/>
        <v/>
      </c>
      <c r="G809" s="200">
        <f t="shared" si="258"/>
        <v>311.01</v>
      </c>
      <c r="H809" s="200">
        <f t="shared" si="259"/>
        <v>26.35</v>
      </c>
      <c r="I809" s="200">
        <f t="shared" si="260"/>
        <v>0</v>
      </c>
      <c r="J809" s="200">
        <f t="shared" si="261"/>
        <v>337.36</v>
      </c>
      <c r="N809" s="292" t="s">
        <v>584</v>
      </c>
      <c r="O809" s="292"/>
      <c r="P809" s="292"/>
      <c r="Q809" s="293">
        <v>44648</v>
      </c>
      <c r="R809" s="293"/>
      <c r="S809" s="293"/>
      <c r="T809" s="47">
        <v>311.0127</v>
      </c>
      <c r="U809" s="47">
        <v>26.347300000000001</v>
      </c>
      <c r="V809" s="294">
        <v>0</v>
      </c>
      <c r="W809" s="294"/>
      <c r="X809" s="294"/>
      <c r="Y809" s="294"/>
      <c r="Z809" s="47">
        <v>337.36</v>
      </c>
      <c r="AA809" s="294">
        <v>0</v>
      </c>
      <c r="AB809" s="294"/>
      <c r="AC809" s="21" t="s">
        <v>85</v>
      </c>
      <c r="AE809" s="295"/>
      <c r="AF809" s="295"/>
      <c r="AG809" s="21"/>
      <c r="AH809" s="16"/>
      <c r="AI809" s="296"/>
      <c r="AJ809" s="296"/>
      <c r="AK809" s="296"/>
      <c r="AL809" s="294"/>
      <c r="AM809" s="294"/>
      <c r="AN809" s="47"/>
    </row>
    <row r="810" spans="1:40" x14ac:dyDescent="0.2">
      <c r="A810" s="91" t="s">
        <v>443</v>
      </c>
      <c r="B810" s="199" t="str">
        <f t="shared" si="253"/>
        <v>SERVICIO</v>
      </c>
      <c r="C810" s="199" t="str">
        <f t="shared" si="254"/>
        <v>REF</v>
      </c>
      <c r="D810" s="199" t="b">
        <f t="shared" si="255"/>
        <v>1</v>
      </c>
      <c r="E810" s="199" t="str">
        <f t="shared" si="256"/>
        <v>2022-04</v>
      </c>
      <c r="F810" s="199" t="str">
        <f t="shared" si="257"/>
        <v/>
      </c>
      <c r="G810" s="200">
        <f t="shared" si="258"/>
        <v>312.27999999999997</v>
      </c>
      <c r="H810" s="200">
        <f t="shared" si="259"/>
        <v>25.08</v>
      </c>
      <c r="I810" s="200">
        <f t="shared" si="260"/>
        <v>0</v>
      </c>
      <c r="J810" s="200">
        <f t="shared" si="261"/>
        <v>337.35999999999996</v>
      </c>
      <c r="N810" s="292" t="s">
        <v>585</v>
      </c>
      <c r="O810" s="292"/>
      <c r="P810" s="292"/>
      <c r="Q810" s="293">
        <v>44679</v>
      </c>
      <c r="R810" s="293"/>
      <c r="S810" s="293"/>
      <c r="T810" s="47">
        <v>312.27980000000002</v>
      </c>
      <c r="U810" s="47">
        <v>25.080200000000001</v>
      </c>
      <c r="V810" s="294">
        <v>0</v>
      </c>
      <c r="W810" s="294"/>
      <c r="X810" s="294"/>
      <c r="Y810" s="294"/>
      <c r="Z810" s="47">
        <v>337.36</v>
      </c>
      <c r="AA810" s="294">
        <v>0</v>
      </c>
      <c r="AB810" s="294"/>
      <c r="AC810" s="21" t="s">
        <v>85</v>
      </c>
      <c r="AE810" s="295"/>
      <c r="AF810" s="295"/>
      <c r="AG810" s="21"/>
      <c r="AH810" s="16"/>
      <c r="AI810" s="296"/>
      <c r="AJ810" s="296"/>
      <c r="AK810" s="296"/>
      <c r="AL810" s="294"/>
      <c r="AM810" s="294"/>
      <c r="AN810" s="47"/>
    </row>
    <row r="811" spans="1:40" x14ac:dyDescent="0.2">
      <c r="A811" s="91" t="s">
        <v>443</v>
      </c>
      <c r="B811" s="199" t="str">
        <f t="shared" si="253"/>
        <v>SERVICIO</v>
      </c>
      <c r="C811" s="199" t="str">
        <f t="shared" si="254"/>
        <v>REF</v>
      </c>
      <c r="D811" s="199" t="b">
        <f t="shared" si="255"/>
        <v>1</v>
      </c>
      <c r="E811" s="199" t="str">
        <f t="shared" si="256"/>
        <v>2022-05</v>
      </c>
      <c r="F811" s="199" t="str">
        <f t="shared" si="257"/>
        <v/>
      </c>
      <c r="G811" s="200">
        <f t="shared" si="258"/>
        <v>313.55</v>
      </c>
      <c r="H811" s="200">
        <f t="shared" si="259"/>
        <v>23.81</v>
      </c>
      <c r="I811" s="200">
        <f t="shared" si="260"/>
        <v>0</v>
      </c>
      <c r="J811" s="200">
        <f t="shared" si="261"/>
        <v>337.36</v>
      </c>
      <c r="N811" s="292" t="s">
        <v>586</v>
      </c>
      <c r="O811" s="292"/>
      <c r="P811" s="292"/>
      <c r="Q811" s="293">
        <v>44709</v>
      </c>
      <c r="R811" s="293"/>
      <c r="S811" s="293"/>
      <c r="T811" s="47">
        <v>313.55200000000002</v>
      </c>
      <c r="U811" s="47">
        <v>23.808</v>
      </c>
      <c r="V811" s="294">
        <v>0</v>
      </c>
      <c r="W811" s="294"/>
      <c r="X811" s="294"/>
      <c r="Y811" s="294"/>
      <c r="Z811" s="47">
        <v>337.36</v>
      </c>
      <c r="AA811" s="294">
        <v>0</v>
      </c>
      <c r="AB811" s="294"/>
      <c r="AC811" s="21" t="s">
        <v>85</v>
      </c>
      <c r="AE811" s="295"/>
      <c r="AF811" s="295"/>
      <c r="AG811" s="21"/>
      <c r="AH811" s="16"/>
      <c r="AI811" s="296"/>
      <c r="AJ811" s="296"/>
      <c r="AK811" s="296"/>
      <c r="AL811" s="294"/>
      <c r="AM811" s="294"/>
      <c r="AN811" s="47"/>
    </row>
    <row r="812" spans="1:40" x14ac:dyDescent="0.2">
      <c r="A812" s="91" t="s">
        <v>443</v>
      </c>
      <c r="B812" s="199" t="str">
        <f t="shared" si="253"/>
        <v>SERVICIO</v>
      </c>
      <c r="C812" s="199" t="str">
        <f t="shared" si="254"/>
        <v>REF</v>
      </c>
      <c r="D812" s="199" t="b">
        <f t="shared" si="255"/>
        <v>1</v>
      </c>
      <c r="E812" s="199" t="str">
        <f t="shared" si="256"/>
        <v>2022-06</v>
      </c>
      <c r="F812" s="199" t="str">
        <f t="shared" si="257"/>
        <v/>
      </c>
      <c r="G812" s="200">
        <f t="shared" si="258"/>
        <v>314.83</v>
      </c>
      <c r="H812" s="200">
        <f t="shared" si="259"/>
        <v>22.53</v>
      </c>
      <c r="I812" s="200">
        <f t="shared" si="260"/>
        <v>0</v>
      </c>
      <c r="J812" s="200">
        <f t="shared" si="261"/>
        <v>337.36</v>
      </c>
      <c r="N812" s="292" t="s">
        <v>587</v>
      </c>
      <c r="O812" s="292"/>
      <c r="P812" s="292"/>
      <c r="Q812" s="293">
        <v>44740</v>
      </c>
      <c r="R812" s="293"/>
      <c r="S812" s="293"/>
      <c r="T812" s="47">
        <v>314.8295</v>
      </c>
      <c r="U812" s="47">
        <v>22.5305</v>
      </c>
      <c r="V812" s="294">
        <v>0</v>
      </c>
      <c r="W812" s="294"/>
      <c r="X812" s="294"/>
      <c r="Y812" s="294"/>
      <c r="Z812" s="47">
        <v>337.36</v>
      </c>
      <c r="AA812" s="294">
        <v>0</v>
      </c>
      <c r="AB812" s="294"/>
      <c r="AC812" s="21" t="s">
        <v>85</v>
      </c>
      <c r="AE812" s="295"/>
      <c r="AF812" s="295"/>
      <c r="AG812" s="21"/>
      <c r="AH812" s="16"/>
      <c r="AI812" s="296"/>
      <c r="AJ812" s="296"/>
      <c r="AK812" s="296"/>
      <c r="AL812" s="294"/>
      <c r="AM812" s="294"/>
      <c r="AN812" s="47"/>
    </row>
    <row r="813" spans="1:40" x14ac:dyDescent="0.2">
      <c r="A813" s="91" t="s">
        <v>443</v>
      </c>
      <c r="B813" s="199" t="str">
        <f t="shared" si="253"/>
        <v>SERVICIO</v>
      </c>
      <c r="C813" s="199" t="str">
        <f t="shared" si="254"/>
        <v>REF</v>
      </c>
      <c r="D813" s="199" t="b">
        <f t="shared" si="255"/>
        <v>1</v>
      </c>
      <c r="E813" s="199" t="str">
        <f t="shared" si="256"/>
        <v>2022-07</v>
      </c>
      <c r="F813" s="199" t="str">
        <f t="shared" si="257"/>
        <v/>
      </c>
      <c r="G813" s="200">
        <f t="shared" si="258"/>
        <v>316.11</v>
      </c>
      <c r="H813" s="200">
        <f t="shared" si="259"/>
        <v>21.25</v>
      </c>
      <c r="I813" s="200">
        <f t="shared" si="260"/>
        <v>0</v>
      </c>
      <c r="J813" s="200">
        <f t="shared" si="261"/>
        <v>337.36</v>
      </c>
      <c r="N813" s="292" t="s">
        <v>588</v>
      </c>
      <c r="O813" s="292"/>
      <c r="P813" s="292"/>
      <c r="Q813" s="293">
        <v>44770</v>
      </c>
      <c r="R813" s="293"/>
      <c r="S813" s="293"/>
      <c r="T813" s="47">
        <v>316.1121</v>
      </c>
      <c r="U813" s="47">
        <v>21.247900000000001</v>
      </c>
      <c r="V813" s="294">
        <v>0</v>
      </c>
      <c r="W813" s="294"/>
      <c r="X813" s="294"/>
      <c r="Y813" s="294"/>
      <c r="Z813" s="47">
        <v>337.36</v>
      </c>
      <c r="AA813" s="294">
        <v>0</v>
      </c>
      <c r="AB813" s="294"/>
      <c r="AC813" s="21" t="s">
        <v>85</v>
      </c>
      <c r="AE813" s="295"/>
      <c r="AF813" s="295"/>
      <c r="AG813" s="21"/>
      <c r="AH813" s="16"/>
      <c r="AI813" s="296"/>
      <c r="AJ813" s="296"/>
      <c r="AK813" s="296"/>
      <c r="AL813" s="294"/>
      <c r="AM813" s="294"/>
      <c r="AN813" s="47"/>
    </row>
    <row r="814" spans="1:40" x14ac:dyDescent="0.2">
      <c r="A814" s="91" t="s">
        <v>443</v>
      </c>
      <c r="B814" s="199" t="str">
        <f t="shared" si="253"/>
        <v>SERVICIO</v>
      </c>
      <c r="C814" s="199" t="str">
        <f t="shared" si="254"/>
        <v>REF</v>
      </c>
      <c r="D814" s="199" t="b">
        <f t="shared" si="255"/>
        <v>1</v>
      </c>
      <c r="E814" s="199" t="str">
        <f t="shared" si="256"/>
        <v>2022-08</v>
      </c>
      <c r="F814" s="199" t="str">
        <f t="shared" si="257"/>
        <v/>
      </c>
      <c r="G814" s="200">
        <f t="shared" si="258"/>
        <v>317.39999999999998</v>
      </c>
      <c r="H814" s="200">
        <f t="shared" si="259"/>
        <v>19.96</v>
      </c>
      <c r="I814" s="200">
        <f t="shared" si="260"/>
        <v>0</v>
      </c>
      <c r="J814" s="200">
        <f t="shared" si="261"/>
        <v>337.35999999999996</v>
      </c>
      <c r="N814" s="292" t="s">
        <v>589</v>
      </c>
      <c r="O814" s="292"/>
      <c r="P814" s="292"/>
      <c r="Q814" s="293">
        <v>44801</v>
      </c>
      <c r="R814" s="293"/>
      <c r="S814" s="293"/>
      <c r="T814" s="47">
        <v>317.39999999999998</v>
      </c>
      <c r="U814" s="47">
        <v>19.96</v>
      </c>
      <c r="V814" s="294">
        <v>0</v>
      </c>
      <c r="W814" s="294"/>
      <c r="X814" s="294"/>
      <c r="Y814" s="294"/>
      <c r="Z814" s="47">
        <v>337.36</v>
      </c>
      <c r="AA814" s="294">
        <v>0</v>
      </c>
      <c r="AB814" s="294"/>
      <c r="AC814" s="21" t="s">
        <v>85</v>
      </c>
      <c r="AE814" s="295"/>
      <c r="AF814" s="295"/>
      <c r="AG814" s="21"/>
      <c r="AH814" s="16"/>
      <c r="AI814" s="296"/>
      <c r="AJ814" s="296"/>
      <c r="AK814" s="296"/>
      <c r="AL814" s="294"/>
      <c r="AM814" s="294"/>
      <c r="AN814" s="47"/>
    </row>
    <row r="815" spans="1:40" x14ac:dyDescent="0.2">
      <c r="A815" s="91" t="s">
        <v>443</v>
      </c>
      <c r="B815" s="199" t="str">
        <f t="shared" si="253"/>
        <v>SERVICIO</v>
      </c>
      <c r="C815" s="199" t="str">
        <f t="shared" si="254"/>
        <v>REF</v>
      </c>
      <c r="D815" s="199" t="b">
        <f t="shared" si="255"/>
        <v>1</v>
      </c>
      <c r="E815" s="199" t="str">
        <f t="shared" si="256"/>
        <v>2022-09</v>
      </c>
      <c r="F815" s="199" t="str">
        <f t="shared" si="257"/>
        <v/>
      </c>
      <c r="G815" s="200">
        <f t="shared" si="258"/>
        <v>318.69</v>
      </c>
      <c r="H815" s="200">
        <f t="shared" si="259"/>
        <v>18.670000000000002</v>
      </c>
      <c r="I815" s="200">
        <f t="shared" si="260"/>
        <v>0</v>
      </c>
      <c r="J815" s="200">
        <f t="shared" si="261"/>
        <v>337.36</v>
      </c>
      <c r="N815" s="292" t="s">
        <v>590</v>
      </c>
      <c r="O815" s="292"/>
      <c r="P815" s="292"/>
      <c r="Q815" s="293">
        <v>44832</v>
      </c>
      <c r="R815" s="293"/>
      <c r="S815" s="293"/>
      <c r="T815" s="47">
        <v>318.69310000000002</v>
      </c>
      <c r="U815" s="47">
        <v>18.666899999999998</v>
      </c>
      <c r="V815" s="294">
        <v>0</v>
      </c>
      <c r="W815" s="294"/>
      <c r="X815" s="294"/>
      <c r="Y815" s="294"/>
      <c r="Z815" s="47">
        <v>337.36</v>
      </c>
      <c r="AA815" s="294">
        <v>0</v>
      </c>
      <c r="AB815" s="294"/>
      <c r="AC815" s="21" t="s">
        <v>85</v>
      </c>
      <c r="AE815" s="295"/>
      <c r="AF815" s="295"/>
      <c r="AG815" s="21"/>
      <c r="AH815" s="16"/>
      <c r="AI815" s="296"/>
      <c r="AJ815" s="296"/>
      <c r="AK815" s="296"/>
      <c r="AL815" s="294"/>
      <c r="AM815" s="294"/>
      <c r="AN815" s="47"/>
    </row>
    <row r="816" spans="1:40" x14ac:dyDescent="0.2">
      <c r="A816" s="91" t="s">
        <v>443</v>
      </c>
      <c r="B816" s="199" t="str">
        <f t="shared" si="253"/>
        <v>SERVICIO</v>
      </c>
      <c r="C816" s="199" t="str">
        <f t="shared" si="254"/>
        <v>REF</v>
      </c>
      <c r="D816" s="199" t="b">
        <f t="shared" si="255"/>
        <v>1</v>
      </c>
      <c r="E816" s="199" t="str">
        <f t="shared" si="256"/>
        <v>2022-10</v>
      </c>
      <c r="F816" s="199" t="str">
        <f t="shared" si="257"/>
        <v/>
      </c>
      <c r="G816" s="200">
        <f t="shared" si="258"/>
        <v>319.99</v>
      </c>
      <c r="H816" s="200">
        <f t="shared" si="259"/>
        <v>17.37</v>
      </c>
      <c r="I816" s="200">
        <f t="shared" si="260"/>
        <v>0</v>
      </c>
      <c r="J816" s="200">
        <f t="shared" si="261"/>
        <v>337.36</v>
      </c>
      <c r="N816" s="292" t="s">
        <v>591</v>
      </c>
      <c r="O816" s="292"/>
      <c r="P816" s="292"/>
      <c r="Q816" s="293">
        <v>44862</v>
      </c>
      <c r="R816" s="293"/>
      <c r="S816" s="293"/>
      <c r="T816" s="47">
        <v>319.99149999999997</v>
      </c>
      <c r="U816" s="47">
        <v>17.368500000000001</v>
      </c>
      <c r="V816" s="294">
        <v>0</v>
      </c>
      <c r="W816" s="294"/>
      <c r="X816" s="294"/>
      <c r="Y816" s="294"/>
      <c r="Z816" s="47">
        <v>337.36</v>
      </c>
      <c r="AA816" s="294">
        <v>0</v>
      </c>
      <c r="AB816" s="294"/>
      <c r="AC816" s="21" t="s">
        <v>85</v>
      </c>
      <c r="AE816" s="295"/>
      <c r="AF816" s="295"/>
      <c r="AG816" s="21"/>
      <c r="AH816" s="16"/>
      <c r="AI816" s="296"/>
      <c r="AJ816" s="296"/>
      <c r="AK816" s="296"/>
      <c r="AL816" s="294"/>
      <c r="AM816" s="294"/>
      <c r="AN816" s="47"/>
    </row>
    <row r="817" spans="1:40" x14ac:dyDescent="0.2">
      <c r="A817" s="91" t="s">
        <v>443</v>
      </c>
      <c r="B817" s="199" t="str">
        <f t="shared" si="253"/>
        <v>SERVICIO</v>
      </c>
      <c r="C817" s="199" t="str">
        <f t="shared" si="254"/>
        <v>REF</v>
      </c>
      <c r="D817" s="199" t="b">
        <f t="shared" si="255"/>
        <v>1</v>
      </c>
      <c r="E817" s="199" t="str">
        <f t="shared" si="256"/>
        <v>2022-11</v>
      </c>
      <c r="F817" s="199" t="str">
        <f t="shared" si="257"/>
        <v/>
      </c>
      <c r="G817" s="200">
        <f t="shared" si="258"/>
        <v>321.3</v>
      </c>
      <c r="H817" s="200">
        <f t="shared" si="259"/>
        <v>16.059999999999999</v>
      </c>
      <c r="I817" s="200">
        <f t="shared" si="260"/>
        <v>0</v>
      </c>
      <c r="J817" s="200">
        <f t="shared" si="261"/>
        <v>337.36</v>
      </c>
      <c r="N817" s="292" t="s">
        <v>592</v>
      </c>
      <c r="O817" s="292"/>
      <c r="P817" s="292"/>
      <c r="Q817" s="293">
        <v>44893</v>
      </c>
      <c r="R817" s="293"/>
      <c r="S817" s="293"/>
      <c r="T817" s="47">
        <v>321.29520000000002</v>
      </c>
      <c r="U817" s="47">
        <v>16.064800000000002</v>
      </c>
      <c r="V817" s="294">
        <v>0</v>
      </c>
      <c r="W817" s="294"/>
      <c r="X817" s="294"/>
      <c r="Y817" s="294"/>
      <c r="Z817" s="47">
        <v>337.36</v>
      </c>
      <c r="AA817" s="294">
        <v>0</v>
      </c>
      <c r="AB817" s="294"/>
      <c r="AC817" s="21" t="s">
        <v>85</v>
      </c>
      <c r="AE817" s="295"/>
      <c r="AF817" s="295"/>
      <c r="AG817" s="21"/>
      <c r="AH817" s="16"/>
      <c r="AI817" s="296"/>
      <c r="AJ817" s="296"/>
      <c r="AK817" s="296"/>
      <c r="AL817" s="294"/>
      <c r="AM817" s="294"/>
      <c r="AN817" s="47"/>
    </row>
    <row r="818" spans="1:40" x14ac:dyDescent="0.2">
      <c r="A818" s="91" t="s">
        <v>443</v>
      </c>
      <c r="B818" s="199" t="str">
        <f t="shared" si="253"/>
        <v>SERVICIO</v>
      </c>
      <c r="C818" s="199" t="str">
        <f t="shared" si="254"/>
        <v>REF</v>
      </c>
      <c r="D818" s="199" t="b">
        <f t="shared" si="255"/>
        <v>1</v>
      </c>
      <c r="E818" s="199" t="str">
        <f t="shared" si="256"/>
        <v>2022-12</v>
      </c>
      <c r="F818" s="199" t="str">
        <f t="shared" si="257"/>
        <v/>
      </c>
      <c r="G818" s="200">
        <f t="shared" si="258"/>
        <v>322.60000000000002</v>
      </c>
      <c r="H818" s="200">
        <f t="shared" si="259"/>
        <v>14.76</v>
      </c>
      <c r="I818" s="200">
        <f t="shared" si="260"/>
        <v>0</v>
      </c>
      <c r="J818" s="200">
        <f t="shared" si="261"/>
        <v>337.36</v>
      </c>
      <c r="N818" s="292" t="s">
        <v>593</v>
      </c>
      <c r="O818" s="292"/>
      <c r="P818" s="292"/>
      <c r="Q818" s="293">
        <v>44923</v>
      </c>
      <c r="R818" s="293"/>
      <c r="S818" s="293"/>
      <c r="T818" s="47">
        <v>322.60419999999999</v>
      </c>
      <c r="U818" s="47">
        <v>14.755800000000001</v>
      </c>
      <c r="V818" s="294">
        <v>0</v>
      </c>
      <c r="W818" s="294"/>
      <c r="X818" s="294"/>
      <c r="Y818" s="294"/>
      <c r="Z818" s="47">
        <v>337.36</v>
      </c>
      <c r="AA818" s="294">
        <v>0</v>
      </c>
      <c r="AB818" s="294"/>
      <c r="AC818" s="21" t="s">
        <v>85</v>
      </c>
      <c r="AE818" s="295"/>
      <c r="AF818" s="295"/>
      <c r="AG818" s="21"/>
      <c r="AH818" s="16"/>
      <c r="AI818" s="296"/>
      <c r="AJ818" s="296"/>
      <c r="AK818" s="296"/>
      <c r="AL818" s="294"/>
      <c r="AM818" s="294"/>
      <c r="AN818" s="47"/>
    </row>
    <row r="819" spans="1:40" x14ac:dyDescent="0.2">
      <c r="A819" s="91" t="s">
        <v>443</v>
      </c>
      <c r="B819" s="199" t="str">
        <f t="shared" si="253"/>
        <v>SERVICIO</v>
      </c>
      <c r="C819" s="199" t="str">
        <f t="shared" si="254"/>
        <v>REF</v>
      </c>
      <c r="D819" s="199" t="b">
        <f t="shared" si="255"/>
        <v>1</v>
      </c>
      <c r="E819" s="199" t="str">
        <f t="shared" si="256"/>
        <v>2023-01</v>
      </c>
      <c r="F819" s="199" t="str">
        <f t="shared" si="257"/>
        <v/>
      </c>
      <c r="G819" s="200">
        <f t="shared" si="258"/>
        <v>323.92</v>
      </c>
      <c r="H819" s="200">
        <f t="shared" si="259"/>
        <v>13.44</v>
      </c>
      <c r="I819" s="200">
        <f t="shared" si="260"/>
        <v>0</v>
      </c>
      <c r="J819" s="200">
        <f t="shared" si="261"/>
        <v>337.36</v>
      </c>
      <c r="N819" s="292" t="s">
        <v>594</v>
      </c>
      <c r="O819" s="292"/>
      <c r="P819" s="292"/>
      <c r="Q819" s="293">
        <v>44954</v>
      </c>
      <c r="R819" s="293"/>
      <c r="S819" s="293"/>
      <c r="T819" s="47">
        <v>323.91860000000003</v>
      </c>
      <c r="U819" s="47">
        <v>13.4414</v>
      </c>
      <c r="V819" s="294">
        <v>0</v>
      </c>
      <c r="W819" s="294"/>
      <c r="X819" s="294"/>
      <c r="Y819" s="294"/>
      <c r="Z819" s="47">
        <v>337.36</v>
      </c>
      <c r="AA819" s="294">
        <v>0</v>
      </c>
      <c r="AB819" s="294"/>
      <c r="AC819" s="21" t="s">
        <v>85</v>
      </c>
      <c r="AE819" s="295"/>
      <c r="AF819" s="295"/>
      <c r="AG819" s="21"/>
      <c r="AH819" s="16"/>
      <c r="AI819" s="296"/>
      <c r="AJ819" s="296"/>
      <c r="AK819" s="296"/>
      <c r="AL819" s="294"/>
      <c r="AM819" s="294"/>
      <c r="AN819" s="47"/>
    </row>
    <row r="820" spans="1:40" x14ac:dyDescent="0.2">
      <c r="A820" s="91" t="s">
        <v>443</v>
      </c>
      <c r="B820" s="199" t="str">
        <f t="shared" si="253"/>
        <v>SERVICIO</v>
      </c>
      <c r="C820" s="199" t="str">
        <f t="shared" si="254"/>
        <v>REF</v>
      </c>
      <c r="D820" s="199" t="b">
        <f t="shared" si="255"/>
        <v>1</v>
      </c>
      <c r="E820" s="199" t="str">
        <f t="shared" si="256"/>
        <v>2023-02</v>
      </c>
      <c r="F820" s="199" t="str">
        <f t="shared" si="257"/>
        <v/>
      </c>
      <c r="G820" s="200">
        <f t="shared" si="258"/>
        <v>325.24</v>
      </c>
      <c r="H820" s="200">
        <f t="shared" si="259"/>
        <v>12.12</v>
      </c>
      <c r="I820" s="200">
        <f t="shared" si="260"/>
        <v>0</v>
      </c>
      <c r="J820" s="200">
        <f t="shared" si="261"/>
        <v>337.36</v>
      </c>
      <c r="N820" s="292" t="s">
        <v>595</v>
      </c>
      <c r="O820" s="292"/>
      <c r="P820" s="292"/>
      <c r="Q820" s="293">
        <v>44985</v>
      </c>
      <c r="R820" s="293"/>
      <c r="S820" s="293"/>
      <c r="T820" s="47">
        <v>325.23820000000001</v>
      </c>
      <c r="U820" s="47">
        <v>12.1218</v>
      </c>
      <c r="V820" s="294">
        <v>0</v>
      </c>
      <c r="W820" s="294"/>
      <c r="X820" s="294"/>
      <c r="Y820" s="294"/>
      <c r="Z820" s="47">
        <v>337.36</v>
      </c>
      <c r="AA820" s="294">
        <v>0</v>
      </c>
      <c r="AB820" s="294"/>
      <c r="AC820" s="21" t="s">
        <v>85</v>
      </c>
      <c r="AE820" s="295"/>
      <c r="AF820" s="295"/>
      <c r="AG820" s="21"/>
      <c r="AH820" s="16"/>
      <c r="AI820" s="296"/>
      <c r="AJ820" s="296"/>
      <c r="AK820" s="296"/>
      <c r="AL820" s="294"/>
      <c r="AM820" s="294"/>
      <c r="AN820" s="47"/>
    </row>
    <row r="821" spans="1:40" x14ac:dyDescent="0.2">
      <c r="A821" s="91" t="s">
        <v>443</v>
      </c>
      <c r="B821" s="199" t="str">
        <f t="shared" si="253"/>
        <v>SERVICIO</v>
      </c>
      <c r="C821" s="199" t="str">
        <f t="shared" si="254"/>
        <v>REF</v>
      </c>
      <c r="D821" s="199" t="b">
        <f t="shared" si="255"/>
        <v>1</v>
      </c>
      <c r="E821" s="199" t="str">
        <f t="shared" si="256"/>
        <v>2023-03</v>
      </c>
      <c r="F821" s="199" t="str">
        <f t="shared" si="257"/>
        <v/>
      </c>
      <c r="G821" s="200">
        <f t="shared" si="258"/>
        <v>326.56</v>
      </c>
      <c r="H821" s="200">
        <f t="shared" si="259"/>
        <v>10.8</v>
      </c>
      <c r="I821" s="200">
        <f t="shared" si="260"/>
        <v>0</v>
      </c>
      <c r="J821" s="200">
        <f t="shared" si="261"/>
        <v>337.36</v>
      </c>
      <c r="N821" s="292" t="s">
        <v>596</v>
      </c>
      <c r="O821" s="292"/>
      <c r="P821" s="292"/>
      <c r="Q821" s="293">
        <v>45013</v>
      </c>
      <c r="R821" s="293"/>
      <c r="S821" s="293"/>
      <c r="T821" s="47">
        <v>326.56330000000003</v>
      </c>
      <c r="U821" s="47">
        <v>10.7967</v>
      </c>
      <c r="V821" s="294">
        <v>0</v>
      </c>
      <c r="W821" s="294"/>
      <c r="X821" s="294"/>
      <c r="Y821" s="294"/>
      <c r="Z821" s="47">
        <v>337.36</v>
      </c>
      <c r="AA821" s="294">
        <v>0</v>
      </c>
      <c r="AB821" s="294"/>
      <c r="AC821" s="21" t="s">
        <v>85</v>
      </c>
      <c r="AE821" s="295"/>
      <c r="AF821" s="295"/>
      <c r="AG821" s="21"/>
      <c r="AH821" s="16"/>
      <c r="AI821" s="296"/>
      <c r="AJ821" s="296"/>
      <c r="AK821" s="296"/>
      <c r="AL821" s="294"/>
      <c r="AM821" s="294"/>
      <c r="AN821" s="47"/>
    </row>
    <row r="822" spans="1:40" x14ac:dyDescent="0.2">
      <c r="A822" s="91" t="s">
        <v>443</v>
      </c>
      <c r="B822" s="199" t="str">
        <f t="shared" si="253"/>
        <v>SERVICIO</v>
      </c>
      <c r="C822" s="199" t="str">
        <f t="shared" si="254"/>
        <v>REF</v>
      </c>
      <c r="D822" s="199" t="b">
        <f t="shared" si="255"/>
        <v>1</v>
      </c>
      <c r="E822" s="199" t="str">
        <f t="shared" si="256"/>
        <v>2023-04</v>
      </c>
      <c r="F822" s="199" t="str">
        <f t="shared" si="257"/>
        <v/>
      </c>
      <c r="G822" s="200">
        <f t="shared" si="258"/>
        <v>327.89</v>
      </c>
      <c r="H822" s="200">
        <f t="shared" si="259"/>
        <v>9.4700000000000006</v>
      </c>
      <c r="I822" s="200">
        <f t="shared" si="260"/>
        <v>0</v>
      </c>
      <c r="J822" s="200">
        <f t="shared" si="261"/>
        <v>337.36</v>
      </c>
      <c r="N822" s="292" t="s">
        <v>597</v>
      </c>
      <c r="O822" s="292"/>
      <c r="P822" s="292"/>
      <c r="Q822" s="293">
        <v>45044</v>
      </c>
      <c r="R822" s="293"/>
      <c r="S822" s="293"/>
      <c r="T822" s="47">
        <v>327.8938</v>
      </c>
      <c r="U822" s="47">
        <v>9.4662000000000006</v>
      </c>
      <c r="V822" s="294">
        <v>0</v>
      </c>
      <c r="W822" s="294"/>
      <c r="X822" s="294"/>
      <c r="Y822" s="294"/>
      <c r="Z822" s="47">
        <v>337.36</v>
      </c>
      <c r="AA822" s="294">
        <v>0</v>
      </c>
      <c r="AB822" s="294"/>
      <c r="AC822" s="21" t="s">
        <v>85</v>
      </c>
      <c r="AE822" s="295"/>
      <c r="AF822" s="295"/>
      <c r="AG822" s="21"/>
      <c r="AH822" s="16"/>
      <c r="AI822" s="296"/>
      <c r="AJ822" s="296"/>
      <c r="AK822" s="296"/>
      <c r="AL822" s="294"/>
      <c r="AM822" s="294"/>
      <c r="AN822" s="47"/>
    </row>
    <row r="823" spans="1:40" x14ac:dyDescent="0.2">
      <c r="A823" s="91" t="s">
        <v>443</v>
      </c>
      <c r="B823" s="199" t="str">
        <f t="shared" si="253"/>
        <v>SERVICIO</v>
      </c>
      <c r="C823" s="199" t="str">
        <f t="shared" si="254"/>
        <v>REF</v>
      </c>
      <c r="D823" s="199" t="b">
        <f t="shared" si="255"/>
        <v>1</v>
      </c>
      <c r="E823" s="199" t="str">
        <f t="shared" si="256"/>
        <v>2023-05</v>
      </c>
      <c r="F823" s="199" t="str">
        <f t="shared" si="257"/>
        <v/>
      </c>
      <c r="G823" s="200">
        <f t="shared" si="258"/>
        <v>329.23</v>
      </c>
      <c r="H823" s="200">
        <f t="shared" si="259"/>
        <v>8.1300000000000008</v>
      </c>
      <c r="I823" s="200">
        <f t="shared" si="260"/>
        <v>0</v>
      </c>
      <c r="J823" s="200">
        <f t="shared" si="261"/>
        <v>337.36</v>
      </c>
      <c r="N823" s="292" t="s">
        <v>598</v>
      </c>
      <c r="O823" s="292"/>
      <c r="P823" s="292"/>
      <c r="Q823" s="293">
        <v>45074</v>
      </c>
      <c r="R823" s="293"/>
      <c r="S823" s="293"/>
      <c r="T823" s="47">
        <v>329.2296</v>
      </c>
      <c r="U823" s="47">
        <v>8.1303999999999998</v>
      </c>
      <c r="V823" s="294">
        <v>0</v>
      </c>
      <c r="W823" s="294"/>
      <c r="X823" s="294"/>
      <c r="Y823" s="294"/>
      <c r="Z823" s="47">
        <v>337.36</v>
      </c>
      <c r="AA823" s="294">
        <v>0</v>
      </c>
      <c r="AB823" s="294"/>
      <c r="AC823" s="21" t="s">
        <v>85</v>
      </c>
      <c r="AE823" s="295"/>
      <c r="AF823" s="295"/>
      <c r="AG823" s="21"/>
      <c r="AH823" s="16"/>
      <c r="AI823" s="296"/>
      <c r="AJ823" s="296"/>
      <c r="AK823" s="296"/>
      <c r="AL823" s="294"/>
      <c r="AM823" s="294"/>
      <c r="AN823" s="47"/>
    </row>
    <row r="824" spans="1:40" x14ac:dyDescent="0.2">
      <c r="A824" s="91" t="s">
        <v>443</v>
      </c>
      <c r="B824" s="199" t="str">
        <f t="shared" si="253"/>
        <v>SERVICIO</v>
      </c>
      <c r="C824" s="199" t="str">
        <f t="shared" si="254"/>
        <v>REF</v>
      </c>
      <c r="D824" s="199" t="b">
        <f t="shared" si="255"/>
        <v>1</v>
      </c>
      <c r="E824" s="199" t="str">
        <f t="shared" si="256"/>
        <v>2023-06</v>
      </c>
      <c r="F824" s="199" t="str">
        <f t="shared" si="257"/>
        <v/>
      </c>
      <c r="G824" s="200">
        <f t="shared" si="258"/>
        <v>330.57</v>
      </c>
      <c r="H824" s="200">
        <f t="shared" si="259"/>
        <v>6.79</v>
      </c>
      <c r="I824" s="200">
        <f t="shared" si="260"/>
        <v>0</v>
      </c>
      <c r="J824" s="200">
        <f t="shared" si="261"/>
        <v>337.36</v>
      </c>
      <c r="N824" s="292" t="s">
        <v>599</v>
      </c>
      <c r="O824" s="292"/>
      <c r="P824" s="292"/>
      <c r="Q824" s="293">
        <v>45105</v>
      </c>
      <c r="R824" s="293"/>
      <c r="S824" s="293"/>
      <c r="T824" s="47">
        <v>330.57100000000003</v>
      </c>
      <c r="U824" s="47">
        <v>6.7889999999999997</v>
      </c>
      <c r="V824" s="294">
        <v>0</v>
      </c>
      <c r="W824" s="294"/>
      <c r="X824" s="294"/>
      <c r="Y824" s="294"/>
      <c r="Z824" s="47">
        <v>337.36</v>
      </c>
      <c r="AA824" s="294">
        <v>0</v>
      </c>
      <c r="AB824" s="294"/>
      <c r="AC824" s="21" t="s">
        <v>85</v>
      </c>
      <c r="AE824" s="295"/>
      <c r="AF824" s="295"/>
      <c r="AG824" s="21"/>
      <c r="AH824" s="16"/>
      <c r="AI824" s="296"/>
      <c r="AJ824" s="296"/>
      <c r="AK824" s="296"/>
      <c r="AL824" s="294"/>
      <c r="AM824" s="294"/>
      <c r="AN824" s="47"/>
    </row>
    <row r="825" spans="1:40" x14ac:dyDescent="0.2">
      <c r="A825" s="91" t="s">
        <v>443</v>
      </c>
      <c r="B825" s="199" t="str">
        <f t="shared" si="253"/>
        <v>SERVICIO</v>
      </c>
      <c r="C825" s="199" t="str">
        <f t="shared" si="254"/>
        <v>REF</v>
      </c>
      <c r="D825" s="199" t="b">
        <f t="shared" si="255"/>
        <v>1</v>
      </c>
      <c r="E825" s="199" t="str">
        <f t="shared" si="256"/>
        <v>2023-07</v>
      </c>
      <c r="F825" s="199" t="str">
        <f t="shared" si="257"/>
        <v/>
      </c>
      <c r="G825" s="200">
        <f t="shared" si="258"/>
        <v>331.92</v>
      </c>
      <c r="H825" s="200">
        <f t="shared" si="259"/>
        <v>5.44</v>
      </c>
      <c r="I825" s="200">
        <f t="shared" si="260"/>
        <v>0</v>
      </c>
      <c r="J825" s="200">
        <f t="shared" si="261"/>
        <v>337.36</v>
      </c>
      <c r="N825" s="292" t="s">
        <v>600</v>
      </c>
      <c r="O825" s="292"/>
      <c r="P825" s="292"/>
      <c r="Q825" s="293">
        <v>45135</v>
      </c>
      <c r="R825" s="293"/>
      <c r="S825" s="293"/>
      <c r="T825" s="47">
        <v>331.91770000000002</v>
      </c>
      <c r="U825" s="47">
        <v>5.4423000000000004</v>
      </c>
      <c r="V825" s="294">
        <v>0</v>
      </c>
      <c r="W825" s="294"/>
      <c r="X825" s="294"/>
      <c r="Y825" s="294"/>
      <c r="Z825" s="47">
        <v>337.36</v>
      </c>
      <c r="AA825" s="294">
        <v>0</v>
      </c>
      <c r="AB825" s="294"/>
      <c r="AC825" s="21" t="s">
        <v>85</v>
      </c>
      <c r="AE825" s="295"/>
      <c r="AF825" s="295"/>
      <c r="AG825" s="21"/>
      <c r="AH825" s="16"/>
      <c r="AI825" s="296"/>
      <c r="AJ825" s="296"/>
      <c r="AK825" s="296"/>
      <c r="AL825" s="294"/>
      <c r="AM825" s="294"/>
      <c r="AN825" s="47"/>
    </row>
    <row r="826" spans="1:40" x14ac:dyDescent="0.2">
      <c r="A826" s="91" t="s">
        <v>443</v>
      </c>
      <c r="B826" s="199" t="str">
        <f t="shared" si="253"/>
        <v>SERVICIO</v>
      </c>
      <c r="C826" s="199" t="str">
        <f t="shared" si="254"/>
        <v>REF</v>
      </c>
      <c r="D826" s="199" t="b">
        <f t="shared" si="255"/>
        <v>1</v>
      </c>
      <c r="E826" s="199" t="str">
        <f t="shared" si="256"/>
        <v>2023-08</v>
      </c>
      <c r="F826" s="199" t="str">
        <f t="shared" si="257"/>
        <v/>
      </c>
      <c r="G826" s="200">
        <f t="shared" si="258"/>
        <v>333.27</v>
      </c>
      <c r="H826" s="200">
        <f t="shared" si="259"/>
        <v>4.09</v>
      </c>
      <c r="I826" s="200">
        <f t="shared" si="260"/>
        <v>0</v>
      </c>
      <c r="J826" s="200">
        <f t="shared" si="261"/>
        <v>337.35999999999996</v>
      </c>
      <c r="N826" s="292" t="s">
        <v>601</v>
      </c>
      <c r="O826" s="292"/>
      <c r="P826" s="292"/>
      <c r="Q826" s="293">
        <v>45166</v>
      </c>
      <c r="R826" s="293"/>
      <c r="S826" s="293"/>
      <c r="T826" s="47">
        <v>333.27</v>
      </c>
      <c r="U826" s="47">
        <v>4.09</v>
      </c>
      <c r="V826" s="294">
        <v>0</v>
      </c>
      <c r="W826" s="294"/>
      <c r="X826" s="294"/>
      <c r="Y826" s="294"/>
      <c r="Z826" s="47">
        <v>337.36</v>
      </c>
      <c r="AA826" s="294">
        <v>0</v>
      </c>
      <c r="AB826" s="294"/>
      <c r="AC826" s="21" t="s">
        <v>85</v>
      </c>
      <c r="AE826" s="295"/>
      <c r="AF826" s="295"/>
      <c r="AG826" s="21"/>
      <c r="AH826" s="16"/>
      <c r="AI826" s="296"/>
      <c r="AJ826" s="296"/>
      <c r="AK826" s="296"/>
      <c r="AL826" s="294"/>
      <c r="AM826" s="294"/>
      <c r="AN826" s="47"/>
    </row>
    <row r="827" spans="1:40" x14ac:dyDescent="0.2">
      <c r="A827" s="91" t="s">
        <v>443</v>
      </c>
      <c r="B827" s="199" t="str">
        <f t="shared" si="253"/>
        <v>SERVICIO</v>
      </c>
      <c r="C827" s="199" t="str">
        <f t="shared" si="254"/>
        <v>REF</v>
      </c>
      <c r="D827" s="199" t="b">
        <f t="shared" si="255"/>
        <v>1</v>
      </c>
      <c r="E827" s="199" t="str">
        <f t="shared" si="256"/>
        <v>2023-09</v>
      </c>
      <c r="F827" s="199" t="str">
        <f t="shared" si="257"/>
        <v/>
      </c>
      <c r="G827" s="200">
        <f t="shared" si="258"/>
        <v>334.63</v>
      </c>
      <c r="H827" s="200">
        <f t="shared" si="259"/>
        <v>2.73</v>
      </c>
      <c r="I827" s="200">
        <f t="shared" si="260"/>
        <v>0</v>
      </c>
      <c r="J827" s="200">
        <f t="shared" si="261"/>
        <v>337.36</v>
      </c>
      <c r="N827" s="292" t="s">
        <v>602</v>
      </c>
      <c r="O827" s="292"/>
      <c r="P827" s="292"/>
      <c r="Q827" s="293">
        <v>45197</v>
      </c>
      <c r="R827" s="293"/>
      <c r="S827" s="293"/>
      <c r="T827" s="47">
        <v>334.62779999999998</v>
      </c>
      <c r="U827" s="47">
        <v>2.7322000000000002</v>
      </c>
      <c r="V827" s="294">
        <v>0</v>
      </c>
      <c r="W827" s="294"/>
      <c r="X827" s="294"/>
      <c r="Y827" s="294"/>
      <c r="Z827" s="47">
        <v>337.36</v>
      </c>
      <c r="AA827" s="294">
        <v>0</v>
      </c>
      <c r="AB827" s="294"/>
      <c r="AC827" s="21" t="s">
        <v>85</v>
      </c>
      <c r="AE827" s="295"/>
      <c r="AF827" s="295"/>
      <c r="AG827" s="21"/>
      <c r="AH827" s="16"/>
      <c r="AI827" s="296"/>
      <c r="AJ827" s="296"/>
      <c r="AK827" s="296"/>
      <c r="AL827" s="294"/>
      <c r="AM827" s="294"/>
      <c r="AN827" s="47"/>
    </row>
    <row r="828" spans="1:40" x14ac:dyDescent="0.2">
      <c r="A828" s="91" t="s">
        <v>443</v>
      </c>
      <c r="B828" s="199" t="str">
        <f t="shared" si="253"/>
        <v>SERVICIO</v>
      </c>
      <c r="C828" s="199" t="str">
        <f t="shared" si="254"/>
        <v>REF</v>
      </c>
      <c r="D828" s="199" t="b">
        <f t="shared" si="255"/>
        <v>1</v>
      </c>
      <c r="E828" s="199" t="str">
        <f t="shared" si="256"/>
        <v>2023-10</v>
      </c>
      <c r="F828" s="199" t="str">
        <f t="shared" si="257"/>
        <v/>
      </c>
      <c r="G828" s="200">
        <f t="shared" si="258"/>
        <v>335.99</v>
      </c>
      <c r="H828" s="200">
        <f t="shared" si="259"/>
        <v>1.37</v>
      </c>
      <c r="I828" s="200">
        <f t="shared" si="260"/>
        <v>0</v>
      </c>
      <c r="J828" s="200">
        <f t="shared" si="261"/>
        <v>337.36</v>
      </c>
      <c r="N828" s="292" t="s">
        <v>603</v>
      </c>
      <c r="O828" s="292"/>
      <c r="P828" s="292"/>
      <c r="Q828" s="293">
        <v>45227</v>
      </c>
      <c r="R828" s="293"/>
      <c r="S828" s="293"/>
      <c r="T828" s="47">
        <v>335.99090000000001</v>
      </c>
      <c r="U828" s="47">
        <v>1.3689</v>
      </c>
      <c r="V828" s="294">
        <v>0</v>
      </c>
      <c r="W828" s="294"/>
      <c r="X828" s="294"/>
      <c r="Y828" s="294"/>
      <c r="Z828" s="47">
        <v>337.35980000000001</v>
      </c>
      <c r="AA828" s="294">
        <v>0</v>
      </c>
      <c r="AB828" s="294"/>
      <c r="AC828" s="21" t="s">
        <v>85</v>
      </c>
      <c r="AE828" s="295"/>
      <c r="AF828" s="295"/>
      <c r="AG828" s="21"/>
      <c r="AH828" s="16"/>
      <c r="AI828" s="296"/>
      <c r="AJ828" s="296"/>
      <c r="AK828" s="296"/>
      <c r="AL828" s="294"/>
      <c r="AM828" s="294"/>
      <c r="AN828" s="47"/>
    </row>
    <row r="829" spans="1:40" hidden="1" x14ac:dyDescent="0.2">
      <c r="B829" s="197">
        <f t="shared" si="253"/>
        <v>45227</v>
      </c>
      <c r="G829" s="13"/>
      <c r="H829" s="13"/>
      <c r="I829" s="13"/>
      <c r="Q829" s="291" t="s">
        <v>109</v>
      </c>
      <c r="R829" s="291"/>
      <c r="S829" s="291"/>
    </row>
    <row r="830" spans="1:40" x14ac:dyDescent="0.2">
      <c r="A830" s="91" t="s">
        <v>443</v>
      </c>
      <c r="B830" s="199" t="str">
        <f t="shared" si="253"/>
        <v>FOMA</v>
      </c>
      <c r="C830" s="199" t="str">
        <f t="shared" ref="C830:C832" si="262">IF(LEFT(N830,2)=LEFT(N831,2)=FALSE,AC830,"REVISAR")</f>
        <v>REF</v>
      </c>
      <c r="D830" s="199" t="b">
        <f t="shared" ref="D830:D832" si="263">DATE(YEAR(AH830),MONTH(AH830),DAY(AH830))=DATE(YEAR(AI830),MONTH(AI830),DAY(AI830))</f>
        <v>1</v>
      </c>
      <c r="E830" s="199" t="str">
        <f t="shared" ref="E830:E832" si="264">IF(ISBLANK(AH830)=FALSE,TEXT(AH830,"YYYY-MM"),TEXT(Q830,"YYYY-MM"))</f>
        <v>2023-11</v>
      </c>
      <c r="F830" s="199" t="str">
        <f t="shared" ref="F830:F832" si="265">IF(ISBLANK(AI830)=FALSE,TEXT(AI830,"YYYY-MM"),"")</f>
        <v/>
      </c>
      <c r="G830" s="200">
        <f t="shared" ref="G830:G832" si="266">ROUND(IF(ISBLANK(AL830)=FALSE,T830,T830),2)</f>
        <v>258.33</v>
      </c>
      <c r="H830" s="200">
        <f t="shared" ref="H830:H832" si="267">ROUND(+U830,2)</f>
        <v>0</v>
      </c>
      <c r="I830" s="200">
        <f t="shared" ref="I830:I832" si="268">ROUND(IF(ISBLANK(AL830)=FALSE,V830,V830),2)</f>
        <v>0</v>
      </c>
      <c r="J830" s="200">
        <f t="shared" ref="J830:J832" si="269">+G830+H830+I830</f>
        <v>258.33</v>
      </c>
      <c r="N830" s="292" t="s">
        <v>604</v>
      </c>
      <c r="O830" s="292"/>
      <c r="P830" s="292"/>
      <c r="Q830" s="293">
        <v>45258</v>
      </c>
      <c r="R830" s="293"/>
      <c r="S830" s="293"/>
      <c r="T830" s="47">
        <v>258.33</v>
      </c>
      <c r="U830" s="47">
        <v>0</v>
      </c>
      <c r="V830" s="294">
        <v>0</v>
      </c>
      <c r="W830" s="294"/>
      <c r="X830" s="294"/>
      <c r="Y830" s="294"/>
      <c r="Z830" s="47">
        <v>258.33</v>
      </c>
      <c r="AA830" s="294">
        <v>0</v>
      </c>
      <c r="AB830" s="294"/>
      <c r="AC830" s="21" t="s">
        <v>85</v>
      </c>
      <c r="AE830" s="295"/>
      <c r="AF830" s="295"/>
      <c r="AG830" s="21"/>
      <c r="AH830" s="16"/>
      <c r="AI830" s="296"/>
      <c r="AJ830" s="296"/>
      <c r="AK830" s="296"/>
      <c r="AL830" s="294"/>
      <c r="AM830" s="294"/>
      <c r="AN830" s="47"/>
    </row>
    <row r="831" spans="1:40" x14ac:dyDescent="0.2">
      <c r="A831" s="91" t="s">
        <v>443</v>
      </c>
      <c r="B831" s="199" t="str">
        <f t="shared" si="253"/>
        <v>FOMA</v>
      </c>
      <c r="C831" s="199" t="str">
        <f t="shared" si="262"/>
        <v>REF</v>
      </c>
      <c r="D831" s="199" t="b">
        <f t="shared" si="263"/>
        <v>1</v>
      </c>
      <c r="E831" s="199" t="str">
        <f t="shared" si="264"/>
        <v>2023-12</v>
      </c>
      <c r="F831" s="199" t="str">
        <f t="shared" si="265"/>
        <v/>
      </c>
      <c r="G831" s="200">
        <f t="shared" si="266"/>
        <v>258.33</v>
      </c>
      <c r="H831" s="200">
        <f t="shared" si="267"/>
        <v>0</v>
      </c>
      <c r="I831" s="200">
        <f t="shared" si="268"/>
        <v>0</v>
      </c>
      <c r="J831" s="200">
        <f t="shared" si="269"/>
        <v>258.33</v>
      </c>
      <c r="N831" s="292" t="s">
        <v>605</v>
      </c>
      <c r="O831" s="292"/>
      <c r="P831" s="292"/>
      <c r="Q831" s="293">
        <v>45288</v>
      </c>
      <c r="R831" s="293"/>
      <c r="S831" s="293"/>
      <c r="T831" s="47">
        <v>258.33</v>
      </c>
      <c r="U831" s="47">
        <v>0</v>
      </c>
      <c r="V831" s="294">
        <v>0</v>
      </c>
      <c r="W831" s="294"/>
      <c r="X831" s="294"/>
      <c r="Y831" s="294"/>
      <c r="Z831" s="47">
        <v>258.33</v>
      </c>
      <c r="AA831" s="294">
        <v>0</v>
      </c>
      <c r="AB831" s="294"/>
      <c r="AC831" s="21" t="s">
        <v>85</v>
      </c>
      <c r="AE831" s="295"/>
      <c r="AF831" s="295"/>
      <c r="AG831" s="21"/>
      <c r="AH831" s="16"/>
      <c r="AI831" s="296"/>
      <c r="AJ831" s="296"/>
      <c r="AK831" s="296"/>
      <c r="AL831" s="294"/>
      <c r="AM831" s="294"/>
      <c r="AN831" s="47"/>
    </row>
    <row r="832" spans="1:40" x14ac:dyDescent="0.2">
      <c r="A832" s="91" t="s">
        <v>443</v>
      </c>
      <c r="B832" s="199" t="str">
        <f t="shared" si="253"/>
        <v>FOMA</v>
      </c>
      <c r="C832" s="199" t="str">
        <f t="shared" si="262"/>
        <v>REF</v>
      </c>
      <c r="D832" s="199" t="b">
        <f t="shared" si="263"/>
        <v>1</v>
      </c>
      <c r="E832" s="199" t="str">
        <f t="shared" si="264"/>
        <v>2024-02</v>
      </c>
      <c r="F832" s="199" t="str">
        <f t="shared" si="265"/>
        <v/>
      </c>
      <c r="G832" s="200">
        <f t="shared" si="266"/>
        <v>258.33999999999997</v>
      </c>
      <c r="H832" s="200">
        <f t="shared" si="267"/>
        <v>0</v>
      </c>
      <c r="I832" s="200">
        <f t="shared" si="268"/>
        <v>0</v>
      </c>
      <c r="J832" s="200">
        <f t="shared" si="269"/>
        <v>258.33999999999997</v>
      </c>
      <c r="N832" s="292" t="s">
        <v>606</v>
      </c>
      <c r="O832" s="292"/>
      <c r="P832" s="292"/>
      <c r="Q832" s="293">
        <v>45350</v>
      </c>
      <c r="R832" s="293"/>
      <c r="S832" s="293"/>
      <c r="T832" s="47">
        <v>258.33999999999997</v>
      </c>
      <c r="U832" s="47">
        <v>0</v>
      </c>
      <c r="V832" s="294">
        <v>0</v>
      </c>
      <c r="W832" s="294"/>
      <c r="X832" s="294"/>
      <c r="Y832" s="294"/>
      <c r="Z832" s="47">
        <v>258.33999999999997</v>
      </c>
      <c r="AA832" s="294">
        <v>0</v>
      </c>
      <c r="AB832" s="294"/>
      <c r="AC832" s="21" t="s">
        <v>85</v>
      </c>
      <c r="AE832" s="295"/>
      <c r="AF832" s="295"/>
      <c r="AG832" s="21"/>
      <c r="AH832" s="16"/>
      <c r="AI832" s="296"/>
      <c r="AJ832" s="296"/>
      <c r="AK832" s="296"/>
      <c r="AL832" s="294"/>
      <c r="AM832" s="294"/>
      <c r="AN832" s="47"/>
    </row>
    <row r="833" spans="2:38" hidden="1" x14ac:dyDescent="0.2">
      <c r="B833" s="197">
        <f t="shared" si="253"/>
        <v>45350</v>
      </c>
      <c r="G833" s="13"/>
      <c r="H833" s="13"/>
      <c r="I833" s="13"/>
      <c r="N833" s="288" t="s">
        <v>113</v>
      </c>
      <c r="O833" s="288"/>
      <c r="P833" s="288"/>
      <c r="Q833" s="288"/>
      <c r="R833" s="288"/>
      <c r="S833" s="288"/>
      <c r="T833" s="48">
        <v>10580.957200000001</v>
      </c>
      <c r="U833" s="48">
        <v>652.20259999999996</v>
      </c>
      <c r="V833" s="289">
        <v>0</v>
      </c>
      <c r="W833" s="289"/>
      <c r="X833" s="289"/>
      <c r="Y833" s="289"/>
      <c r="Z833" s="48">
        <v>11233.159799999999</v>
      </c>
      <c r="AA833" s="289">
        <v>0</v>
      </c>
      <c r="AB833" s="289"/>
    </row>
    <row r="834" spans="2:38" hidden="1" x14ac:dyDescent="0.2">
      <c r="B834" s="197">
        <f t="shared" si="253"/>
        <v>0</v>
      </c>
      <c r="G834" s="13"/>
      <c r="H834" s="13"/>
      <c r="I834" s="13"/>
    </row>
    <row r="835" spans="2:38" hidden="1" x14ac:dyDescent="0.2">
      <c r="B835" s="197">
        <f t="shared" si="253"/>
        <v>0</v>
      </c>
      <c r="G835" s="13"/>
      <c r="H835" s="13"/>
      <c r="I835" s="13"/>
      <c r="O835" s="290" t="s">
        <v>114</v>
      </c>
      <c r="P835" s="290"/>
      <c r="Q835" s="290"/>
      <c r="S835" s="290" t="s">
        <v>115</v>
      </c>
      <c r="T835" s="290"/>
      <c r="U835" s="290"/>
      <c r="V835" s="290"/>
      <c r="W835" s="290"/>
      <c r="X835" s="290"/>
      <c r="Y835" s="290"/>
      <c r="Z835" s="290"/>
      <c r="AA835" s="290"/>
      <c r="AB835" s="290"/>
      <c r="AC835" s="290"/>
    </row>
    <row r="836" spans="2:38" hidden="1" x14ac:dyDescent="0.2">
      <c r="B836" s="197">
        <f t="shared" si="253"/>
        <v>0</v>
      </c>
      <c r="G836" s="13"/>
      <c r="H836" s="13"/>
      <c r="I836" s="13"/>
      <c r="S836" s="290"/>
      <c r="T836" s="290"/>
      <c r="U836" s="290"/>
      <c r="V836" s="290"/>
      <c r="W836" s="290"/>
      <c r="X836" s="290"/>
      <c r="Y836" s="290"/>
      <c r="Z836" s="290"/>
      <c r="AA836" s="290"/>
      <c r="AB836" s="290"/>
      <c r="AC836" s="290"/>
    </row>
    <row r="837" spans="2:38" hidden="1" x14ac:dyDescent="0.2">
      <c r="B837" s="197">
        <f t="shared" si="253"/>
        <v>0</v>
      </c>
      <c r="G837" s="13"/>
      <c r="H837" s="13"/>
      <c r="I837" s="13"/>
    </row>
    <row r="838" spans="2:38" hidden="1" x14ac:dyDescent="0.2">
      <c r="B838" s="197">
        <f t="shared" si="253"/>
        <v>0</v>
      </c>
      <c r="G838" s="13"/>
      <c r="H838" s="13"/>
      <c r="I838" s="13"/>
    </row>
    <row r="839" spans="2:38" hidden="1" x14ac:dyDescent="0.2">
      <c r="B839" s="197">
        <f t="shared" si="253"/>
        <v>0</v>
      </c>
      <c r="G839" s="13"/>
      <c r="H839" s="13"/>
      <c r="I839" s="13"/>
      <c r="P839" s="297" t="s">
        <v>47</v>
      </c>
      <c r="Q839" s="297"/>
      <c r="R839" s="297"/>
      <c r="S839" s="297"/>
      <c r="T839" s="297"/>
      <c r="U839" s="297"/>
      <c r="V839" s="297"/>
    </row>
    <row r="840" spans="2:38" hidden="1" x14ac:dyDescent="0.2">
      <c r="B840" s="197">
        <f t="shared" si="253"/>
        <v>0</v>
      </c>
      <c r="G840" s="13"/>
      <c r="H840" s="13"/>
      <c r="I840" s="13"/>
    </row>
    <row r="841" spans="2:38" hidden="1" x14ac:dyDescent="0.2">
      <c r="B841" s="197">
        <f t="shared" si="253"/>
        <v>0</v>
      </c>
      <c r="G841" s="13"/>
      <c r="H841" s="13"/>
      <c r="I841" s="13"/>
      <c r="P841" s="290" t="s">
        <v>48</v>
      </c>
      <c r="Q841" s="290"/>
      <c r="R841" s="290"/>
      <c r="S841" s="290"/>
      <c r="T841" s="290"/>
      <c r="U841" s="290"/>
      <c r="V841" s="290"/>
      <c r="W841" s="290"/>
      <c r="Y841" s="298">
        <v>0</v>
      </c>
      <c r="Z841" s="298"/>
      <c r="AA841" s="298"/>
      <c r="AF841" s="290" t="s">
        <v>49</v>
      </c>
      <c r="AG841" s="290"/>
      <c r="AH841" s="290"/>
      <c r="AI841" s="290"/>
      <c r="AK841" s="299">
        <v>2361.52</v>
      </c>
      <c r="AL841" s="299"/>
    </row>
    <row r="842" spans="2:38" hidden="1" x14ac:dyDescent="0.2">
      <c r="B842" s="197">
        <f t="shared" si="253"/>
        <v>0</v>
      </c>
      <c r="G842" s="13"/>
      <c r="H842" s="13"/>
      <c r="I842" s="13"/>
      <c r="P842" s="290" t="s">
        <v>50</v>
      </c>
      <c r="Q842" s="290"/>
      <c r="R842" s="290"/>
      <c r="S842" s="290"/>
      <c r="T842" s="290"/>
      <c r="U842" s="290"/>
      <c r="V842" s="290"/>
      <c r="W842" s="290"/>
      <c r="Y842" s="298">
        <v>0</v>
      </c>
      <c r="Z842" s="298"/>
      <c r="AA842" s="298"/>
      <c r="AF842" s="290" t="s">
        <v>51</v>
      </c>
      <c r="AG842" s="290"/>
      <c r="AH842" s="290"/>
      <c r="AI842" s="290"/>
      <c r="AK842" s="300">
        <v>2361.52</v>
      </c>
      <c r="AL842" s="300"/>
    </row>
    <row r="843" spans="2:38" hidden="1" x14ac:dyDescent="0.2">
      <c r="B843" s="197">
        <f t="shared" si="253"/>
        <v>0</v>
      </c>
      <c r="G843" s="13"/>
      <c r="H843" s="13"/>
      <c r="I843" s="13"/>
      <c r="P843" s="290" t="s">
        <v>52</v>
      </c>
      <c r="Q843" s="290"/>
      <c r="R843" s="290"/>
      <c r="S843" s="290"/>
      <c r="T843" s="290"/>
      <c r="U843" s="290"/>
      <c r="V843" s="290"/>
      <c r="W843" s="290"/>
      <c r="Y843" s="298">
        <v>0</v>
      </c>
      <c r="Z843" s="298"/>
      <c r="AA843" s="298"/>
    </row>
    <row r="844" spans="2:38" hidden="1" x14ac:dyDescent="0.2">
      <c r="B844" s="197">
        <f t="shared" si="253"/>
        <v>0</v>
      </c>
      <c r="G844" s="13"/>
      <c r="H844" s="13"/>
      <c r="I844" s="13"/>
    </row>
    <row r="845" spans="2:38" hidden="1" x14ac:dyDescent="0.2">
      <c r="B845" s="197">
        <f t="shared" ref="B845:B908" si="270">IF(RIGHT(N844,2)=RIGHT(N845,2)=FALSE,Q844,B844)</f>
        <v>0</v>
      </c>
      <c r="G845" s="13"/>
      <c r="H845" s="13"/>
      <c r="I845" s="13"/>
      <c r="P845" s="297" t="s">
        <v>53</v>
      </c>
      <c r="Q845" s="297"/>
      <c r="R845" s="297"/>
      <c r="S845" s="297"/>
      <c r="T845" s="297"/>
      <c r="U845" s="297"/>
      <c r="V845" s="297"/>
    </row>
    <row r="846" spans="2:38" hidden="1" x14ac:dyDescent="0.2">
      <c r="B846" s="197">
        <f t="shared" si="270"/>
        <v>0</v>
      </c>
      <c r="G846" s="13"/>
      <c r="H846" s="13"/>
      <c r="I846" s="13"/>
    </row>
    <row r="847" spans="2:38" hidden="1" x14ac:dyDescent="0.2">
      <c r="B847" s="197">
        <f t="shared" si="270"/>
        <v>0</v>
      </c>
      <c r="G847" s="13"/>
      <c r="H847" s="13"/>
      <c r="I847" s="13"/>
      <c r="P847" s="301" t="s">
        <v>54</v>
      </c>
      <c r="Q847" s="301"/>
      <c r="R847" s="301"/>
      <c r="S847" s="301"/>
      <c r="T847" s="301"/>
      <c r="U847" s="301"/>
      <c r="V847" s="301"/>
      <c r="W847" s="301"/>
      <c r="Y847" s="298">
        <v>0</v>
      </c>
      <c r="Z847" s="298"/>
      <c r="AA847" s="298"/>
      <c r="AF847" s="290" t="s">
        <v>450</v>
      </c>
      <c r="AG847" s="290"/>
      <c r="AH847" s="290"/>
      <c r="AI847" s="290"/>
    </row>
    <row r="848" spans="2:38" hidden="1" x14ac:dyDescent="0.2">
      <c r="B848" s="197">
        <f t="shared" si="270"/>
        <v>0</v>
      </c>
      <c r="G848" s="13"/>
      <c r="H848" s="13"/>
      <c r="I848" s="13"/>
    </row>
    <row r="849" spans="1:40" hidden="1" x14ac:dyDescent="0.2">
      <c r="B849" s="197">
        <f t="shared" si="270"/>
        <v>0</v>
      </c>
      <c r="G849" s="13"/>
      <c r="H849" s="13"/>
      <c r="I849" s="13"/>
      <c r="P849" s="297" t="s">
        <v>56</v>
      </c>
      <c r="Q849" s="297"/>
      <c r="R849" s="297"/>
      <c r="S849" s="297"/>
      <c r="T849" s="297"/>
      <c r="U849" s="297"/>
      <c r="V849" s="297"/>
    </row>
    <row r="850" spans="1:40" ht="22.5" hidden="1" x14ac:dyDescent="0.2">
      <c r="B850" s="197">
        <f t="shared" si="270"/>
        <v>0</v>
      </c>
      <c r="G850" s="13"/>
      <c r="H850" s="13"/>
      <c r="I850" s="13"/>
      <c r="N850" s="288" t="s">
        <v>57</v>
      </c>
      <c r="O850" s="288"/>
      <c r="P850" s="288"/>
      <c r="Q850" s="288" t="s">
        <v>58</v>
      </c>
      <c r="R850" s="288"/>
      <c r="S850" s="288"/>
      <c r="T850" s="46" t="s">
        <v>59</v>
      </c>
      <c r="U850" s="46" t="s">
        <v>60</v>
      </c>
      <c r="V850" s="302" t="s">
        <v>61</v>
      </c>
      <c r="W850" s="302"/>
      <c r="X850" s="302"/>
      <c r="Y850" s="302"/>
      <c r="Z850" s="46" t="s">
        <v>62</v>
      </c>
      <c r="AA850" s="302" t="s">
        <v>63</v>
      </c>
      <c r="AB850" s="302"/>
      <c r="AC850" s="19" t="s">
        <v>64</v>
      </c>
      <c r="AE850" s="288" t="s">
        <v>65</v>
      </c>
      <c r="AF850" s="288"/>
      <c r="AG850" s="19" t="s">
        <v>66</v>
      </c>
      <c r="AH850" s="19" t="s">
        <v>67</v>
      </c>
      <c r="AI850" s="288" t="s">
        <v>68</v>
      </c>
      <c r="AJ850" s="288"/>
      <c r="AK850" s="288"/>
      <c r="AL850" s="302" t="s">
        <v>69</v>
      </c>
      <c r="AM850" s="302"/>
      <c r="AN850" s="46" t="s">
        <v>63</v>
      </c>
    </row>
    <row r="851" spans="1:40" hidden="1" x14ac:dyDescent="0.2">
      <c r="B851" s="197" t="str">
        <f t="shared" si="270"/>
        <v>Fecha Vencimiento</v>
      </c>
      <c r="G851" s="13"/>
      <c r="H851" s="13"/>
      <c r="I851" s="13"/>
      <c r="Q851" s="291" t="s">
        <v>70</v>
      </c>
      <c r="R851" s="291"/>
      <c r="S851" s="291"/>
    </row>
    <row r="852" spans="1:40" x14ac:dyDescent="0.2">
      <c r="A852" s="91" t="s">
        <v>443</v>
      </c>
      <c r="B852" s="199" t="str">
        <f t="shared" si="270"/>
        <v>SERVICIO</v>
      </c>
      <c r="C852" s="199" t="str">
        <f t="shared" ref="C852:C874" si="271">IF(LEFT(N852,2)=LEFT(N853,2)=FALSE,AC852,"REVISAR")</f>
        <v>CAN</v>
      </c>
      <c r="D852" s="199" t="b">
        <f t="shared" ref="D852:D874" si="272">DATE(YEAR(AH852),MONTH(AH852),DAY(AH852))=DATE(YEAR(AI852),MONTH(AI852),DAY(AI852))</f>
        <v>1</v>
      </c>
      <c r="E852" s="199" t="str">
        <f t="shared" ref="E852:E874" si="273">IF(ISBLANK(AH852)=FALSE,TEXT(AH852,"YYYY-MM"),TEXT(Q852,"YYYY-MM"))</f>
        <v>2022-04</v>
      </c>
      <c r="F852" s="199" t="str">
        <f t="shared" ref="F852:F874" si="274">IF(ISBLANK(AI852)=FALSE,TEXT(AI852,"YYYY-MM"),"")</f>
        <v>2022-04</v>
      </c>
      <c r="G852" s="200">
        <f t="shared" ref="G852:G874" si="275">ROUND(IF(ISBLANK(AL852)=FALSE,T852,T852),2)</f>
        <v>307.24</v>
      </c>
      <c r="H852" s="200">
        <f t="shared" ref="H852:H874" si="276">ROUND(+U852,2)</f>
        <v>30.12</v>
      </c>
      <c r="I852" s="200">
        <f t="shared" ref="I852:I874" si="277">ROUND(IF(ISBLANK(AL852)=FALSE,V852,V852),2)</f>
        <v>0</v>
      </c>
      <c r="J852" s="200">
        <f t="shared" ref="J852:J874" si="278">+G852+H852+I852</f>
        <v>337.36</v>
      </c>
      <c r="N852" s="292" t="s">
        <v>607</v>
      </c>
      <c r="O852" s="292"/>
      <c r="P852" s="292"/>
      <c r="Q852" s="293">
        <v>44589</v>
      </c>
      <c r="R852" s="293"/>
      <c r="S852" s="293"/>
      <c r="T852" s="47">
        <v>307.24209999999999</v>
      </c>
      <c r="U852" s="47">
        <v>30.117899999999999</v>
      </c>
      <c r="V852" s="294">
        <v>0</v>
      </c>
      <c r="W852" s="294"/>
      <c r="X852" s="294"/>
      <c r="Y852" s="294"/>
      <c r="Z852" s="47">
        <v>337.36</v>
      </c>
      <c r="AA852" s="294">
        <v>0</v>
      </c>
      <c r="AB852" s="294"/>
      <c r="AC852" s="21" t="s">
        <v>72</v>
      </c>
      <c r="AE852" s="295" t="s">
        <v>73</v>
      </c>
      <c r="AF852" s="295"/>
      <c r="AG852" s="21" t="s">
        <v>608</v>
      </c>
      <c r="AH852" s="16">
        <v>44658.795254629629</v>
      </c>
      <c r="AI852" s="296">
        <v>44658.795254629629</v>
      </c>
      <c r="AJ852" s="296"/>
      <c r="AK852" s="296"/>
      <c r="AL852" s="294">
        <v>337.36</v>
      </c>
      <c r="AM852" s="294"/>
      <c r="AN852" s="47">
        <v>0</v>
      </c>
    </row>
    <row r="853" spans="1:40" x14ac:dyDescent="0.2">
      <c r="A853" s="91" t="s">
        <v>443</v>
      </c>
      <c r="B853" s="199" t="str">
        <f t="shared" si="270"/>
        <v>SERVICIO</v>
      </c>
      <c r="C853" s="199" t="str">
        <f t="shared" si="271"/>
        <v>CAN</v>
      </c>
      <c r="D853" s="199" t="b">
        <f t="shared" si="272"/>
        <v>1</v>
      </c>
      <c r="E853" s="199" t="str">
        <f t="shared" si="273"/>
        <v>2022-05</v>
      </c>
      <c r="F853" s="199" t="str">
        <f t="shared" si="274"/>
        <v>2022-05</v>
      </c>
      <c r="G853" s="200">
        <f t="shared" si="275"/>
        <v>308.49</v>
      </c>
      <c r="H853" s="200">
        <f t="shared" si="276"/>
        <v>28.87</v>
      </c>
      <c r="I853" s="200">
        <f t="shared" si="277"/>
        <v>0</v>
      </c>
      <c r="J853" s="200">
        <f t="shared" si="278"/>
        <v>337.36</v>
      </c>
      <c r="N853" s="292" t="s">
        <v>609</v>
      </c>
      <c r="O853" s="292"/>
      <c r="P853" s="292"/>
      <c r="Q853" s="293">
        <v>44620</v>
      </c>
      <c r="R853" s="293"/>
      <c r="S853" s="293"/>
      <c r="T853" s="47">
        <v>308.4939</v>
      </c>
      <c r="U853" s="47">
        <v>28.866099999999999</v>
      </c>
      <c r="V853" s="294">
        <v>0</v>
      </c>
      <c r="W853" s="294"/>
      <c r="X853" s="294"/>
      <c r="Y853" s="294"/>
      <c r="Z853" s="47">
        <v>337.36</v>
      </c>
      <c r="AA853" s="294">
        <v>0</v>
      </c>
      <c r="AB853" s="294"/>
      <c r="AC853" s="21" t="s">
        <v>72</v>
      </c>
      <c r="AE853" s="295" t="s">
        <v>73</v>
      </c>
      <c r="AF853" s="295"/>
      <c r="AG853" s="21" t="s">
        <v>610</v>
      </c>
      <c r="AH853" s="16">
        <v>44685</v>
      </c>
      <c r="AI853" s="296">
        <v>44685</v>
      </c>
      <c r="AJ853" s="296"/>
      <c r="AK853" s="296"/>
      <c r="AL853" s="294">
        <v>337.36</v>
      </c>
      <c r="AM853" s="294"/>
      <c r="AN853" s="47">
        <v>0</v>
      </c>
    </row>
    <row r="854" spans="1:40" x14ac:dyDescent="0.2">
      <c r="A854" s="91" t="s">
        <v>443</v>
      </c>
      <c r="B854" s="199" t="str">
        <f t="shared" si="270"/>
        <v>SERVICIO</v>
      </c>
      <c r="C854" s="199" t="str">
        <f t="shared" si="271"/>
        <v>CAN</v>
      </c>
      <c r="D854" s="199" t="b">
        <f t="shared" si="272"/>
        <v>1</v>
      </c>
      <c r="E854" s="199" t="str">
        <f t="shared" si="273"/>
        <v>2022-05</v>
      </c>
      <c r="F854" s="199" t="str">
        <f t="shared" si="274"/>
        <v>2022-05</v>
      </c>
      <c r="G854" s="200">
        <f t="shared" si="275"/>
        <v>309.75</v>
      </c>
      <c r="H854" s="200">
        <f t="shared" si="276"/>
        <v>27.61</v>
      </c>
      <c r="I854" s="200">
        <f t="shared" si="277"/>
        <v>0</v>
      </c>
      <c r="J854" s="200">
        <f t="shared" si="278"/>
        <v>337.36</v>
      </c>
      <c r="N854" s="292" t="s">
        <v>611</v>
      </c>
      <c r="O854" s="292"/>
      <c r="P854" s="292"/>
      <c r="Q854" s="293">
        <v>44648</v>
      </c>
      <c r="R854" s="293"/>
      <c r="S854" s="293"/>
      <c r="T854" s="47">
        <v>309.75069999999999</v>
      </c>
      <c r="U854" s="47">
        <v>27.609300000000001</v>
      </c>
      <c r="V854" s="294">
        <v>0</v>
      </c>
      <c r="W854" s="294"/>
      <c r="X854" s="294"/>
      <c r="Y854" s="294"/>
      <c r="Z854" s="47">
        <v>337.36</v>
      </c>
      <c r="AA854" s="294">
        <v>0</v>
      </c>
      <c r="AB854" s="294"/>
      <c r="AC854" s="21" t="s">
        <v>72</v>
      </c>
      <c r="AE854" s="295" t="s">
        <v>73</v>
      </c>
      <c r="AF854" s="295"/>
      <c r="AG854" s="21" t="s">
        <v>612</v>
      </c>
      <c r="AH854" s="16">
        <v>44709</v>
      </c>
      <c r="AI854" s="296">
        <v>44709</v>
      </c>
      <c r="AJ854" s="296"/>
      <c r="AK854" s="296"/>
      <c r="AL854" s="294">
        <v>337.36</v>
      </c>
      <c r="AM854" s="294"/>
      <c r="AN854" s="47">
        <v>0</v>
      </c>
    </row>
    <row r="855" spans="1:40" x14ac:dyDescent="0.2">
      <c r="A855" s="91" t="s">
        <v>443</v>
      </c>
      <c r="B855" s="199" t="str">
        <f t="shared" si="270"/>
        <v>SERVICIO</v>
      </c>
      <c r="C855" s="199" t="str">
        <f t="shared" si="271"/>
        <v>CAN</v>
      </c>
      <c r="D855" s="199" t="b">
        <f t="shared" si="272"/>
        <v>1</v>
      </c>
      <c r="E855" s="199" t="str">
        <f t="shared" si="273"/>
        <v>2022-06</v>
      </c>
      <c r="F855" s="199" t="str">
        <f t="shared" si="274"/>
        <v>2022-06</v>
      </c>
      <c r="G855" s="200">
        <f t="shared" si="275"/>
        <v>311.01</v>
      </c>
      <c r="H855" s="200">
        <f t="shared" si="276"/>
        <v>26.35</v>
      </c>
      <c r="I855" s="200">
        <f t="shared" si="277"/>
        <v>0</v>
      </c>
      <c r="J855" s="200">
        <f t="shared" si="278"/>
        <v>337.36</v>
      </c>
      <c r="N855" s="292" t="s">
        <v>613</v>
      </c>
      <c r="O855" s="292"/>
      <c r="P855" s="292"/>
      <c r="Q855" s="293">
        <v>44679</v>
      </c>
      <c r="R855" s="293"/>
      <c r="S855" s="293"/>
      <c r="T855" s="47">
        <v>311.0127</v>
      </c>
      <c r="U855" s="47">
        <v>26.347300000000001</v>
      </c>
      <c r="V855" s="294">
        <v>0</v>
      </c>
      <c r="W855" s="294"/>
      <c r="X855" s="294"/>
      <c r="Y855" s="294"/>
      <c r="Z855" s="47">
        <v>337.36</v>
      </c>
      <c r="AA855" s="294">
        <v>0</v>
      </c>
      <c r="AB855" s="294"/>
      <c r="AC855" s="21" t="s">
        <v>72</v>
      </c>
      <c r="AE855" s="295" t="s">
        <v>73</v>
      </c>
      <c r="AF855" s="295"/>
      <c r="AG855" s="21" t="s">
        <v>614</v>
      </c>
      <c r="AH855" s="16">
        <v>44739</v>
      </c>
      <c r="AI855" s="296">
        <v>44739</v>
      </c>
      <c r="AJ855" s="296"/>
      <c r="AK855" s="296"/>
      <c r="AL855" s="294">
        <v>337.36</v>
      </c>
      <c r="AM855" s="294"/>
      <c r="AN855" s="47">
        <v>0</v>
      </c>
    </row>
    <row r="856" spans="1:40" x14ac:dyDescent="0.2">
      <c r="A856" s="91" t="s">
        <v>443</v>
      </c>
      <c r="B856" s="199" t="str">
        <f t="shared" si="270"/>
        <v>SERVICIO</v>
      </c>
      <c r="C856" s="199" t="str">
        <f t="shared" si="271"/>
        <v>CAN</v>
      </c>
      <c r="D856" s="199" t="b">
        <f t="shared" si="272"/>
        <v>1</v>
      </c>
      <c r="E856" s="199" t="str">
        <f t="shared" si="273"/>
        <v>2022-07</v>
      </c>
      <c r="F856" s="199" t="str">
        <f t="shared" si="274"/>
        <v>2022-07</v>
      </c>
      <c r="G856" s="200">
        <f t="shared" si="275"/>
        <v>312.27999999999997</v>
      </c>
      <c r="H856" s="200">
        <f t="shared" si="276"/>
        <v>25.08</v>
      </c>
      <c r="I856" s="200">
        <f t="shared" si="277"/>
        <v>0</v>
      </c>
      <c r="J856" s="200">
        <f t="shared" si="278"/>
        <v>337.35999999999996</v>
      </c>
      <c r="N856" s="292" t="s">
        <v>615</v>
      </c>
      <c r="O856" s="292"/>
      <c r="P856" s="292"/>
      <c r="Q856" s="293">
        <v>44709</v>
      </c>
      <c r="R856" s="293"/>
      <c r="S856" s="293"/>
      <c r="T856" s="47">
        <v>312.27980000000002</v>
      </c>
      <c r="U856" s="47">
        <v>25.080200000000001</v>
      </c>
      <c r="V856" s="294">
        <v>0</v>
      </c>
      <c r="W856" s="294"/>
      <c r="X856" s="294"/>
      <c r="Y856" s="294"/>
      <c r="Z856" s="47">
        <v>337.36</v>
      </c>
      <c r="AA856" s="294">
        <v>0</v>
      </c>
      <c r="AB856" s="294"/>
      <c r="AC856" s="21" t="s">
        <v>72</v>
      </c>
      <c r="AE856" s="295" t="s">
        <v>73</v>
      </c>
      <c r="AF856" s="295"/>
      <c r="AG856" s="21" t="s">
        <v>616</v>
      </c>
      <c r="AH856" s="16">
        <v>44769</v>
      </c>
      <c r="AI856" s="296">
        <v>44769</v>
      </c>
      <c r="AJ856" s="296"/>
      <c r="AK856" s="296"/>
      <c r="AL856" s="294">
        <v>337.36</v>
      </c>
      <c r="AM856" s="294"/>
      <c r="AN856" s="47">
        <v>0</v>
      </c>
    </row>
    <row r="857" spans="1:40" x14ac:dyDescent="0.2">
      <c r="A857" s="91" t="s">
        <v>443</v>
      </c>
      <c r="B857" s="199" t="str">
        <f t="shared" si="270"/>
        <v>SERVICIO</v>
      </c>
      <c r="C857" s="199" t="str">
        <f t="shared" si="271"/>
        <v>CAN</v>
      </c>
      <c r="D857" s="199" t="b">
        <f t="shared" si="272"/>
        <v>1</v>
      </c>
      <c r="E857" s="199" t="str">
        <f t="shared" si="273"/>
        <v>2022-08</v>
      </c>
      <c r="F857" s="199" t="str">
        <f t="shared" si="274"/>
        <v>2022-08</v>
      </c>
      <c r="G857" s="200">
        <f t="shared" si="275"/>
        <v>313.55</v>
      </c>
      <c r="H857" s="200">
        <f t="shared" si="276"/>
        <v>23.81</v>
      </c>
      <c r="I857" s="200">
        <f t="shared" si="277"/>
        <v>0</v>
      </c>
      <c r="J857" s="200">
        <f t="shared" si="278"/>
        <v>337.36</v>
      </c>
      <c r="N857" s="292" t="s">
        <v>617</v>
      </c>
      <c r="O857" s="292"/>
      <c r="P857" s="292"/>
      <c r="Q857" s="293">
        <v>44740</v>
      </c>
      <c r="R857" s="293"/>
      <c r="S857" s="293"/>
      <c r="T857" s="47">
        <v>313.55200000000002</v>
      </c>
      <c r="U857" s="47">
        <v>23.808</v>
      </c>
      <c r="V857" s="294">
        <v>0</v>
      </c>
      <c r="W857" s="294"/>
      <c r="X857" s="294"/>
      <c r="Y857" s="294"/>
      <c r="Z857" s="47">
        <v>337.36</v>
      </c>
      <c r="AA857" s="294">
        <v>0</v>
      </c>
      <c r="AB857" s="294"/>
      <c r="AC857" s="21" t="s">
        <v>72</v>
      </c>
      <c r="AE857" s="295" t="s">
        <v>73</v>
      </c>
      <c r="AF857" s="295"/>
      <c r="AG857" s="21" t="s">
        <v>618</v>
      </c>
      <c r="AH857" s="16">
        <v>44802</v>
      </c>
      <c r="AI857" s="296">
        <v>44802</v>
      </c>
      <c r="AJ857" s="296"/>
      <c r="AK857" s="296"/>
      <c r="AL857" s="294">
        <v>337.36</v>
      </c>
      <c r="AM857" s="294"/>
      <c r="AN857" s="47">
        <v>0</v>
      </c>
    </row>
    <row r="858" spans="1:40" x14ac:dyDescent="0.2">
      <c r="A858" s="91" t="s">
        <v>443</v>
      </c>
      <c r="B858" s="199" t="str">
        <f t="shared" si="270"/>
        <v>SERVICIO</v>
      </c>
      <c r="C858" s="199" t="str">
        <f t="shared" si="271"/>
        <v>CAN</v>
      </c>
      <c r="D858" s="199" t="b">
        <f t="shared" si="272"/>
        <v>1</v>
      </c>
      <c r="E858" s="199" t="str">
        <f t="shared" si="273"/>
        <v>2022-09</v>
      </c>
      <c r="F858" s="199" t="str">
        <f t="shared" si="274"/>
        <v>2022-09</v>
      </c>
      <c r="G858" s="200">
        <f t="shared" si="275"/>
        <v>314.83</v>
      </c>
      <c r="H858" s="200">
        <f t="shared" si="276"/>
        <v>22.53</v>
      </c>
      <c r="I858" s="200">
        <f t="shared" si="277"/>
        <v>0</v>
      </c>
      <c r="J858" s="200">
        <f t="shared" si="278"/>
        <v>337.36</v>
      </c>
      <c r="N858" s="292" t="s">
        <v>619</v>
      </c>
      <c r="O858" s="292"/>
      <c r="P858" s="292"/>
      <c r="Q858" s="293">
        <v>44770</v>
      </c>
      <c r="R858" s="293"/>
      <c r="S858" s="293"/>
      <c r="T858" s="47">
        <v>314.8295</v>
      </c>
      <c r="U858" s="47">
        <v>22.5305</v>
      </c>
      <c r="V858" s="294">
        <v>0</v>
      </c>
      <c r="W858" s="294"/>
      <c r="X858" s="294"/>
      <c r="Y858" s="294"/>
      <c r="Z858" s="47">
        <v>337.36</v>
      </c>
      <c r="AA858" s="294">
        <v>0</v>
      </c>
      <c r="AB858" s="294"/>
      <c r="AC858" s="21" t="s">
        <v>72</v>
      </c>
      <c r="AE858" s="295" t="s">
        <v>73</v>
      </c>
      <c r="AF858" s="295"/>
      <c r="AG858" s="21" t="s">
        <v>620</v>
      </c>
      <c r="AH858" s="16">
        <v>44833</v>
      </c>
      <c r="AI858" s="296">
        <v>44833</v>
      </c>
      <c r="AJ858" s="296"/>
      <c r="AK858" s="296"/>
      <c r="AL858" s="294">
        <v>337.36</v>
      </c>
      <c r="AM858" s="294"/>
      <c r="AN858" s="47">
        <v>0</v>
      </c>
    </row>
    <row r="859" spans="1:40" x14ac:dyDescent="0.2">
      <c r="A859" s="91" t="s">
        <v>443</v>
      </c>
      <c r="B859" s="199" t="str">
        <f t="shared" si="270"/>
        <v>SERVICIO</v>
      </c>
      <c r="C859" s="199" t="str">
        <f t="shared" si="271"/>
        <v>REF</v>
      </c>
      <c r="D859" s="199" t="b">
        <f t="shared" si="272"/>
        <v>1</v>
      </c>
      <c r="E859" s="199" t="str">
        <f t="shared" si="273"/>
        <v>2022-08</v>
      </c>
      <c r="F859" s="199" t="str">
        <f t="shared" si="274"/>
        <v/>
      </c>
      <c r="G859" s="200">
        <f t="shared" si="275"/>
        <v>316.11</v>
      </c>
      <c r="H859" s="200">
        <f t="shared" si="276"/>
        <v>21.25</v>
      </c>
      <c r="I859" s="200">
        <f t="shared" si="277"/>
        <v>0</v>
      </c>
      <c r="J859" s="200">
        <f t="shared" si="278"/>
        <v>337.36</v>
      </c>
      <c r="N859" s="292" t="s">
        <v>621</v>
      </c>
      <c r="O859" s="292"/>
      <c r="P859" s="292"/>
      <c r="Q859" s="293">
        <v>44801</v>
      </c>
      <c r="R859" s="293"/>
      <c r="S859" s="293"/>
      <c r="T859" s="47">
        <v>316.1121</v>
      </c>
      <c r="U859" s="47">
        <v>21.247900000000001</v>
      </c>
      <c r="V859" s="294">
        <v>0</v>
      </c>
      <c r="W859" s="294"/>
      <c r="X859" s="294"/>
      <c r="Y859" s="294"/>
      <c r="Z859" s="47">
        <v>337.36</v>
      </c>
      <c r="AA859" s="294">
        <v>0</v>
      </c>
      <c r="AB859" s="294"/>
      <c r="AC859" s="21" t="s">
        <v>85</v>
      </c>
      <c r="AE859" s="295"/>
      <c r="AF859" s="295"/>
      <c r="AG859" s="21"/>
      <c r="AH859" s="16"/>
      <c r="AI859" s="296"/>
      <c r="AJ859" s="296"/>
      <c r="AK859" s="296"/>
      <c r="AL859" s="294"/>
      <c r="AM859" s="294"/>
      <c r="AN859" s="47"/>
    </row>
    <row r="860" spans="1:40" x14ac:dyDescent="0.2">
      <c r="A860" s="91" t="s">
        <v>443</v>
      </c>
      <c r="B860" s="199" t="str">
        <f t="shared" si="270"/>
        <v>SERVICIO</v>
      </c>
      <c r="C860" s="199" t="str">
        <f t="shared" si="271"/>
        <v>REF</v>
      </c>
      <c r="D860" s="199" t="b">
        <f t="shared" si="272"/>
        <v>1</v>
      </c>
      <c r="E860" s="199" t="str">
        <f t="shared" si="273"/>
        <v>2022-09</v>
      </c>
      <c r="F860" s="199" t="str">
        <f t="shared" si="274"/>
        <v/>
      </c>
      <c r="G860" s="200">
        <f t="shared" si="275"/>
        <v>317.39999999999998</v>
      </c>
      <c r="H860" s="200">
        <f t="shared" si="276"/>
        <v>19.96</v>
      </c>
      <c r="I860" s="200">
        <f t="shared" si="277"/>
        <v>0</v>
      </c>
      <c r="J860" s="200">
        <f t="shared" si="278"/>
        <v>337.35999999999996</v>
      </c>
      <c r="N860" s="292" t="s">
        <v>622</v>
      </c>
      <c r="O860" s="292"/>
      <c r="P860" s="292"/>
      <c r="Q860" s="293">
        <v>44832</v>
      </c>
      <c r="R860" s="293"/>
      <c r="S860" s="293"/>
      <c r="T860" s="47">
        <v>317.39999999999998</v>
      </c>
      <c r="U860" s="47">
        <v>19.96</v>
      </c>
      <c r="V860" s="294">
        <v>0</v>
      </c>
      <c r="W860" s="294"/>
      <c r="X860" s="294"/>
      <c r="Y860" s="294"/>
      <c r="Z860" s="47">
        <v>337.36</v>
      </c>
      <c r="AA860" s="294">
        <v>0</v>
      </c>
      <c r="AB860" s="294"/>
      <c r="AC860" s="21" t="s">
        <v>85</v>
      </c>
      <c r="AE860" s="295"/>
      <c r="AF860" s="295"/>
      <c r="AG860" s="21"/>
      <c r="AH860" s="16"/>
      <c r="AI860" s="296"/>
      <c r="AJ860" s="296"/>
      <c r="AK860" s="296"/>
      <c r="AL860" s="294"/>
      <c r="AM860" s="294"/>
      <c r="AN860" s="47"/>
    </row>
    <row r="861" spans="1:40" x14ac:dyDescent="0.2">
      <c r="A861" s="91" t="s">
        <v>443</v>
      </c>
      <c r="B861" s="199" t="str">
        <f t="shared" si="270"/>
        <v>SERVICIO</v>
      </c>
      <c r="C861" s="199" t="str">
        <f t="shared" si="271"/>
        <v>REF</v>
      </c>
      <c r="D861" s="199" t="b">
        <f t="shared" si="272"/>
        <v>1</v>
      </c>
      <c r="E861" s="199" t="str">
        <f t="shared" si="273"/>
        <v>2022-10</v>
      </c>
      <c r="F861" s="199" t="str">
        <f t="shared" si="274"/>
        <v/>
      </c>
      <c r="G861" s="200">
        <f t="shared" si="275"/>
        <v>318.69</v>
      </c>
      <c r="H861" s="200">
        <f t="shared" si="276"/>
        <v>18.670000000000002</v>
      </c>
      <c r="I861" s="200">
        <f t="shared" si="277"/>
        <v>0</v>
      </c>
      <c r="J861" s="200">
        <f t="shared" si="278"/>
        <v>337.36</v>
      </c>
      <c r="N861" s="292" t="s">
        <v>623</v>
      </c>
      <c r="O861" s="292"/>
      <c r="P861" s="292"/>
      <c r="Q861" s="293">
        <v>44862</v>
      </c>
      <c r="R861" s="293"/>
      <c r="S861" s="293"/>
      <c r="T861" s="47">
        <v>318.69319999999999</v>
      </c>
      <c r="U861" s="47">
        <v>18.666799999999999</v>
      </c>
      <c r="V861" s="294">
        <v>0</v>
      </c>
      <c r="W861" s="294"/>
      <c r="X861" s="294"/>
      <c r="Y861" s="294"/>
      <c r="Z861" s="47">
        <v>337.36</v>
      </c>
      <c r="AA861" s="294">
        <v>0</v>
      </c>
      <c r="AB861" s="294"/>
      <c r="AC861" s="21" t="s">
        <v>85</v>
      </c>
      <c r="AE861" s="295"/>
      <c r="AF861" s="295"/>
      <c r="AG861" s="21"/>
      <c r="AH861" s="16"/>
      <c r="AI861" s="296"/>
      <c r="AJ861" s="296"/>
      <c r="AK861" s="296"/>
      <c r="AL861" s="294"/>
      <c r="AM861" s="294"/>
      <c r="AN861" s="47"/>
    </row>
    <row r="862" spans="1:40" x14ac:dyDescent="0.2">
      <c r="A862" s="91" t="s">
        <v>443</v>
      </c>
      <c r="B862" s="199" t="str">
        <f t="shared" si="270"/>
        <v>SERVICIO</v>
      </c>
      <c r="C862" s="199" t="str">
        <f t="shared" si="271"/>
        <v>REF</v>
      </c>
      <c r="D862" s="199" t="b">
        <f t="shared" si="272"/>
        <v>1</v>
      </c>
      <c r="E862" s="199" t="str">
        <f t="shared" si="273"/>
        <v>2022-11</v>
      </c>
      <c r="F862" s="199" t="str">
        <f t="shared" si="274"/>
        <v/>
      </c>
      <c r="G862" s="200">
        <f t="shared" si="275"/>
        <v>319.99</v>
      </c>
      <c r="H862" s="200">
        <f t="shared" si="276"/>
        <v>17.37</v>
      </c>
      <c r="I862" s="200">
        <f t="shared" si="277"/>
        <v>0</v>
      </c>
      <c r="J862" s="200">
        <f t="shared" si="278"/>
        <v>337.36</v>
      </c>
      <c r="N862" s="292" t="s">
        <v>624</v>
      </c>
      <c r="O862" s="292"/>
      <c r="P862" s="292"/>
      <c r="Q862" s="293">
        <v>44893</v>
      </c>
      <c r="R862" s="293"/>
      <c r="S862" s="293"/>
      <c r="T862" s="47">
        <v>319.99149999999997</v>
      </c>
      <c r="U862" s="47">
        <v>17.368500000000001</v>
      </c>
      <c r="V862" s="294">
        <v>0</v>
      </c>
      <c r="W862" s="294"/>
      <c r="X862" s="294"/>
      <c r="Y862" s="294"/>
      <c r="Z862" s="47">
        <v>337.36</v>
      </c>
      <c r="AA862" s="294">
        <v>0</v>
      </c>
      <c r="AB862" s="294"/>
      <c r="AC862" s="21" t="s">
        <v>85</v>
      </c>
      <c r="AE862" s="295"/>
      <c r="AF862" s="295"/>
      <c r="AG862" s="21"/>
      <c r="AH862" s="16"/>
      <c r="AI862" s="296"/>
      <c r="AJ862" s="296"/>
      <c r="AK862" s="296"/>
      <c r="AL862" s="294"/>
      <c r="AM862" s="294"/>
      <c r="AN862" s="47"/>
    </row>
    <row r="863" spans="1:40" x14ac:dyDescent="0.2">
      <c r="A863" s="91" t="s">
        <v>443</v>
      </c>
      <c r="B863" s="199" t="str">
        <f t="shared" si="270"/>
        <v>SERVICIO</v>
      </c>
      <c r="C863" s="199" t="str">
        <f t="shared" si="271"/>
        <v>REF</v>
      </c>
      <c r="D863" s="199" t="b">
        <f t="shared" si="272"/>
        <v>1</v>
      </c>
      <c r="E863" s="199" t="str">
        <f t="shared" si="273"/>
        <v>2022-12</v>
      </c>
      <c r="F863" s="199" t="str">
        <f t="shared" si="274"/>
        <v/>
      </c>
      <c r="G863" s="200">
        <f t="shared" si="275"/>
        <v>321.3</v>
      </c>
      <c r="H863" s="200">
        <f t="shared" si="276"/>
        <v>16.059999999999999</v>
      </c>
      <c r="I863" s="200">
        <f t="shared" si="277"/>
        <v>0</v>
      </c>
      <c r="J863" s="200">
        <f t="shared" si="278"/>
        <v>337.36</v>
      </c>
      <c r="N863" s="292" t="s">
        <v>625</v>
      </c>
      <c r="O863" s="292"/>
      <c r="P863" s="292"/>
      <c r="Q863" s="293">
        <v>44923</v>
      </c>
      <c r="R863" s="293"/>
      <c r="S863" s="293"/>
      <c r="T863" s="47">
        <v>321.29520000000002</v>
      </c>
      <c r="U863" s="47">
        <v>16.064800000000002</v>
      </c>
      <c r="V863" s="294">
        <v>0</v>
      </c>
      <c r="W863" s="294"/>
      <c r="X863" s="294"/>
      <c r="Y863" s="294"/>
      <c r="Z863" s="47">
        <v>337.36</v>
      </c>
      <c r="AA863" s="294">
        <v>0</v>
      </c>
      <c r="AB863" s="294"/>
      <c r="AC863" s="21" t="s">
        <v>85</v>
      </c>
      <c r="AE863" s="295"/>
      <c r="AF863" s="295"/>
      <c r="AG863" s="21"/>
      <c r="AH863" s="16"/>
      <c r="AI863" s="296"/>
      <c r="AJ863" s="296"/>
      <c r="AK863" s="296"/>
      <c r="AL863" s="294"/>
      <c r="AM863" s="294"/>
      <c r="AN863" s="47"/>
    </row>
    <row r="864" spans="1:40" x14ac:dyDescent="0.2">
      <c r="A864" s="91" t="s">
        <v>443</v>
      </c>
      <c r="B864" s="199" t="str">
        <f t="shared" si="270"/>
        <v>SERVICIO</v>
      </c>
      <c r="C864" s="199" t="str">
        <f t="shared" si="271"/>
        <v>REF</v>
      </c>
      <c r="D864" s="199" t="b">
        <f t="shared" si="272"/>
        <v>1</v>
      </c>
      <c r="E864" s="199" t="str">
        <f t="shared" si="273"/>
        <v>2023-01</v>
      </c>
      <c r="F864" s="199" t="str">
        <f t="shared" si="274"/>
        <v/>
      </c>
      <c r="G864" s="200">
        <f t="shared" si="275"/>
        <v>322.60000000000002</v>
      </c>
      <c r="H864" s="200">
        <f t="shared" si="276"/>
        <v>14.76</v>
      </c>
      <c r="I864" s="200">
        <f t="shared" si="277"/>
        <v>0</v>
      </c>
      <c r="J864" s="200">
        <f t="shared" si="278"/>
        <v>337.36</v>
      </c>
      <c r="N864" s="292" t="s">
        <v>626</v>
      </c>
      <c r="O864" s="292"/>
      <c r="P864" s="292"/>
      <c r="Q864" s="293">
        <v>44954</v>
      </c>
      <c r="R864" s="293"/>
      <c r="S864" s="293"/>
      <c r="T864" s="47">
        <v>322.60419999999999</v>
      </c>
      <c r="U864" s="47">
        <v>14.755800000000001</v>
      </c>
      <c r="V864" s="294">
        <v>0</v>
      </c>
      <c r="W864" s="294"/>
      <c r="X864" s="294"/>
      <c r="Y864" s="294"/>
      <c r="Z864" s="47">
        <v>337.36</v>
      </c>
      <c r="AA864" s="294">
        <v>0</v>
      </c>
      <c r="AB864" s="294"/>
      <c r="AC864" s="21" t="s">
        <v>85</v>
      </c>
      <c r="AE864" s="295"/>
      <c r="AF864" s="295"/>
      <c r="AG864" s="21"/>
      <c r="AH864" s="16"/>
      <c r="AI864" s="296"/>
      <c r="AJ864" s="296"/>
      <c r="AK864" s="296"/>
      <c r="AL864" s="294"/>
      <c r="AM864" s="294"/>
      <c r="AN864" s="47"/>
    </row>
    <row r="865" spans="1:40" x14ac:dyDescent="0.2">
      <c r="A865" s="91" t="s">
        <v>443</v>
      </c>
      <c r="B865" s="199" t="str">
        <f t="shared" si="270"/>
        <v>SERVICIO</v>
      </c>
      <c r="C865" s="199" t="str">
        <f t="shared" si="271"/>
        <v>REF</v>
      </c>
      <c r="D865" s="199" t="b">
        <f t="shared" si="272"/>
        <v>1</v>
      </c>
      <c r="E865" s="199" t="str">
        <f t="shared" si="273"/>
        <v>2023-02</v>
      </c>
      <c r="F865" s="199" t="str">
        <f t="shared" si="274"/>
        <v/>
      </c>
      <c r="G865" s="200">
        <f t="shared" si="275"/>
        <v>323.92</v>
      </c>
      <c r="H865" s="200">
        <f t="shared" si="276"/>
        <v>13.44</v>
      </c>
      <c r="I865" s="200">
        <f t="shared" si="277"/>
        <v>0</v>
      </c>
      <c r="J865" s="200">
        <f t="shared" si="278"/>
        <v>337.36</v>
      </c>
      <c r="N865" s="292" t="s">
        <v>627</v>
      </c>
      <c r="O865" s="292"/>
      <c r="P865" s="292"/>
      <c r="Q865" s="293">
        <v>44985</v>
      </c>
      <c r="R865" s="293"/>
      <c r="S865" s="293"/>
      <c r="T865" s="47">
        <v>323.91860000000003</v>
      </c>
      <c r="U865" s="47">
        <v>13.4414</v>
      </c>
      <c r="V865" s="294">
        <v>0</v>
      </c>
      <c r="W865" s="294"/>
      <c r="X865" s="294"/>
      <c r="Y865" s="294"/>
      <c r="Z865" s="47">
        <v>337.36</v>
      </c>
      <c r="AA865" s="294">
        <v>0</v>
      </c>
      <c r="AB865" s="294"/>
      <c r="AC865" s="21" t="s">
        <v>85</v>
      </c>
      <c r="AE865" s="295"/>
      <c r="AF865" s="295"/>
      <c r="AG865" s="21"/>
      <c r="AH865" s="16"/>
      <c r="AI865" s="296"/>
      <c r="AJ865" s="296"/>
      <c r="AK865" s="296"/>
      <c r="AL865" s="294"/>
      <c r="AM865" s="294"/>
      <c r="AN865" s="47"/>
    </row>
    <row r="866" spans="1:40" x14ac:dyDescent="0.2">
      <c r="A866" s="91" t="s">
        <v>443</v>
      </c>
      <c r="B866" s="199" t="str">
        <f t="shared" si="270"/>
        <v>SERVICIO</v>
      </c>
      <c r="C866" s="199" t="str">
        <f t="shared" si="271"/>
        <v>REF</v>
      </c>
      <c r="D866" s="199" t="b">
        <f t="shared" si="272"/>
        <v>1</v>
      </c>
      <c r="E866" s="199" t="str">
        <f t="shared" si="273"/>
        <v>2023-03</v>
      </c>
      <c r="F866" s="199" t="str">
        <f t="shared" si="274"/>
        <v/>
      </c>
      <c r="G866" s="200">
        <f t="shared" si="275"/>
        <v>325.24</v>
      </c>
      <c r="H866" s="200">
        <f t="shared" si="276"/>
        <v>12.12</v>
      </c>
      <c r="I866" s="200">
        <f t="shared" si="277"/>
        <v>0</v>
      </c>
      <c r="J866" s="200">
        <f t="shared" si="278"/>
        <v>337.36</v>
      </c>
      <c r="N866" s="292" t="s">
        <v>628</v>
      </c>
      <c r="O866" s="292"/>
      <c r="P866" s="292"/>
      <c r="Q866" s="293">
        <v>45013</v>
      </c>
      <c r="R866" s="293"/>
      <c r="S866" s="293"/>
      <c r="T866" s="47">
        <v>325.23820000000001</v>
      </c>
      <c r="U866" s="47">
        <v>12.1218</v>
      </c>
      <c r="V866" s="294">
        <v>0</v>
      </c>
      <c r="W866" s="294"/>
      <c r="X866" s="294"/>
      <c r="Y866" s="294"/>
      <c r="Z866" s="47">
        <v>337.36</v>
      </c>
      <c r="AA866" s="294">
        <v>0</v>
      </c>
      <c r="AB866" s="294"/>
      <c r="AC866" s="21" t="s">
        <v>85</v>
      </c>
      <c r="AE866" s="295"/>
      <c r="AF866" s="295"/>
      <c r="AG866" s="21"/>
      <c r="AH866" s="16"/>
      <c r="AI866" s="296"/>
      <c r="AJ866" s="296"/>
      <c r="AK866" s="296"/>
      <c r="AL866" s="294"/>
      <c r="AM866" s="294"/>
      <c r="AN866" s="47"/>
    </row>
    <row r="867" spans="1:40" x14ac:dyDescent="0.2">
      <c r="A867" s="91" t="s">
        <v>443</v>
      </c>
      <c r="B867" s="199" t="str">
        <f t="shared" si="270"/>
        <v>SERVICIO</v>
      </c>
      <c r="C867" s="199" t="str">
        <f t="shared" si="271"/>
        <v>REF</v>
      </c>
      <c r="D867" s="199" t="b">
        <f t="shared" si="272"/>
        <v>1</v>
      </c>
      <c r="E867" s="199" t="str">
        <f t="shared" si="273"/>
        <v>2023-04</v>
      </c>
      <c r="F867" s="199" t="str">
        <f t="shared" si="274"/>
        <v/>
      </c>
      <c r="G867" s="200">
        <f t="shared" si="275"/>
        <v>326.56</v>
      </c>
      <c r="H867" s="200">
        <f t="shared" si="276"/>
        <v>10.8</v>
      </c>
      <c r="I867" s="200">
        <f t="shared" si="277"/>
        <v>0</v>
      </c>
      <c r="J867" s="200">
        <f t="shared" si="278"/>
        <v>337.36</v>
      </c>
      <c r="N867" s="292" t="s">
        <v>629</v>
      </c>
      <c r="O867" s="292"/>
      <c r="P867" s="292"/>
      <c r="Q867" s="293">
        <v>45044</v>
      </c>
      <c r="R867" s="293"/>
      <c r="S867" s="293"/>
      <c r="T867" s="47">
        <v>326.56330000000003</v>
      </c>
      <c r="U867" s="47">
        <v>10.7967</v>
      </c>
      <c r="V867" s="294">
        <v>0</v>
      </c>
      <c r="W867" s="294"/>
      <c r="X867" s="294"/>
      <c r="Y867" s="294"/>
      <c r="Z867" s="47">
        <v>337.36</v>
      </c>
      <c r="AA867" s="294">
        <v>0</v>
      </c>
      <c r="AB867" s="294"/>
      <c r="AC867" s="21" t="s">
        <v>85</v>
      </c>
      <c r="AE867" s="295"/>
      <c r="AF867" s="295"/>
      <c r="AG867" s="21"/>
      <c r="AH867" s="16"/>
      <c r="AI867" s="296"/>
      <c r="AJ867" s="296"/>
      <c r="AK867" s="296"/>
      <c r="AL867" s="294"/>
      <c r="AM867" s="294"/>
      <c r="AN867" s="47"/>
    </row>
    <row r="868" spans="1:40" x14ac:dyDescent="0.2">
      <c r="A868" s="91" t="s">
        <v>443</v>
      </c>
      <c r="B868" s="199" t="str">
        <f t="shared" si="270"/>
        <v>SERVICIO</v>
      </c>
      <c r="C868" s="199" t="str">
        <f t="shared" si="271"/>
        <v>REF</v>
      </c>
      <c r="D868" s="199" t="b">
        <f t="shared" si="272"/>
        <v>1</v>
      </c>
      <c r="E868" s="199" t="str">
        <f t="shared" si="273"/>
        <v>2023-05</v>
      </c>
      <c r="F868" s="199" t="str">
        <f t="shared" si="274"/>
        <v/>
      </c>
      <c r="G868" s="200">
        <f t="shared" si="275"/>
        <v>327.89</v>
      </c>
      <c r="H868" s="200">
        <f t="shared" si="276"/>
        <v>9.4700000000000006</v>
      </c>
      <c r="I868" s="200">
        <f t="shared" si="277"/>
        <v>0</v>
      </c>
      <c r="J868" s="200">
        <f t="shared" si="278"/>
        <v>337.36</v>
      </c>
      <c r="N868" s="292" t="s">
        <v>630</v>
      </c>
      <c r="O868" s="292"/>
      <c r="P868" s="292"/>
      <c r="Q868" s="293">
        <v>45074</v>
      </c>
      <c r="R868" s="293"/>
      <c r="S868" s="293"/>
      <c r="T868" s="47">
        <v>327.8938</v>
      </c>
      <c r="U868" s="47">
        <v>9.4662000000000006</v>
      </c>
      <c r="V868" s="294">
        <v>0</v>
      </c>
      <c r="W868" s="294"/>
      <c r="X868" s="294"/>
      <c r="Y868" s="294"/>
      <c r="Z868" s="47">
        <v>337.36</v>
      </c>
      <c r="AA868" s="294">
        <v>0</v>
      </c>
      <c r="AB868" s="294"/>
      <c r="AC868" s="21" t="s">
        <v>85</v>
      </c>
      <c r="AE868" s="295"/>
      <c r="AF868" s="295"/>
      <c r="AG868" s="21"/>
      <c r="AH868" s="16"/>
      <c r="AI868" s="296"/>
      <c r="AJ868" s="296"/>
      <c r="AK868" s="296"/>
      <c r="AL868" s="294"/>
      <c r="AM868" s="294"/>
      <c r="AN868" s="47"/>
    </row>
    <row r="869" spans="1:40" x14ac:dyDescent="0.2">
      <c r="A869" s="91" t="s">
        <v>443</v>
      </c>
      <c r="B869" s="199" t="str">
        <f t="shared" si="270"/>
        <v>SERVICIO</v>
      </c>
      <c r="C869" s="199" t="str">
        <f t="shared" si="271"/>
        <v>REF</v>
      </c>
      <c r="D869" s="199" t="b">
        <f t="shared" si="272"/>
        <v>1</v>
      </c>
      <c r="E869" s="199" t="str">
        <f t="shared" si="273"/>
        <v>2023-06</v>
      </c>
      <c r="F869" s="199" t="str">
        <f t="shared" si="274"/>
        <v/>
      </c>
      <c r="G869" s="200">
        <f t="shared" si="275"/>
        <v>329.23</v>
      </c>
      <c r="H869" s="200">
        <f t="shared" si="276"/>
        <v>8.1300000000000008</v>
      </c>
      <c r="I869" s="200">
        <f t="shared" si="277"/>
        <v>0</v>
      </c>
      <c r="J869" s="200">
        <f t="shared" si="278"/>
        <v>337.36</v>
      </c>
      <c r="N869" s="292" t="s">
        <v>631</v>
      </c>
      <c r="O869" s="292"/>
      <c r="P869" s="292"/>
      <c r="Q869" s="293">
        <v>45105</v>
      </c>
      <c r="R869" s="293"/>
      <c r="S869" s="293"/>
      <c r="T869" s="47">
        <v>329.2296</v>
      </c>
      <c r="U869" s="47">
        <v>8.1303999999999998</v>
      </c>
      <c r="V869" s="294">
        <v>0</v>
      </c>
      <c r="W869" s="294"/>
      <c r="X869" s="294"/>
      <c r="Y869" s="294"/>
      <c r="Z869" s="47">
        <v>337.36</v>
      </c>
      <c r="AA869" s="294">
        <v>0</v>
      </c>
      <c r="AB869" s="294"/>
      <c r="AC869" s="21" t="s">
        <v>85</v>
      </c>
      <c r="AE869" s="295"/>
      <c r="AF869" s="295"/>
      <c r="AG869" s="21"/>
      <c r="AH869" s="16"/>
      <c r="AI869" s="296"/>
      <c r="AJ869" s="296"/>
      <c r="AK869" s="296"/>
      <c r="AL869" s="294"/>
      <c r="AM869" s="294"/>
      <c r="AN869" s="47"/>
    </row>
    <row r="870" spans="1:40" x14ac:dyDescent="0.2">
      <c r="A870" s="91" t="s">
        <v>443</v>
      </c>
      <c r="B870" s="199" t="str">
        <f t="shared" si="270"/>
        <v>SERVICIO</v>
      </c>
      <c r="C870" s="199" t="str">
        <f t="shared" si="271"/>
        <v>REF</v>
      </c>
      <c r="D870" s="199" t="b">
        <f t="shared" si="272"/>
        <v>1</v>
      </c>
      <c r="E870" s="199" t="str">
        <f t="shared" si="273"/>
        <v>2023-07</v>
      </c>
      <c r="F870" s="199" t="str">
        <f t="shared" si="274"/>
        <v/>
      </c>
      <c r="G870" s="200">
        <f t="shared" si="275"/>
        <v>330.57</v>
      </c>
      <c r="H870" s="200">
        <f t="shared" si="276"/>
        <v>6.79</v>
      </c>
      <c r="I870" s="200">
        <f t="shared" si="277"/>
        <v>0</v>
      </c>
      <c r="J870" s="200">
        <f t="shared" si="278"/>
        <v>337.36</v>
      </c>
      <c r="N870" s="292" t="s">
        <v>632</v>
      </c>
      <c r="O870" s="292"/>
      <c r="P870" s="292"/>
      <c r="Q870" s="293">
        <v>45135</v>
      </c>
      <c r="R870" s="293"/>
      <c r="S870" s="293"/>
      <c r="T870" s="47">
        <v>330.57100000000003</v>
      </c>
      <c r="U870" s="47">
        <v>6.7889999999999997</v>
      </c>
      <c r="V870" s="294">
        <v>0</v>
      </c>
      <c r="W870" s="294"/>
      <c r="X870" s="294"/>
      <c r="Y870" s="294"/>
      <c r="Z870" s="47">
        <v>337.36</v>
      </c>
      <c r="AA870" s="294">
        <v>0</v>
      </c>
      <c r="AB870" s="294"/>
      <c r="AC870" s="21" t="s">
        <v>85</v>
      </c>
      <c r="AE870" s="295"/>
      <c r="AF870" s="295"/>
      <c r="AG870" s="21"/>
      <c r="AH870" s="16"/>
      <c r="AI870" s="296"/>
      <c r="AJ870" s="296"/>
      <c r="AK870" s="296"/>
      <c r="AL870" s="294"/>
      <c r="AM870" s="294"/>
      <c r="AN870" s="47"/>
    </row>
    <row r="871" spans="1:40" x14ac:dyDescent="0.2">
      <c r="A871" s="91" t="s">
        <v>443</v>
      </c>
      <c r="B871" s="199" t="str">
        <f t="shared" si="270"/>
        <v>SERVICIO</v>
      </c>
      <c r="C871" s="199" t="str">
        <f t="shared" si="271"/>
        <v>REF</v>
      </c>
      <c r="D871" s="199" t="b">
        <f t="shared" si="272"/>
        <v>1</v>
      </c>
      <c r="E871" s="199" t="str">
        <f t="shared" si="273"/>
        <v>2023-08</v>
      </c>
      <c r="F871" s="199" t="str">
        <f t="shared" si="274"/>
        <v/>
      </c>
      <c r="G871" s="200">
        <f t="shared" si="275"/>
        <v>331.92</v>
      </c>
      <c r="H871" s="200">
        <f t="shared" si="276"/>
        <v>5.44</v>
      </c>
      <c r="I871" s="200">
        <f t="shared" si="277"/>
        <v>0</v>
      </c>
      <c r="J871" s="200">
        <f t="shared" si="278"/>
        <v>337.36</v>
      </c>
      <c r="N871" s="292" t="s">
        <v>633</v>
      </c>
      <c r="O871" s="292"/>
      <c r="P871" s="292"/>
      <c r="Q871" s="293">
        <v>45166</v>
      </c>
      <c r="R871" s="293"/>
      <c r="S871" s="293"/>
      <c r="T871" s="47">
        <v>331.9178</v>
      </c>
      <c r="U871" s="47">
        <v>5.4421999999999997</v>
      </c>
      <c r="V871" s="294">
        <v>0</v>
      </c>
      <c r="W871" s="294"/>
      <c r="X871" s="294"/>
      <c r="Y871" s="294"/>
      <c r="Z871" s="47">
        <v>337.36</v>
      </c>
      <c r="AA871" s="294">
        <v>0</v>
      </c>
      <c r="AB871" s="294"/>
      <c r="AC871" s="21" t="s">
        <v>85</v>
      </c>
      <c r="AE871" s="295"/>
      <c r="AF871" s="295"/>
      <c r="AG871" s="21"/>
      <c r="AH871" s="16"/>
      <c r="AI871" s="296"/>
      <c r="AJ871" s="296"/>
      <c r="AK871" s="296"/>
      <c r="AL871" s="294"/>
      <c r="AM871" s="294"/>
      <c r="AN871" s="47"/>
    </row>
    <row r="872" spans="1:40" x14ac:dyDescent="0.2">
      <c r="A872" s="91" t="s">
        <v>443</v>
      </c>
      <c r="B872" s="199" t="str">
        <f t="shared" si="270"/>
        <v>SERVICIO</v>
      </c>
      <c r="C872" s="199" t="str">
        <f t="shared" si="271"/>
        <v>REF</v>
      </c>
      <c r="D872" s="199" t="b">
        <f t="shared" si="272"/>
        <v>1</v>
      </c>
      <c r="E872" s="199" t="str">
        <f t="shared" si="273"/>
        <v>2023-09</v>
      </c>
      <c r="F872" s="199" t="str">
        <f t="shared" si="274"/>
        <v/>
      </c>
      <c r="G872" s="200">
        <f t="shared" si="275"/>
        <v>333.27</v>
      </c>
      <c r="H872" s="200">
        <f t="shared" si="276"/>
        <v>4.09</v>
      </c>
      <c r="I872" s="200">
        <f t="shared" si="277"/>
        <v>0</v>
      </c>
      <c r="J872" s="200">
        <f t="shared" si="278"/>
        <v>337.35999999999996</v>
      </c>
      <c r="N872" s="292" t="s">
        <v>634</v>
      </c>
      <c r="O872" s="292"/>
      <c r="P872" s="292"/>
      <c r="Q872" s="293">
        <v>45197</v>
      </c>
      <c r="R872" s="293"/>
      <c r="S872" s="293"/>
      <c r="T872" s="47">
        <v>333.27</v>
      </c>
      <c r="U872" s="47">
        <v>4.09</v>
      </c>
      <c r="V872" s="294">
        <v>0</v>
      </c>
      <c r="W872" s="294"/>
      <c r="X872" s="294"/>
      <c r="Y872" s="294"/>
      <c r="Z872" s="47">
        <v>337.36</v>
      </c>
      <c r="AA872" s="294">
        <v>0</v>
      </c>
      <c r="AB872" s="294"/>
      <c r="AC872" s="21" t="s">
        <v>85</v>
      </c>
      <c r="AE872" s="295"/>
      <c r="AF872" s="295"/>
      <c r="AG872" s="21"/>
      <c r="AH872" s="16"/>
      <c r="AI872" s="296"/>
      <c r="AJ872" s="296"/>
      <c r="AK872" s="296"/>
      <c r="AL872" s="294"/>
      <c r="AM872" s="294"/>
      <c r="AN872" s="47"/>
    </row>
    <row r="873" spans="1:40" x14ac:dyDescent="0.2">
      <c r="A873" s="91" t="s">
        <v>443</v>
      </c>
      <c r="B873" s="199" t="str">
        <f t="shared" si="270"/>
        <v>SERVICIO</v>
      </c>
      <c r="C873" s="199" t="str">
        <f t="shared" si="271"/>
        <v>REF</v>
      </c>
      <c r="D873" s="199" t="b">
        <f t="shared" si="272"/>
        <v>1</v>
      </c>
      <c r="E873" s="199" t="str">
        <f t="shared" si="273"/>
        <v>2023-10</v>
      </c>
      <c r="F873" s="199" t="str">
        <f t="shared" si="274"/>
        <v/>
      </c>
      <c r="G873" s="200">
        <f t="shared" si="275"/>
        <v>334.63</v>
      </c>
      <c r="H873" s="200">
        <f t="shared" si="276"/>
        <v>2.73</v>
      </c>
      <c r="I873" s="200">
        <f t="shared" si="277"/>
        <v>0</v>
      </c>
      <c r="J873" s="200">
        <f t="shared" si="278"/>
        <v>337.36</v>
      </c>
      <c r="N873" s="292" t="s">
        <v>635</v>
      </c>
      <c r="O873" s="292"/>
      <c r="P873" s="292"/>
      <c r="Q873" s="293">
        <v>45227</v>
      </c>
      <c r="R873" s="293"/>
      <c r="S873" s="293"/>
      <c r="T873" s="47">
        <v>334.62779999999998</v>
      </c>
      <c r="U873" s="47">
        <v>2.7322000000000002</v>
      </c>
      <c r="V873" s="294">
        <v>0</v>
      </c>
      <c r="W873" s="294"/>
      <c r="X873" s="294"/>
      <c r="Y873" s="294"/>
      <c r="Z873" s="47">
        <v>337.36</v>
      </c>
      <c r="AA873" s="294">
        <v>0</v>
      </c>
      <c r="AB873" s="294"/>
      <c r="AC873" s="21" t="s">
        <v>85</v>
      </c>
      <c r="AE873" s="295"/>
      <c r="AF873" s="295"/>
      <c r="AG873" s="21"/>
      <c r="AH873" s="16"/>
      <c r="AI873" s="296"/>
      <c r="AJ873" s="296"/>
      <c r="AK873" s="296"/>
      <c r="AL873" s="294"/>
      <c r="AM873" s="294"/>
      <c r="AN873" s="47"/>
    </row>
    <row r="874" spans="1:40" x14ac:dyDescent="0.2">
      <c r="A874" s="91" t="s">
        <v>443</v>
      </c>
      <c r="B874" s="199" t="str">
        <f t="shared" si="270"/>
        <v>SERVICIO</v>
      </c>
      <c r="C874" s="199" t="str">
        <f t="shared" si="271"/>
        <v>REF</v>
      </c>
      <c r="D874" s="199" t="b">
        <f t="shared" si="272"/>
        <v>1</v>
      </c>
      <c r="E874" s="199" t="str">
        <f t="shared" si="273"/>
        <v>2023-11</v>
      </c>
      <c r="F874" s="199" t="str">
        <f t="shared" si="274"/>
        <v/>
      </c>
      <c r="G874" s="200">
        <f t="shared" si="275"/>
        <v>335.99</v>
      </c>
      <c r="H874" s="200">
        <f t="shared" si="276"/>
        <v>1.37</v>
      </c>
      <c r="I874" s="200">
        <f t="shared" si="277"/>
        <v>0</v>
      </c>
      <c r="J874" s="200">
        <f t="shared" si="278"/>
        <v>337.36</v>
      </c>
      <c r="N874" s="292" t="s">
        <v>636</v>
      </c>
      <c r="O874" s="292"/>
      <c r="P874" s="292"/>
      <c r="Q874" s="293">
        <v>45258</v>
      </c>
      <c r="R874" s="293"/>
      <c r="S874" s="293"/>
      <c r="T874" s="47">
        <v>335.9907</v>
      </c>
      <c r="U874" s="47">
        <v>1.3689</v>
      </c>
      <c r="V874" s="294">
        <v>0</v>
      </c>
      <c r="W874" s="294"/>
      <c r="X874" s="294"/>
      <c r="Y874" s="294"/>
      <c r="Z874" s="47">
        <v>337.3596</v>
      </c>
      <c r="AA874" s="294">
        <v>0</v>
      </c>
      <c r="AB874" s="294"/>
      <c r="AC874" s="21" t="s">
        <v>85</v>
      </c>
      <c r="AE874" s="295"/>
      <c r="AF874" s="295"/>
      <c r="AG874" s="21"/>
      <c r="AH874" s="16"/>
      <c r="AI874" s="296"/>
      <c r="AJ874" s="296"/>
      <c r="AK874" s="296"/>
      <c r="AL874" s="294"/>
      <c r="AM874" s="294"/>
      <c r="AN874" s="47"/>
    </row>
    <row r="875" spans="1:40" hidden="1" x14ac:dyDescent="0.2">
      <c r="B875" s="197">
        <f t="shared" si="270"/>
        <v>45258</v>
      </c>
      <c r="G875" s="13"/>
      <c r="H875" s="13"/>
      <c r="I875" s="13"/>
      <c r="Q875" s="291" t="s">
        <v>109</v>
      </c>
      <c r="R875" s="291"/>
      <c r="S875" s="291"/>
    </row>
    <row r="876" spans="1:40" x14ac:dyDescent="0.2">
      <c r="A876" s="91" t="s">
        <v>443</v>
      </c>
      <c r="B876" s="199" t="str">
        <f t="shared" si="270"/>
        <v>FOMA</v>
      </c>
      <c r="C876" s="199" t="str">
        <f t="shared" ref="C876:C878" si="279">IF(LEFT(N876,2)=LEFT(N877,2)=FALSE,AC876,"REVISAR")</f>
        <v>REF</v>
      </c>
      <c r="D876" s="199" t="b">
        <f t="shared" ref="D876:D878" si="280">DATE(YEAR(AH876),MONTH(AH876),DAY(AH876))=DATE(YEAR(AI876),MONTH(AI876),DAY(AI876))</f>
        <v>1</v>
      </c>
      <c r="E876" s="199" t="str">
        <f t="shared" ref="E876:E878" si="281">IF(ISBLANK(AH876)=FALSE,TEXT(AH876,"YYYY-MM"),TEXT(Q876,"YYYY-MM"))</f>
        <v>2023-12</v>
      </c>
      <c r="F876" s="199" t="str">
        <f t="shared" ref="F876:F878" si="282">IF(ISBLANK(AI876)=FALSE,TEXT(AI876,"YYYY-MM"),"")</f>
        <v/>
      </c>
      <c r="G876" s="200">
        <f t="shared" ref="G876:G878" si="283">ROUND(IF(ISBLANK(AL876)=FALSE,T876,T876),2)</f>
        <v>258.33</v>
      </c>
      <c r="H876" s="200">
        <f t="shared" ref="H876:H878" si="284">ROUND(+U876,2)</f>
        <v>0</v>
      </c>
      <c r="I876" s="200">
        <f t="shared" ref="I876:I878" si="285">ROUND(IF(ISBLANK(AL876)=FALSE,V876,V876),2)</f>
        <v>0</v>
      </c>
      <c r="J876" s="200">
        <f t="shared" ref="J876:J878" si="286">+G876+H876+I876</f>
        <v>258.33</v>
      </c>
      <c r="N876" s="292" t="s">
        <v>637</v>
      </c>
      <c r="O876" s="292"/>
      <c r="P876" s="292"/>
      <c r="Q876" s="293">
        <v>45288</v>
      </c>
      <c r="R876" s="293"/>
      <c r="S876" s="293"/>
      <c r="T876" s="47">
        <v>258.33</v>
      </c>
      <c r="U876" s="47">
        <v>0</v>
      </c>
      <c r="V876" s="294">
        <v>0</v>
      </c>
      <c r="W876" s="294"/>
      <c r="X876" s="294"/>
      <c r="Y876" s="294"/>
      <c r="Z876" s="47">
        <v>258.33</v>
      </c>
      <c r="AA876" s="294">
        <v>0</v>
      </c>
      <c r="AB876" s="294"/>
      <c r="AC876" s="21" t="s">
        <v>85</v>
      </c>
      <c r="AE876" s="295"/>
      <c r="AF876" s="295"/>
      <c r="AG876" s="21"/>
      <c r="AH876" s="16"/>
      <c r="AI876" s="296"/>
      <c r="AJ876" s="296"/>
      <c r="AK876" s="296"/>
      <c r="AL876" s="294"/>
      <c r="AM876" s="294"/>
      <c r="AN876" s="47"/>
    </row>
    <row r="877" spans="1:40" x14ac:dyDescent="0.2">
      <c r="A877" s="91" t="s">
        <v>443</v>
      </c>
      <c r="B877" s="199" t="str">
        <f t="shared" si="270"/>
        <v>FOMA</v>
      </c>
      <c r="C877" s="199" t="str">
        <f t="shared" si="279"/>
        <v>REF</v>
      </c>
      <c r="D877" s="199" t="b">
        <f t="shared" si="280"/>
        <v>1</v>
      </c>
      <c r="E877" s="199" t="str">
        <f t="shared" si="281"/>
        <v>2024-01</v>
      </c>
      <c r="F877" s="199" t="str">
        <f t="shared" si="282"/>
        <v/>
      </c>
      <c r="G877" s="200">
        <f t="shared" si="283"/>
        <v>258.33</v>
      </c>
      <c r="H877" s="200">
        <f t="shared" si="284"/>
        <v>0</v>
      </c>
      <c r="I877" s="200">
        <f t="shared" si="285"/>
        <v>0</v>
      </c>
      <c r="J877" s="200">
        <f t="shared" si="286"/>
        <v>258.33</v>
      </c>
      <c r="N877" s="292" t="s">
        <v>638</v>
      </c>
      <c r="O877" s="292"/>
      <c r="P877" s="292"/>
      <c r="Q877" s="293">
        <v>45319</v>
      </c>
      <c r="R877" s="293"/>
      <c r="S877" s="293"/>
      <c r="T877" s="47">
        <v>258.33</v>
      </c>
      <c r="U877" s="47">
        <v>0</v>
      </c>
      <c r="V877" s="294">
        <v>0</v>
      </c>
      <c r="W877" s="294"/>
      <c r="X877" s="294"/>
      <c r="Y877" s="294"/>
      <c r="Z877" s="47">
        <v>258.33</v>
      </c>
      <c r="AA877" s="294">
        <v>0</v>
      </c>
      <c r="AB877" s="294"/>
      <c r="AC877" s="21" t="s">
        <v>85</v>
      </c>
      <c r="AE877" s="295"/>
      <c r="AF877" s="295"/>
      <c r="AG877" s="21"/>
      <c r="AH877" s="16"/>
      <c r="AI877" s="296"/>
      <c r="AJ877" s="296"/>
      <c r="AK877" s="296"/>
      <c r="AL877" s="294"/>
      <c r="AM877" s="294"/>
      <c r="AN877" s="47"/>
    </row>
    <row r="878" spans="1:40" x14ac:dyDescent="0.2">
      <c r="A878" s="91" t="s">
        <v>443</v>
      </c>
      <c r="B878" s="199" t="str">
        <f t="shared" si="270"/>
        <v>FOMA</v>
      </c>
      <c r="C878" s="199" t="str">
        <f t="shared" si="279"/>
        <v>REF</v>
      </c>
      <c r="D878" s="199" t="b">
        <f t="shared" si="280"/>
        <v>1</v>
      </c>
      <c r="E878" s="199" t="str">
        <f t="shared" si="281"/>
        <v>2024-03</v>
      </c>
      <c r="F878" s="199" t="str">
        <f t="shared" si="282"/>
        <v/>
      </c>
      <c r="G878" s="200">
        <f t="shared" si="283"/>
        <v>258.33999999999997</v>
      </c>
      <c r="H878" s="200">
        <f t="shared" si="284"/>
        <v>0</v>
      </c>
      <c r="I878" s="200">
        <f t="shared" si="285"/>
        <v>0</v>
      </c>
      <c r="J878" s="200">
        <f t="shared" si="286"/>
        <v>258.33999999999997</v>
      </c>
      <c r="N878" s="292" t="s">
        <v>639</v>
      </c>
      <c r="O878" s="292"/>
      <c r="P878" s="292"/>
      <c r="Q878" s="293">
        <v>45379</v>
      </c>
      <c r="R878" s="293"/>
      <c r="S878" s="293"/>
      <c r="T878" s="47">
        <v>258.33999999999997</v>
      </c>
      <c r="U878" s="47">
        <v>0</v>
      </c>
      <c r="V878" s="294">
        <v>0</v>
      </c>
      <c r="W878" s="294"/>
      <c r="X878" s="294"/>
      <c r="Y878" s="294"/>
      <c r="Z878" s="47">
        <v>258.33999999999997</v>
      </c>
      <c r="AA878" s="294">
        <v>0</v>
      </c>
      <c r="AB878" s="294"/>
      <c r="AC878" s="21" t="s">
        <v>85</v>
      </c>
      <c r="AE878" s="295"/>
      <c r="AF878" s="295"/>
      <c r="AG878" s="21"/>
      <c r="AH878" s="16"/>
      <c r="AI878" s="296"/>
      <c r="AJ878" s="296"/>
      <c r="AK878" s="296"/>
      <c r="AL878" s="294"/>
      <c r="AM878" s="294"/>
      <c r="AN878" s="47"/>
    </row>
    <row r="879" spans="1:40" hidden="1" x14ac:dyDescent="0.2">
      <c r="B879" s="197">
        <f t="shared" si="270"/>
        <v>45379</v>
      </c>
      <c r="G879" s="13"/>
      <c r="H879" s="13"/>
      <c r="I879" s="13"/>
      <c r="N879" s="288" t="s">
        <v>113</v>
      </c>
      <c r="O879" s="288"/>
      <c r="P879" s="288"/>
      <c r="Q879" s="288"/>
      <c r="R879" s="288"/>
      <c r="S879" s="288"/>
      <c r="T879" s="48">
        <v>8167.4777000000004</v>
      </c>
      <c r="U879" s="48">
        <v>366.80189999999999</v>
      </c>
      <c r="V879" s="289">
        <v>0</v>
      </c>
      <c r="W879" s="289"/>
      <c r="X879" s="289"/>
      <c r="Y879" s="289"/>
      <c r="Z879" s="48">
        <v>8534.2795999999998</v>
      </c>
      <c r="AA879" s="289">
        <v>0</v>
      </c>
      <c r="AB879" s="289"/>
    </row>
    <row r="880" spans="1:40" hidden="1" x14ac:dyDescent="0.2">
      <c r="B880" s="197">
        <f t="shared" si="270"/>
        <v>0</v>
      </c>
      <c r="G880" s="13"/>
      <c r="H880" s="13"/>
      <c r="I880" s="13"/>
    </row>
    <row r="881" spans="2:38" hidden="1" x14ac:dyDescent="0.2">
      <c r="B881" s="197">
        <f t="shared" si="270"/>
        <v>0</v>
      </c>
      <c r="G881" s="13"/>
      <c r="H881" s="13"/>
      <c r="I881" s="13"/>
      <c r="O881" s="290" t="s">
        <v>114</v>
      </c>
      <c r="P881" s="290"/>
      <c r="Q881" s="290"/>
      <c r="S881" s="290" t="s">
        <v>115</v>
      </c>
      <c r="T881" s="290"/>
      <c r="U881" s="290"/>
      <c r="V881" s="290"/>
      <c r="W881" s="290"/>
      <c r="X881" s="290"/>
      <c r="Y881" s="290"/>
      <c r="Z881" s="290"/>
      <c r="AA881" s="290"/>
      <c r="AB881" s="290"/>
      <c r="AC881" s="290"/>
    </row>
    <row r="882" spans="2:38" hidden="1" x14ac:dyDescent="0.2">
      <c r="B882" s="197">
        <f t="shared" si="270"/>
        <v>0</v>
      </c>
      <c r="G882" s="13"/>
      <c r="H882" s="13"/>
      <c r="I882" s="13"/>
      <c r="S882" s="290"/>
      <c r="T882" s="290"/>
      <c r="U882" s="290"/>
      <c r="V882" s="290"/>
      <c r="W882" s="290"/>
      <c r="X882" s="290"/>
      <c r="Y882" s="290"/>
      <c r="Z882" s="290"/>
      <c r="AA882" s="290"/>
      <c r="AB882" s="290"/>
      <c r="AC882" s="290"/>
    </row>
    <row r="883" spans="2:38" hidden="1" x14ac:dyDescent="0.2">
      <c r="B883" s="197">
        <f t="shared" si="270"/>
        <v>0</v>
      </c>
      <c r="G883" s="13"/>
      <c r="H883" s="13"/>
      <c r="I883" s="13"/>
    </row>
    <row r="884" spans="2:38" hidden="1" x14ac:dyDescent="0.2">
      <c r="B884" s="197">
        <f t="shared" si="270"/>
        <v>0</v>
      </c>
      <c r="G884" s="13"/>
      <c r="H884" s="13"/>
      <c r="I884" s="13"/>
    </row>
    <row r="885" spans="2:38" hidden="1" x14ac:dyDescent="0.2">
      <c r="B885" s="197">
        <f t="shared" si="270"/>
        <v>0</v>
      </c>
      <c r="G885" s="13"/>
      <c r="H885" s="13"/>
      <c r="I885" s="13"/>
    </row>
    <row r="886" spans="2:38" hidden="1" x14ac:dyDescent="0.2">
      <c r="B886" s="197">
        <f t="shared" si="270"/>
        <v>0</v>
      </c>
      <c r="G886" s="13"/>
      <c r="H886" s="13"/>
      <c r="I886" s="13"/>
      <c r="P886" s="297" t="s">
        <v>47</v>
      </c>
      <c r="Q886" s="297"/>
      <c r="R886" s="297"/>
      <c r="S886" s="297"/>
      <c r="T886" s="297"/>
      <c r="U886" s="297"/>
      <c r="V886" s="297"/>
    </row>
    <row r="887" spans="2:38" hidden="1" x14ac:dyDescent="0.2">
      <c r="B887" s="197">
        <f t="shared" si="270"/>
        <v>0</v>
      </c>
      <c r="G887" s="13"/>
      <c r="H887" s="13"/>
      <c r="I887" s="13"/>
    </row>
    <row r="888" spans="2:38" hidden="1" x14ac:dyDescent="0.2">
      <c r="B888" s="197">
        <f t="shared" si="270"/>
        <v>0</v>
      </c>
      <c r="G888" s="13"/>
      <c r="H888" s="13"/>
      <c r="I888" s="13"/>
      <c r="P888" s="290" t="s">
        <v>48</v>
      </c>
      <c r="Q888" s="290"/>
      <c r="R888" s="290"/>
      <c r="S888" s="290"/>
      <c r="T888" s="290"/>
      <c r="U888" s="290"/>
      <c r="V888" s="290"/>
      <c r="W888" s="290"/>
      <c r="Y888" s="298">
        <v>0</v>
      </c>
      <c r="Z888" s="298"/>
      <c r="AA888" s="298"/>
      <c r="AF888" s="290" t="s">
        <v>49</v>
      </c>
      <c r="AG888" s="290"/>
      <c r="AH888" s="290"/>
      <c r="AI888" s="290"/>
      <c r="AK888" s="299">
        <v>337.36</v>
      </c>
      <c r="AL888" s="299"/>
    </row>
    <row r="889" spans="2:38" hidden="1" x14ac:dyDescent="0.2">
      <c r="B889" s="197">
        <f t="shared" si="270"/>
        <v>0</v>
      </c>
      <c r="G889" s="13"/>
      <c r="H889" s="13"/>
      <c r="I889" s="13"/>
      <c r="P889" s="290" t="s">
        <v>50</v>
      </c>
      <c r="Q889" s="290"/>
      <c r="R889" s="290"/>
      <c r="S889" s="290"/>
      <c r="T889" s="290"/>
      <c r="U889" s="290"/>
      <c r="V889" s="290"/>
      <c r="W889" s="290"/>
      <c r="Y889" s="298">
        <v>0</v>
      </c>
      <c r="Z889" s="298"/>
      <c r="AA889" s="298"/>
      <c r="AF889" s="290" t="s">
        <v>51</v>
      </c>
      <c r="AG889" s="290"/>
      <c r="AH889" s="290"/>
      <c r="AI889" s="290"/>
      <c r="AK889" s="300">
        <v>337.36</v>
      </c>
      <c r="AL889" s="300"/>
    </row>
    <row r="890" spans="2:38" hidden="1" x14ac:dyDescent="0.2">
      <c r="B890" s="197">
        <f t="shared" si="270"/>
        <v>0</v>
      </c>
      <c r="G890" s="13"/>
      <c r="H890" s="13"/>
      <c r="I890" s="13"/>
      <c r="P890" s="290" t="s">
        <v>52</v>
      </c>
      <c r="Q890" s="290"/>
      <c r="R890" s="290"/>
      <c r="S890" s="290"/>
      <c r="T890" s="290"/>
      <c r="U890" s="290"/>
      <c r="V890" s="290"/>
      <c r="W890" s="290"/>
      <c r="Y890" s="298">
        <v>0</v>
      </c>
      <c r="Z890" s="298"/>
      <c r="AA890" s="298"/>
    </row>
    <row r="891" spans="2:38" hidden="1" x14ac:dyDescent="0.2">
      <c r="B891" s="197">
        <f t="shared" si="270"/>
        <v>0</v>
      </c>
      <c r="G891" s="13"/>
      <c r="H891" s="13"/>
      <c r="I891" s="13"/>
    </row>
    <row r="892" spans="2:38" hidden="1" x14ac:dyDescent="0.2">
      <c r="B892" s="197">
        <f t="shared" si="270"/>
        <v>0</v>
      </c>
      <c r="G892" s="13"/>
      <c r="H892" s="13"/>
      <c r="I892" s="13"/>
      <c r="P892" s="297" t="s">
        <v>53</v>
      </c>
      <c r="Q892" s="297"/>
      <c r="R892" s="297"/>
      <c r="S892" s="297"/>
      <c r="T892" s="297"/>
      <c r="U892" s="297"/>
      <c r="V892" s="297"/>
    </row>
    <row r="893" spans="2:38" hidden="1" x14ac:dyDescent="0.2">
      <c r="B893" s="197">
        <f t="shared" si="270"/>
        <v>0</v>
      </c>
      <c r="G893" s="13"/>
      <c r="H893" s="13"/>
      <c r="I893" s="13"/>
    </row>
    <row r="894" spans="2:38" hidden="1" x14ac:dyDescent="0.2">
      <c r="B894" s="197">
        <f t="shared" si="270"/>
        <v>0</v>
      </c>
      <c r="G894" s="13"/>
      <c r="H894" s="13"/>
      <c r="I894" s="13"/>
      <c r="P894" s="301" t="s">
        <v>54</v>
      </c>
      <c r="Q894" s="301"/>
      <c r="R894" s="301"/>
      <c r="S894" s="301"/>
      <c r="T894" s="301"/>
      <c r="U894" s="301"/>
      <c r="V894" s="301"/>
      <c r="W894" s="301"/>
      <c r="Y894" s="298">
        <v>0</v>
      </c>
      <c r="Z894" s="298"/>
      <c r="AA894" s="298"/>
      <c r="AF894" s="290" t="s">
        <v>450</v>
      </c>
      <c r="AG894" s="290"/>
      <c r="AH894" s="290"/>
      <c r="AI894" s="290"/>
    </row>
    <row r="895" spans="2:38" hidden="1" x14ac:dyDescent="0.2">
      <c r="B895" s="197">
        <f t="shared" si="270"/>
        <v>0</v>
      </c>
      <c r="G895" s="13"/>
      <c r="H895" s="13"/>
      <c r="I895" s="13"/>
    </row>
    <row r="896" spans="2:38" hidden="1" x14ac:dyDescent="0.2">
      <c r="B896" s="197">
        <f t="shared" si="270"/>
        <v>0</v>
      </c>
      <c r="G896" s="13"/>
      <c r="H896" s="13"/>
      <c r="I896" s="13"/>
      <c r="P896" s="297" t="s">
        <v>56</v>
      </c>
      <c r="Q896" s="297"/>
      <c r="R896" s="297"/>
      <c r="S896" s="297"/>
      <c r="T896" s="297"/>
      <c r="U896" s="297"/>
      <c r="V896" s="297"/>
    </row>
    <row r="897" spans="1:40" ht="22.5" hidden="1" x14ac:dyDescent="0.2">
      <c r="B897" s="197">
        <f t="shared" si="270"/>
        <v>0</v>
      </c>
      <c r="G897" s="13"/>
      <c r="H897" s="13"/>
      <c r="I897" s="13"/>
      <c r="N897" s="288" t="s">
        <v>57</v>
      </c>
      <c r="O897" s="288"/>
      <c r="P897" s="288"/>
      <c r="Q897" s="288" t="s">
        <v>58</v>
      </c>
      <c r="R897" s="288"/>
      <c r="S897" s="288"/>
      <c r="T897" s="46" t="s">
        <v>59</v>
      </c>
      <c r="U897" s="46" t="s">
        <v>60</v>
      </c>
      <c r="V897" s="302" t="s">
        <v>61</v>
      </c>
      <c r="W897" s="302"/>
      <c r="X897" s="302"/>
      <c r="Y897" s="302"/>
      <c r="Z897" s="46" t="s">
        <v>62</v>
      </c>
      <c r="AA897" s="302" t="s">
        <v>63</v>
      </c>
      <c r="AB897" s="302"/>
      <c r="AC897" s="19" t="s">
        <v>64</v>
      </c>
      <c r="AE897" s="288" t="s">
        <v>65</v>
      </c>
      <c r="AF897" s="288"/>
      <c r="AG897" s="19" t="s">
        <v>66</v>
      </c>
      <c r="AH897" s="19" t="s">
        <v>67</v>
      </c>
      <c r="AI897" s="288" t="s">
        <v>68</v>
      </c>
      <c r="AJ897" s="288"/>
      <c r="AK897" s="288"/>
      <c r="AL897" s="302" t="s">
        <v>69</v>
      </c>
      <c r="AM897" s="302"/>
      <c r="AN897" s="46" t="s">
        <v>63</v>
      </c>
    </row>
    <row r="898" spans="1:40" hidden="1" x14ac:dyDescent="0.2">
      <c r="B898" s="197" t="str">
        <f t="shared" si="270"/>
        <v>Fecha Vencimiento</v>
      </c>
      <c r="G898" s="13"/>
      <c r="H898" s="13"/>
      <c r="I898" s="13"/>
      <c r="Q898" s="291" t="s">
        <v>70</v>
      </c>
      <c r="R898" s="291"/>
      <c r="S898" s="291"/>
    </row>
    <row r="899" spans="1:40" x14ac:dyDescent="0.2">
      <c r="A899" s="91" t="s">
        <v>443</v>
      </c>
      <c r="B899" s="199" t="str">
        <f t="shared" si="270"/>
        <v>SERVICIO</v>
      </c>
      <c r="C899" s="199" t="str">
        <f t="shared" ref="C899:C914" si="287">IF(LEFT(N899,2)=LEFT(N900,2)=FALSE,AC899,"REVISAR")</f>
        <v>CAN</v>
      </c>
      <c r="D899" s="199" t="b">
        <f t="shared" ref="D899:D914" si="288">DATE(YEAR(AH899),MONTH(AH899),DAY(AH899))=DATE(YEAR(AI899),MONTH(AI899),DAY(AI899))</f>
        <v>1</v>
      </c>
      <c r="E899" s="199" t="str">
        <f t="shared" ref="E899:E914" si="289">IF(ISBLANK(AH899)=FALSE,TEXT(AH899,"YYYY-MM"),TEXT(Q899,"YYYY-MM"))</f>
        <v>2022-11</v>
      </c>
      <c r="F899" s="199" t="str">
        <f t="shared" ref="F899:F914" si="290">IF(ISBLANK(AI899)=FALSE,TEXT(AI899,"YYYY-MM"),"")</f>
        <v>2022-11</v>
      </c>
      <c r="G899" s="200">
        <f t="shared" ref="G899:G914" si="291">ROUND(IF(ISBLANK(AL899)=FALSE,T899,T899),2)</f>
        <v>316.11</v>
      </c>
      <c r="H899" s="200">
        <f t="shared" ref="H899:H914" si="292">ROUND(+U899,2)</f>
        <v>21.25</v>
      </c>
      <c r="I899" s="200">
        <f t="shared" ref="I899:I914" si="293">ROUND(IF(ISBLANK(AL899)=FALSE,V899,V899),2)</f>
        <v>0</v>
      </c>
      <c r="J899" s="200">
        <f t="shared" ref="J899:J914" si="294">+G899+H899+I899</f>
        <v>337.36</v>
      </c>
      <c r="N899" s="292" t="s">
        <v>640</v>
      </c>
      <c r="O899" s="292"/>
      <c r="P899" s="292"/>
      <c r="Q899" s="293">
        <v>44832</v>
      </c>
      <c r="R899" s="293"/>
      <c r="S899" s="293"/>
      <c r="T899" s="47">
        <v>316.1121</v>
      </c>
      <c r="U899" s="47">
        <v>21.247900000000001</v>
      </c>
      <c r="V899" s="294">
        <v>0</v>
      </c>
      <c r="W899" s="294"/>
      <c r="X899" s="294"/>
      <c r="Y899" s="294"/>
      <c r="Z899" s="47">
        <v>337.36</v>
      </c>
      <c r="AA899" s="294">
        <v>0</v>
      </c>
      <c r="AB899" s="294"/>
      <c r="AC899" s="21" t="s">
        <v>72</v>
      </c>
      <c r="AE899" s="295" t="s">
        <v>73</v>
      </c>
      <c r="AF899" s="295"/>
      <c r="AG899" s="21" t="s">
        <v>641</v>
      </c>
      <c r="AH899" s="16">
        <v>44893</v>
      </c>
      <c r="AI899" s="296">
        <v>44893</v>
      </c>
      <c r="AJ899" s="296"/>
      <c r="AK899" s="296"/>
      <c r="AL899" s="294">
        <v>337.36</v>
      </c>
      <c r="AM899" s="294"/>
      <c r="AN899" s="47">
        <v>0</v>
      </c>
    </row>
    <row r="900" spans="1:40" x14ac:dyDescent="0.2">
      <c r="A900" s="91" t="s">
        <v>443</v>
      </c>
      <c r="B900" s="199" t="str">
        <f t="shared" si="270"/>
        <v>SERVICIO</v>
      </c>
      <c r="C900" s="199" t="str">
        <f t="shared" si="287"/>
        <v>Reg</v>
      </c>
      <c r="D900" s="199" t="b">
        <f t="shared" si="288"/>
        <v>1</v>
      </c>
      <c r="E900" s="199" t="str">
        <f t="shared" si="289"/>
        <v>2022-10</v>
      </c>
      <c r="F900" s="199" t="str">
        <f t="shared" si="290"/>
        <v/>
      </c>
      <c r="G900" s="200">
        <f t="shared" si="291"/>
        <v>317.39999999999998</v>
      </c>
      <c r="H900" s="200">
        <f t="shared" si="292"/>
        <v>19.96</v>
      </c>
      <c r="I900" s="200">
        <f t="shared" si="293"/>
        <v>0</v>
      </c>
      <c r="J900" s="200">
        <f t="shared" si="294"/>
        <v>337.35999999999996</v>
      </c>
      <c r="N900" s="292" t="s">
        <v>642</v>
      </c>
      <c r="O900" s="292"/>
      <c r="P900" s="292"/>
      <c r="Q900" s="293">
        <v>44862</v>
      </c>
      <c r="R900" s="293"/>
      <c r="S900" s="293"/>
      <c r="T900" s="47">
        <v>317.39999999999998</v>
      </c>
      <c r="U900" s="47">
        <v>19.96</v>
      </c>
      <c r="V900" s="294">
        <v>0</v>
      </c>
      <c r="W900" s="294"/>
      <c r="X900" s="294"/>
      <c r="Y900" s="294"/>
      <c r="Z900" s="47">
        <v>337.36</v>
      </c>
      <c r="AA900" s="294">
        <v>337.36</v>
      </c>
      <c r="AB900" s="294"/>
      <c r="AC900" s="207" t="s">
        <v>1125</v>
      </c>
      <c r="AE900" s="295"/>
      <c r="AF900" s="295"/>
      <c r="AG900" s="21"/>
      <c r="AH900" s="16"/>
      <c r="AI900" s="296"/>
      <c r="AJ900" s="296"/>
      <c r="AK900" s="296"/>
      <c r="AL900" s="294"/>
      <c r="AM900" s="294"/>
      <c r="AN900" s="47"/>
    </row>
    <row r="901" spans="1:40" x14ac:dyDescent="0.2">
      <c r="A901" s="91" t="s">
        <v>443</v>
      </c>
      <c r="B901" s="199" t="str">
        <f t="shared" si="270"/>
        <v>SERVICIO</v>
      </c>
      <c r="C901" s="199" t="str">
        <f t="shared" si="287"/>
        <v>Reg</v>
      </c>
      <c r="D901" s="199" t="b">
        <f t="shared" si="288"/>
        <v>1</v>
      </c>
      <c r="E901" s="199" t="str">
        <f t="shared" si="289"/>
        <v>2022-11</v>
      </c>
      <c r="F901" s="199" t="str">
        <f t="shared" si="290"/>
        <v/>
      </c>
      <c r="G901" s="200">
        <f t="shared" si="291"/>
        <v>318.69</v>
      </c>
      <c r="H901" s="200">
        <f t="shared" si="292"/>
        <v>18.670000000000002</v>
      </c>
      <c r="I901" s="200">
        <f t="shared" si="293"/>
        <v>0</v>
      </c>
      <c r="J901" s="200">
        <f t="shared" si="294"/>
        <v>337.36</v>
      </c>
      <c r="N901" s="292" t="s">
        <v>644</v>
      </c>
      <c r="O901" s="292"/>
      <c r="P901" s="292"/>
      <c r="Q901" s="293">
        <v>44893</v>
      </c>
      <c r="R901" s="293"/>
      <c r="S901" s="293"/>
      <c r="T901" s="47">
        <v>318.69310000000002</v>
      </c>
      <c r="U901" s="47">
        <v>18.666899999999998</v>
      </c>
      <c r="V901" s="294">
        <v>0</v>
      </c>
      <c r="W901" s="294"/>
      <c r="X901" s="294"/>
      <c r="Y901" s="294"/>
      <c r="Z901" s="47">
        <v>337.36</v>
      </c>
      <c r="AA901" s="294">
        <v>337.36</v>
      </c>
      <c r="AB901" s="294"/>
      <c r="AC901" s="207" t="s">
        <v>1125</v>
      </c>
      <c r="AE901" s="295"/>
      <c r="AF901" s="295"/>
      <c r="AG901" s="21"/>
      <c r="AH901" s="16"/>
      <c r="AI901" s="296"/>
      <c r="AJ901" s="296"/>
      <c r="AK901" s="296"/>
      <c r="AL901" s="294"/>
      <c r="AM901" s="294"/>
      <c r="AN901" s="47"/>
    </row>
    <row r="902" spans="1:40" x14ac:dyDescent="0.2">
      <c r="A902" s="91" t="s">
        <v>443</v>
      </c>
      <c r="B902" s="199" t="str">
        <f t="shared" si="270"/>
        <v>SERVICIO</v>
      </c>
      <c r="C902" s="199" t="str">
        <f t="shared" si="287"/>
        <v>Reg</v>
      </c>
      <c r="D902" s="199" t="b">
        <f t="shared" si="288"/>
        <v>1</v>
      </c>
      <c r="E902" s="199" t="str">
        <f t="shared" si="289"/>
        <v>2022-12</v>
      </c>
      <c r="F902" s="199" t="str">
        <f t="shared" si="290"/>
        <v/>
      </c>
      <c r="G902" s="200">
        <f t="shared" si="291"/>
        <v>319.99</v>
      </c>
      <c r="H902" s="200">
        <f t="shared" si="292"/>
        <v>17.37</v>
      </c>
      <c r="I902" s="200">
        <f t="shared" si="293"/>
        <v>0</v>
      </c>
      <c r="J902" s="200">
        <f t="shared" si="294"/>
        <v>337.36</v>
      </c>
      <c r="N902" s="292" t="s">
        <v>645</v>
      </c>
      <c r="O902" s="292"/>
      <c r="P902" s="292"/>
      <c r="Q902" s="293">
        <v>44923</v>
      </c>
      <c r="R902" s="293"/>
      <c r="S902" s="293"/>
      <c r="T902" s="47">
        <v>319.99149999999997</v>
      </c>
      <c r="U902" s="47">
        <v>17.368500000000001</v>
      </c>
      <c r="V902" s="294">
        <v>0</v>
      </c>
      <c r="W902" s="294"/>
      <c r="X902" s="294"/>
      <c r="Y902" s="294"/>
      <c r="Z902" s="47">
        <v>337.36</v>
      </c>
      <c r="AA902" s="294">
        <v>337.36</v>
      </c>
      <c r="AB902" s="294"/>
      <c r="AC902" s="207" t="s">
        <v>1125</v>
      </c>
      <c r="AE902" s="295"/>
      <c r="AF902" s="295"/>
      <c r="AG902" s="21"/>
      <c r="AH902" s="16"/>
      <c r="AI902" s="296"/>
      <c r="AJ902" s="296"/>
      <c r="AK902" s="296"/>
      <c r="AL902" s="294"/>
      <c r="AM902" s="294"/>
      <c r="AN902" s="47"/>
    </row>
    <row r="903" spans="1:40" x14ac:dyDescent="0.2">
      <c r="A903" s="91" t="s">
        <v>443</v>
      </c>
      <c r="B903" s="199" t="str">
        <f t="shared" si="270"/>
        <v>SERVICIO</v>
      </c>
      <c r="C903" s="199" t="str">
        <f t="shared" si="287"/>
        <v>Reg</v>
      </c>
      <c r="D903" s="199" t="b">
        <f t="shared" si="288"/>
        <v>1</v>
      </c>
      <c r="E903" s="199" t="str">
        <f t="shared" si="289"/>
        <v>2023-01</v>
      </c>
      <c r="F903" s="199" t="str">
        <f t="shared" si="290"/>
        <v/>
      </c>
      <c r="G903" s="200">
        <f t="shared" si="291"/>
        <v>321.3</v>
      </c>
      <c r="H903" s="200">
        <f t="shared" si="292"/>
        <v>16.059999999999999</v>
      </c>
      <c r="I903" s="200">
        <f t="shared" si="293"/>
        <v>0</v>
      </c>
      <c r="J903" s="200">
        <f t="shared" si="294"/>
        <v>337.36</v>
      </c>
      <c r="N903" s="292" t="s">
        <v>646</v>
      </c>
      <c r="O903" s="292"/>
      <c r="P903" s="292"/>
      <c r="Q903" s="293">
        <v>44954</v>
      </c>
      <c r="R903" s="293"/>
      <c r="S903" s="293"/>
      <c r="T903" s="47">
        <v>321.29520000000002</v>
      </c>
      <c r="U903" s="47">
        <v>16.064800000000002</v>
      </c>
      <c r="V903" s="294">
        <v>0</v>
      </c>
      <c r="W903" s="294"/>
      <c r="X903" s="294"/>
      <c r="Y903" s="294"/>
      <c r="Z903" s="47">
        <v>337.36</v>
      </c>
      <c r="AA903" s="294">
        <v>337.36</v>
      </c>
      <c r="AB903" s="294"/>
      <c r="AC903" s="207" t="s">
        <v>1125</v>
      </c>
      <c r="AE903" s="295"/>
      <c r="AF903" s="295"/>
      <c r="AG903" s="21"/>
      <c r="AH903" s="16"/>
      <c r="AI903" s="296"/>
      <c r="AJ903" s="296"/>
      <c r="AK903" s="296"/>
      <c r="AL903" s="294"/>
      <c r="AM903" s="294"/>
      <c r="AN903" s="47"/>
    </row>
    <row r="904" spans="1:40" x14ac:dyDescent="0.2">
      <c r="A904" s="91" t="s">
        <v>443</v>
      </c>
      <c r="B904" s="199" t="str">
        <f t="shared" si="270"/>
        <v>SERVICIO</v>
      </c>
      <c r="C904" s="199" t="str">
        <f t="shared" si="287"/>
        <v>Reg</v>
      </c>
      <c r="D904" s="199" t="b">
        <f t="shared" si="288"/>
        <v>1</v>
      </c>
      <c r="E904" s="199" t="str">
        <f t="shared" si="289"/>
        <v>2023-02</v>
      </c>
      <c r="F904" s="199" t="str">
        <f t="shared" si="290"/>
        <v/>
      </c>
      <c r="G904" s="200">
        <f t="shared" si="291"/>
        <v>322.60000000000002</v>
      </c>
      <c r="H904" s="200">
        <f t="shared" si="292"/>
        <v>14.76</v>
      </c>
      <c r="I904" s="200">
        <f t="shared" si="293"/>
        <v>0</v>
      </c>
      <c r="J904" s="200">
        <f t="shared" si="294"/>
        <v>337.36</v>
      </c>
      <c r="N904" s="292" t="s">
        <v>647</v>
      </c>
      <c r="O904" s="292"/>
      <c r="P904" s="292"/>
      <c r="Q904" s="293">
        <v>44985</v>
      </c>
      <c r="R904" s="293"/>
      <c r="S904" s="293"/>
      <c r="T904" s="47">
        <v>322.60419999999999</v>
      </c>
      <c r="U904" s="47">
        <v>14.755800000000001</v>
      </c>
      <c r="V904" s="294">
        <v>0</v>
      </c>
      <c r="W904" s="294"/>
      <c r="X904" s="294"/>
      <c r="Y904" s="294"/>
      <c r="Z904" s="47">
        <v>337.36</v>
      </c>
      <c r="AA904" s="294">
        <v>337.36</v>
      </c>
      <c r="AB904" s="294"/>
      <c r="AC904" s="207" t="s">
        <v>1125</v>
      </c>
      <c r="AE904" s="295"/>
      <c r="AF904" s="295"/>
      <c r="AG904" s="21"/>
      <c r="AH904" s="16"/>
      <c r="AI904" s="296"/>
      <c r="AJ904" s="296"/>
      <c r="AK904" s="296"/>
      <c r="AL904" s="294"/>
      <c r="AM904" s="294"/>
      <c r="AN904" s="47"/>
    </row>
    <row r="905" spans="1:40" x14ac:dyDescent="0.2">
      <c r="A905" s="91" t="s">
        <v>443</v>
      </c>
      <c r="B905" s="199" t="str">
        <f t="shared" si="270"/>
        <v>SERVICIO</v>
      </c>
      <c r="C905" s="199" t="str">
        <f t="shared" si="287"/>
        <v>Reg</v>
      </c>
      <c r="D905" s="199" t="b">
        <f t="shared" si="288"/>
        <v>1</v>
      </c>
      <c r="E905" s="199" t="str">
        <f t="shared" si="289"/>
        <v>2023-03</v>
      </c>
      <c r="F905" s="199" t="str">
        <f t="shared" si="290"/>
        <v/>
      </c>
      <c r="G905" s="200">
        <f t="shared" si="291"/>
        <v>323.92</v>
      </c>
      <c r="H905" s="200">
        <f t="shared" si="292"/>
        <v>13.44</v>
      </c>
      <c r="I905" s="200">
        <f t="shared" si="293"/>
        <v>0</v>
      </c>
      <c r="J905" s="200">
        <f t="shared" si="294"/>
        <v>337.36</v>
      </c>
      <c r="N905" s="292" t="s">
        <v>648</v>
      </c>
      <c r="O905" s="292"/>
      <c r="P905" s="292"/>
      <c r="Q905" s="293">
        <v>45013</v>
      </c>
      <c r="R905" s="293"/>
      <c r="S905" s="293"/>
      <c r="T905" s="47">
        <v>323.91860000000003</v>
      </c>
      <c r="U905" s="47">
        <v>13.4414</v>
      </c>
      <c r="V905" s="294">
        <v>0</v>
      </c>
      <c r="W905" s="294"/>
      <c r="X905" s="294"/>
      <c r="Y905" s="294"/>
      <c r="Z905" s="47">
        <v>337.36</v>
      </c>
      <c r="AA905" s="294">
        <v>337.36</v>
      </c>
      <c r="AB905" s="294"/>
      <c r="AC905" s="207" t="s">
        <v>1125</v>
      </c>
      <c r="AE905" s="295"/>
      <c r="AF905" s="295"/>
      <c r="AG905" s="21"/>
      <c r="AH905" s="16"/>
      <c r="AI905" s="296"/>
      <c r="AJ905" s="296"/>
      <c r="AK905" s="296"/>
      <c r="AL905" s="294"/>
      <c r="AM905" s="294"/>
      <c r="AN905" s="47"/>
    </row>
    <row r="906" spans="1:40" x14ac:dyDescent="0.2">
      <c r="A906" s="91" t="s">
        <v>443</v>
      </c>
      <c r="B906" s="199" t="str">
        <f t="shared" si="270"/>
        <v>SERVICIO</v>
      </c>
      <c r="C906" s="199" t="str">
        <f t="shared" si="287"/>
        <v>Reg</v>
      </c>
      <c r="D906" s="199" t="b">
        <f t="shared" si="288"/>
        <v>1</v>
      </c>
      <c r="E906" s="199" t="str">
        <f t="shared" si="289"/>
        <v>2023-04</v>
      </c>
      <c r="F906" s="199" t="str">
        <f t="shared" si="290"/>
        <v/>
      </c>
      <c r="G906" s="200">
        <f t="shared" si="291"/>
        <v>325.24</v>
      </c>
      <c r="H906" s="200">
        <f t="shared" si="292"/>
        <v>12.12</v>
      </c>
      <c r="I906" s="200">
        <f t="shared" si="293"/>
        <v>0</v>
      </c>
      <c r="J906" s="200">
        <f t="shared" si="294"/>
        <v>337.36</v>
      </c>
      <c r="N906" s="292" t="s">
        <v>649</v>
      </c>
      <c r="O906" s="292"/>
      <c r="P906" s="292"/>
      <c r="Q906" s="293">
        <v>45044</v>
      </c>
      <c r="R906" s="293"/>
      <c r="S906" s="293"/>
      <c r="T906" s="47">
        <v>325.23820000000001</v>
      </c>
      <c r="U906" s="47">
        <v>12.1218</v>
      </c>
      <c r="V906" s="294">
        <v>0</v>
      </c>
      <c r="W906" s="294"/>
      <c r="X906" s="294"/>
      <c r="Y906" s="294"/>
      <c r="Z906" s="47">
        <v>337.36</v>
      </c>
      <c r="AA906" s="294">
        <v>337.36</v>
      </c>
      <c r="AB906" s="294"/>
      <c r="AC906" s="207" t="s">
        <v>1125</v>
      </c>
      <c r="AE906" s="295"/>
      <c r="AF906" s="295"/>
      <c r="AG906" s="21"/>
      <c r="AH906" s="16"/>
      <c r="AI906" s="296"/>
      <c r="AJ906" s="296"/>
      <c r="AK906" s="296"/>
      <c r="AL906" s="294"/>
      <c r="AM906" s="294"/>
      <c r="AN906" s="47"/>
    </row>
    <row r="907" spans="1:40" x14ac:dyDescent="0.2">
      <c r="A907" s="91" t="s">
        <v>443</v>
      </c>
      <c r="B907" s="199" t="str">
        <f t="shared" si="270"/>
        <v>SERVICIO</v>
      </c>
      <c r="C907" s="199" t="str">
        <f t="shared" si="287"/>
        <v>Reg</v>
      </c>
      <c r="D907" s="199" t="b">
        <f t="shared" si="288"/>
        <v>1</v>
      </c>
      <c r="E907" s="199" t="str">
        <f t="shared" si="289"/>
        <v>2023-05</v>
      </c>
      <c r="F907" s="199" t="str">
        <f t="shared" si="290"/>
        <v/>
      </c>
      <c r="G907" s="200">
        <f t="shared" si="291"/>
        <v>326.56</v>
      </c>
      <c r="H907" s="200">
        <f t="shared" si="292"/>
        <v>10.8</v>
      </c>
      <c r="I907" s="200">
        <f t="shared" si="293"/>
        <v>0</v>
      </c>
      <c r="J907" s="200">
        <f t="shared" si="294"/>
        <v>337.36</v>
      </c>
      <c r="N907" s="292" t="s">
        <v>650</v>
      </c>
      <c r="O907" s="292"/>
      <c r="P907" s="292"/>
      <c r="Q907" s="293">
        <v>45074</v>
      </c>
      <c r="R907" s="293"/>
      <c r="S907" s="293"/>
      <c r="T907" s="47">
        <v>326.56330000000003</v>
      </c>
      <c r="U907" s="47">
        <v>10.7967</v>
      </c>
      <c r="V907" s="294">
        <v>0</v>
      </c>
      <c r="W907" s="294"/>
      <c r="X907" s="294"/>
      <c r="Y907" s="294"/>
      <c r="Z907" s="47">
        <v>337.36</v>
      </c>
      <c r="AA907" s="294">
        <v>337.36</v>
      </c>
      <c r="AB907" s="294"/>
      <c r="AC907" s="207" t="s">
        <v>1125</v>
      </c>
      <c r="AE907" s="295"/>
      <c r="AF907" s="295"/>
      <c r="AG907" s="21"/>
      <c r="AH907" s="16"/>
      <c r="AI907" s="296"/>
      <c r="AJ907" s="296"/>
      <c r="AK907" s="296"/>
      <c r="AL907" s="294"/>
      <c r="AM907" s="294"/>
      <c r="AN907" s="47"/>
    </row>
    <row r="908" spans="1:40" x14ac:dyDescent="0.2">
      <c r="A908" s="91" t="s">
        <v>443</v>
      </c>
      <c r="B908" s="199" t="str">
        <f t="shared" si="270"/>
        <v>SERVICIO</v>
      </c>
      <c r="C908" s="199" t="str">
        <f t="shared" si="287"/>
        <v>Reg</v>
      </c>
      <c r="D908" s="199" t="b">
        <f t="shared" si="288"/>
        <v>1</v>
      </c>
      <c r="E908" s="199" t="str">
        <f t="shared" si="289"/>
        <v>2023-06</v>
      </c>
      <c r="F908" s="199" t="str">
        <f t="shared" si="290"/>
        <v/>
      </c>
      <c r="G908" s="200">
        <f t="shared" si="291"/>
        <v>327.89</v>
      </c>
      <c r="H908" s="200">
        <f t="shared" si="292"/>
        <v>9.4700000000000006</v>
      </c>
      <c r="I908" s="200">
        <f t="shared" si="293"/>
        <v>0</v>
      </c>
      <c r="J908" s="200">
        <f t="shared" si="294"/>
        <v>337.36</v>
      </c>
      <c r="N908" s="292" t="s">
        <v>651</v>
      </c>
      <c r="O908" s="292"/>
      <c r="P908" s="292"/>
      <c r="Q908" s="293">
        <v>45105</v>
      </c>
      <c r="R908" s="293"/>
      <c r="S908" s="293"/>
      <c r="T908" s="47">
        <v>327.8938</v>
      </c>
      <c r="U908" s="47">
        <v>9.4662000000000006</v>
      </c>
      <c r="V908" s="294">
        <v>0</v>
      </c>
      <c r="W908" s="294"/>
      <c r="X908" s="294"/>
      <c r="Y908" s="294"/>
      <c r="Z908" s="47">
        <v>337.36</v>
      </c>
      <c r="AA908" s="294">
        <v>337.36</v>
      </c>
      <c r="AB908" s="294"/>
      <c r="AC908" s="207" t="s">
        <v>1125</v>
      </c>
      <c r="AE908" s="295"/>
      <c r="AF908" s="295"/>
      <c r="AG908" s="21"/>
      <c r="AH908" s="16"/>
      <c r="AI908" s="296"/>
      <c r="AJ908" s="296"/>
      <c r="AK908" s="296"/>
      <c r="AL908" s="294"/>
      <c r="AM908" s="294"/>
      <c r="AN908" s="47"/>
    </row>
    <row r="909" spans="1:40" x14ac:dyDescent="0.2">
      <c r="A909" s="91" t="s">
        <v>443</v>
      </c>
      <c r="B909" s="199" t="str">
        <f t="shared" ref="B909:B972" si="295">IF(RIGHT(N908,2)=RIGHT(N909,2)=FALSE,Q908,B908)</f>
        <v>SERVICIO</v>
      </c>
      <c r="C909" s="199" t="str">
        <f t="shared" si="287"/>
        <v>Reg</v>
      </c>
      <c r="D909" s="199" t="b">
        <f t="shared" si="288"/>
        <v>1</v>
      </c>
      <c r="E909" s="199" t="str">
        <f t="shared" si="289"/>
        <v>2023-07</v>
      </c>
      <c r="F909" s="199" t="str">
        <f t="shared" si="290"/>
        <v/>
      </c>
      <c r="G909" s="200">
        <f t="shared" si="291"/>
        <v>329.23</v>
      </c>
      <c r="H909" s="200">
        <f t="shared" si="292"/>
        <v>8.1300000000000008</v>
      </c>
      <c r="I909" s="200">
        <f t="shared" si="293"/>
        <v>0</v>
      </c>
      <c r="J909" s="200">
        <f t="shared" si="294"/>
        <v>337.36</v>
      </c>
      <c r="N909" s="292" t="s">
        <v>652</v>
      </c>
      <c r="O909" s="292"/>
      <c r="P909" s="292"/>
      <c r="Q909" s="293">
        <v>45135</v>
      </c>
      <c r="R909" s="293"/>
      <c r="S909" s="293"/>
      <c r="T909" s="47">
        <v>329.2296</v>
      </c>
      <c r="U909" s="47">
        <v>8.1303999999999998</v>
      </c>
      <c r="V909" s="294">
        <v>0</v>
      </c>
      <c r="W909" s="294"/>
      <c r="X909" s="294"/>
      <c r="Y909" s="294"/>
      <c r="Z909" s="47">
        <v>337.36</v>
      </c>
      <c r="AA909" s="294">
        <v>337.36</v>
      </c>
      <c r="AB909" s="294"/>
      <c r="AC909" s="207" t="s">
        <v>1125</v>
      </c>
      <c r="AE909" s="295"/>
      <c r="AF909" s="295"/>
      <c r="AG909" s="21"/>
      <c r="AH909" s="16"/>
      <c r="AI909" s="296"/>
      <c r="AJ909" s="296"/>
      <c r="AK909" s="296"/>
      <c r="AL909" s="294"/>
      <c r="AM909" s="294"/>
      <c r="AN909" s="47"/>
    </row>
    <row r="910" spans="1:40" x14ac:dyDescent="0.2">
      <c r="A910" s="91" t="s">
        <v>443</v>
      </c>
      <c r="B910" s="199" t="str">
        <f t="shared" si="295"/>
        <v>SERVICIO</v>
      </c>
      <c r="C910" s="199" t="str">
        <f t="shared" si="287"/>
        <v>Reg</v>
      </c>
      <c r="D910" s="199" t="b">
        <f t="shared" si="288"/>
        <v>1</v>
      </c>
      <c r="E910" s="199" t="str">
        <f t="shared" si="289"/>
        <v>2023-08</v>
      </c>
      <c r="F910" s="199" t="str">
        <f t="shared" si="290"/>
        <v/>
      </c>
      <c r="G910" s="200">
        <f t="shared" si="291"/>
        <v>330.57</v>
      </c>
      <c r="H910" s="200">
        <f t="shared" si="292"/>
        <v>6.79</v>
      </c>
      <c r="I910" s="200">
        <f t="shared" si="293"/>
        <v>0</v>
      </c>
      <c r="J910" s="200">
        <f t="shared" si="294"/>
        <v>337.36</v>
      </c>
      <c r="N910" s="292" t="s">
        <v>653</v>
      </c>
      <c r="O910" s="292"/>
      <c r="P910" s="292"/>
      <c r="Q910" s="293">
        <v>45166</v>
      </c>
      <c r="R910" s="293"/>
      <c r="S910" s="293"/>
      <c r="T910" s="47">
        <v>330.57100000000003</v>
      </c>
      <c r="U910" s="47">
        <v>6.7889999999999997</v>
      </c>
      <c r="V910" s="294">
        <v>0</v>
      </c>
      <c r="W910" s="294"/>
      <c r="X910" s="294"/>
      <c r="Y910" s="294"/>
      <c r="Z910" s="47">
        <v>337.36</v>
      </c>
      <c r="AA910" s="294">
        <v>337.36</v>
      </c>
      <c r="AB910" s="294"/>
      <c r="AC910" s="207" t="s">
        <v>1125</v>
      </c>
      <c r="AE910" s="295"/>
      <c r="AF910" s="295"/>
      <c r="AG910" s="21"/>
      <c r="AH910" s="16"/>
      <c r="AI910" s="296"/>
      <c r="AJ910" s="296"/>
      <c r="AK910" s="296"/>
      <c r="AL910" s="294"/>
      <c r="AM910" s="294"/>
      <c r="AN910" s="47"/>
    </row>
    <row r="911" spans="1:40" x14ac:dyDescent="0.2">
      <c r="A911" s="91" t="s">
        <v>443</v>
      </c>
      <c r="B911" s="199" t="str">
        <f t="shared" si="295"/>
        <v>SERVICIO</v>
      </c>
      <c r="C911" s="199" t="str">
        <f t="shared" si="287"/>
        <v>Reg</v>
      </c>
      <c r="D911" s="199" t="b">
        <f t="shared" si="288"/>
        <v>1</v>
      </c>
      <c r="E911" s="199" t="str">
        <f t="shared" si="289"/>
        <v>2023-09</v>
      </c>
      <c r="F911" s="199" t="str">
        <f t="shared" si="290"/>
        <v/>
      </c>
      <c r="G911" s="200">
        <f t="shared" si="291"/>
        <v>331.92</v>
      </c>
      <c r="H911" s="200">
        <f t="shared" si="292"/>
        <v>5.44</v>
      </c>
      <c r="I911" s="200">
        <f t="shared" si="293"/>
        <v>0</v>
      </c>
      <c r="J911" s="200">
        <f t="shared" si="294"/>
        <v>337.36</v>
      </c>
      <c r="N911" s="292" t="s">
        <v>654</v>
      </c>
      <c r="O911" s="292"/>
      <c r="P911" s="292"/>
      <c r="Q911" s="293">
        <v>45197</v>
      </c>
      <c r="R911" s="293"/>
      <c r="S911" s="293"/>
      <c r="T911" s="47">
        <v>331.91770000000002</v>
      </c>
      <c r="U911" s="47">
        <v>5.4423000000000004</v>
      </c>
      <c r="V911" s="294">
        <v>0</v>
      </c>
      <c r="W911" s="294"/>
      <c r="X911" s="294"/>
      <c r="Y911" s="294"/>
      <c r="Z911" s="47">
        <v>337.36</v>
      </c>
      <c r="AA911" s="294">
        <v>337.36</v>
      </c>
      <c r="AB911" s="294"/>
      <c r="AC911" s="207" t="s">
        <v>1125</v>
      </c>
      <c r="AE911" s="295"/>
      <c r="AF911" s="295"/>
      <c r="AG911" s="21"/>
      <c r="AH911" s="16"/>
      <c r="AI911" s="296"/>
      <c r="AJ911" s="296"/>
      <c r="AK911" s="296"/>
      <c r="AL911" s="294"/>
      <c r="AM911" s="294"/>
      <c r="AN911" s="47"/>
    </row>
    <row r="912" spans="1:40" x14ac:dyDescent="0.2">
      <c r="A912" s="91" t="s">
        <v>443</v>
      </c>
      <c r="B912" s="199" t="str">
        <f t="shared" si="295"/>
        <v>SERVICIO</v>
      </c>
      <c r="C912" s="199" t="str">
        <f t="shared" si="287"/>
        <v>Reg</v>
      </c>
      <c r="D912" s="199" t="b">
        <f t="shared" si="288"/>
        <v>1</v>
      </c>
      <c r="E912" s="199" t="str">
        <f t="shared" si="289"/>
        <v>2023-10</v>
      </c>
      <c r="F912" s="199" t="str">
        <f t="shared" si="290"/>
        <v/>
      </c>
      <c r="G912" s="200">
        <f t="shared" si="291"/>
        <v>333.27</v>
      </c>
      <c r="H912" s="200">
        <f t="shared" si="292"/>
        <v>4.09</v>
      </c>
      <c r="I912" s="200">
        <f t="shared" si="293"/>
        <v>0</v>
      </c>
      <c r="J912" s="200">
        <f t="shared" si="294"/>
        <v>337.35999999999996</v>
      </c>
      <c r="N912" s="292" t="s">
        <v>655</v>
      </c>
      <c r="O912" s="292"/>
      <c r="P912" s="292"/>
      <c r="Q912" s="293">
        <v>45227</v>
      </c>
      <c r="R912" s="293"/>
      <c r="S912" s="293"/>
      <c r="T912" s="47">
        <v>333.27</v>
      </c>
      <c r="U912" s="47">
        <v>4.09</v>
      </c>
      <c r="V912" s="294">
        <v>0</v>
      </c>
      <c r="W912" s="294"/>
      <c r="X912" s="294"/>
      <c r="Y912" s="294"/>
      <c r="Z912" s="47">
        <v>337.36</v>
      </c>
      <c r="AA912" s="294">
        <v>337.36</v>
      </c>
      <c r="AB912" s="294"/>
      <c r="AC912" s="207" t="s">
        <v>1125</v>
      </c>
      <c r="AE912" s="295"/>
      <c r="AF912" s="295"/>
      <c r="AG912" s="21"/>
      <c r="AH912" s="16"/>
      <c r="AI912" s="296"/>
      <c r="AJ912" s="296"/>
      <c r="AK912" s="296"/>
      <c r="AL912" s="294"/>
      <c r="AM912" s="294"/>
      <c r="AN912" s="47"/>
    </row>
    <row r="913" spans="1:40" x14ac:dyDescent="0.2">
      <c r="A913" s="91" t="s">
        <v>443</v>
      </c>
      <c r="B913" s="199" t="str">
        <f t="shared" si="295"/>
        <v>SERVICIO</v>
      </c>
      <c r="C913" s="199" t="str">
        <f t="shared" si="287"/>
        <v>Reg</v>
      </c>
      <c r="D913" s="199" t="b">
        <f t="shared" si="288"/>
        <v>1</v>
      </c>
      <c r="E913" s="199" t="str">
        <f t="shared" si="289"/>
        <v>2023-11</v>
      </c>
      <c r="F913" s="199" t="str">
        <f t="shared" si="290"/>
        <v/>
      </c>
      <c r="G913" s="200">
        <f t="shared" si="291"/>
        <v>334.63</v>
      </c>
      <c r="H913" s="200">
        <f t="shared" si="292"/>
        <v>2.73</v>
      </c>
      <c r="I913" s="200">
        <f t="shared" si="293"/>
        <v>0</v>
      </c>
      <c r="J913" s="200">
        <f t="shared" si="294"/>
        <v>337.36</v>
      </c>
      <c r="N913" s="292" t="s">
        <v>656</v>
      </c>
      <c r="O913" s="292"/>
      <c r="P913" s="292"/>
      <c r="Q913" s="293">
        <v>45258</v>
      </c>
      <c r="R913" s="293"/>
      <c r="S913" s="293"/>
      <c r="T913" s="47">
        <v>334.62779999999998</v>
      </c>
      <c r="U913" s="47">
        <v>2.7322000000000002</v>
      </c>
      <c r="V913" s="294">
        <v>0</v>
      </c>
      <c r="W913" s="294"/>
      <c r="X913" s="294"/>
      <c r="Y913" s="294"/>
      <c r="Z913" s="47">
        <v>337.36</v>
      </c>
      <c r="AA913" s="294">
        <v>337.36</v>
      </c>
      <c r="AB913" s="294"/>
      <c r="AC913" s="207" t="s">
        <v>1125</v>
      </c>
      <c r="AE913" s="295"/>
      <c r="AF913" s="295"/>
      <c r="AG913" s="21"/>
      <c r="AH913" s="16"/>
      <c r="AI913" s="296"/>
      <c r="AJ913" s="296"/>
      <c r="AK913" s="296"/>
      <c r="AL913" s="294"/>
      <c r="AM913" s="294"/>
      <c r="AN913" s="47"/>
    </row>
    <row r="914" spans="1:40" x14ac:dyDescent="0.2">
      <c r="A914" s="91" t="s">
        <v>443</v>
      </c>
      <c r="B914" s="199" t="str">
        <f t="shared" si="295"/>
        <v>SERVICIO</v>
      </c>
      <c r="C914" s="199" t="str">
        <f t="shared" si="287"/>
        <v>Reg</v>
      </c>
      <c r="D914" s="199" t="b">
        <f t="shared" si="288"/>
        <v>1</v>
      </c>
      <c r="E914" s="199" t="str">
        <f t="shared" si="289"/>
        <v>2023-12</v>
      </c>
      <c r="F914" s="199" t="str">
        <f t="shared" si="290"/>
        <v/>
      </c>
      <c r="G914" s="200">
        <f t="shared" si="291"/>
        <v>335.99</v>
      </c>
      <c r="H914" s="200">
        <f t="shared" si="292"/>
        <v>1.37</v>
      </c>
      <c r="I914" s="200">
        <f t="shared" si="293"/>
        <v>0</v>
      </c>
      <c r="J914" s="200">
        <f t="shared" si="294"/>
        <v>337.36</v>
      </c>
      <c r="N914" s="292" t="s">
        <v>657</v>
      </c>
      <c r="O914" s="292"/>
      <c r="P914" s="292"/>
      <c r="Q914" s="293">
        <v>45288</v>
      </c>
      <c r="R914" s="293"/>
      <c r="S914" s="293"/>
      <c r="T914" s="47">
        <v>335.99090000000001</v>
      </c>
      <c r="U914" s="47">
        <v>1.3689</v>
      </c>
      <c r="V914" s="294">
        <v>0</v>
      </c>
      <c r="W914" s="294"/>
      <c r="X914" s="294"/>
      <c r="Y914" s="294"/>
      <c r="Z914" s="47">
        <v>337.35980000000001</v>
      </c>
      <c r="AA914" s="294">
        <v>337.35980000000001</v>
      </c>
      <c r="AB914" s="294"/>
      <c r="AC914" s="207" t="s">
        <v>1125</v>
      </c>
      <c r="AE914" s="295"/>
      <c r="AF914" s="295"/>
      <c r="AG914" s="21"/>
      <c r="AH914" s="16"/>
      <c r="AI914" s="296"/>
      <c r="AJ914" s="296"/>
      <c r="AK914" s="296"/>
      <c r="AL914" s="294"/>
      <c r="AM914" s="294"/>
      <c r="AN914" s="47"/>
    </row>
    <row r="915" spans="1:40" hidden="1" x14ac:dyDescent="0.2">
      <c r="B915" s="197">
        <f t="shared" si="295"/>
        <v>45288</v>
      </c>
      <c r="G915" s="13"/>
      <c r="H915" s="13"/>
      <c r="I915" s="13"/>
      <c r="Q915" s="291" t="s">
        <v>109</v>
      </c>
      <c r="R915" s="291"/>
      <c r="S915" s="291"/>
    </row>
    <row r="916" spans="1:40" x14ac:dyDescent="0.2">
      <c r="A916" s="91" t="s">
        <v>443</v>
      </c>
      <c r="B916" s="199" t="str">
        <f t="shared" si="295"/>
        <v>FOMA</v>
      </c>
      <c r="C916" s="199" t="str">
        <f t="shared" ref="C916:C918" si="296">IF(LEFT(N916,2)=LEFT(N917,2)=FALSE,AC916,"REVISAR")</f>
        <v>Reg</v>
      </c>
      <c r="D916" s="199" t="b">
        <f t="shared" ref="D916:D918" si="297">DATE(YEAR(AH916),MONTH(AH916),DAY(AH916))=DATE(YEAR(AI916),MONTH(AI916),DAY(AI916))</f>
        <v>1</v>
      </c>
      <c r="E916" s="199" t="str">
        <f t="shared" ref="E916:E918" si="298">IF(ISBLANK(AH916)=FALSE,TEXT(AH916,"YYYY-MM"),TEXT(Q916,"YYYY-MM"))</f>
        <v>2024-01</v>
      </c>
      <c r="F916" s="199" t="str">
        <f t="shared" ref="F916:F918" si="299">IF(ISBLANK(AI916)=FALSE,TEXT(AI916,"YYYY-MM"),"")</f>
        <v/>
      </c>
      <c r="G916" s="200">
        <f t="shared" ref="G916:G918" si="300">ROUND(IF(ISBLANK(AL916)=FALSE,T916,T916),2)</f>
        <v>258.33</v>
      </c>
      <c r="H916" s="200">
        <f t="shared" ref="H916:H918" si="301">ROUND(+U916,2)</f>
        <v>0</v>
      </c>
      <c r="I916" s="200">
        <f t="shared" ref="I916:I918" si="302">ROUND(IF(ISBLANK(AL916)=FALSE,V916,V916),2)</f>
        <v>0</v>
      </c>
      <c r="J916" s="200">
        <f t="shared" ref="J916:J918" si="303">+G916+H916+I916</f>
        <v>258.33</v>
      </c>
      <c r="N916" s="292" t="s">
        <v>658</v>
      </c>
      <c r="O916" s="292"/>
      <c r="P916" s="292"/>
      <c r="Q916" s="293">
        <v>45319</v>
      </c>
      <c r="R916" s="293"/>
      <c r="S916" s="293"/>
      <c r="T916" s="47">
        <v>258.33</v>
      </c>
      <c r="U916" s="47">
        <v>0</v>
      </c>
      <c r="V916" s="294">
        <v>0</v>
      </c>
      <c r="W916" s="294"/>
      <c r="X916" s="294"/>
      <c r="Y916" s="294"/>
      <c r="Z916" s="47">
        <v>258.33</v>
      </c>
      <c r="AA916" s="294">
        <v>258.33</v>
      </c>
      <c r="AB916" s="294"/>
      <c r="AC916" s="207" t="s">
        <v>1125</v>
      </c>
      <c r="AE916" s="295"/>
      <c r="AF916" s="295"/>
      <c r="AG916" s="21"/>
      <c r="AH916" s="16"/>
      <c r="AI916" s="296"/>
      <c r="AJ916" s="296"/>
      <c r="AK916" s="296"/>
      <c r="AL916" s="294"/>
      <c r="AM916" s="294"/>
      <c r="AN916" s="47"/>
    </row>
    <row r="917" spans="1:40" x14ac:dyDescent="0.2">
      <c r="A917" s="91" t="s">
        <v>443</v>
      </c>
      <c r="B917" s="199" t="str">
        <f t="shared" si="295"/>
        <v>FOMA</v>
      </c>
      <c r="C917" s="199" t="str">
        <f t="shared" si="296"/>
        <v>Reg</v>
      </c>
      <c r="D917" s="199" t="b">
        <f t="shared" si="297"/>
        <v>1</v>
      </c>
      <c r="E917" s="199" t="str">
        <f t="shared" si="298"/>
        <v>2024-02</v>
      </c>
      <c r="F917" s="199" t="str">
        <f t="shared" si="299"/>
        <v/>
      </c>
      <c r="G917" s="200">
        <f t="shared" si="300"/>
        <v>258.33</v>
      </c>
      <c r="H917" s="200">
        <f t="shared" si="301"/>
        <v>0</v>
      </c>
      <c r="I917" s="200">
        <f t="shared" si="302"/>
        <v>0</v>
      </c>
      <c r="J917" s="200">
        <f t="shared" si="303"/>
        <v>258.33</v>
      </c>
      <c r="N917" s="292" t="s">
        <v>659</v>
      </c>
      <c r="O917" s="292"/>
      <c r="P917" s="292"/>
      <c r="Q917" s="293">
        <v>45350</v>
      </c>
      <c r="R917" s="293"/>
      <c r="S917" s="293"/>
      <c r="T917" s="47">
        <v>258.33</v>
      </c>
      <c r="U917" s="47">
        <v>0</v>
      </c>
      <c r="V917" s="294">
        <v>0</v>
      </c>
      <c r="W917" s="294"/>
      <c r="X917" s="294"/>
      <c r="Y917" s="294"/>
      <c r="Z917" s="47">
        <v>258.33</v>
      </c>
      <c r="AA917" s="294">
        <v>258.33</v>
      </c>
      <c r="AB917" s="294"/>
      <c r="AC917" s="207" t="s">
        <v>1125</v>
      </c>
      <c r="AE917" s="295"/>
      <c r="AF917" s="295"/>
      <c r="AG917" s="21"/>
      <c r="AH917" s="16"/>
      <c r="AI917" s="296"/>
      <c r="AJ917" s="296"/>
      <c r="AK917" s="296"/>
      <c r="AL917" s="294"/>
      <c r="AM917" s="294"/>
      <c r="AN917" s="47"/>
    </row>
    <row r="918" spans="1:40" x14ac:dyDescent="0.2">
      <c r="A918" s="91" t="s">
        <v>443</v>
      </c>
      <c r="B918" s="199" t="str">
        <f t="shared" si="295"/>
        <v>FOMA</v>
      </c>
      <c r="C918" s="199" t="str">
        <f t="shared" si="296"/>
        <v>Reg</v>
      </c>
      <c r="D918" s="199" t="b">
        <f t="shared" si="297"/>
        <v>1</v>
      </c>
      <c r="E918" s="199" t="str">
        <f t="shared" si="298"/>
        <v>2024-04</v>
      </c>
      <c r="F918" s="199" t="str">
        <f t="shared" si="299"/>
        <v/>
      </c>
      <c r="G918" s="200">
        <f t="shared" si="300"/>
        <v>258.33999999999997</v>
      </c>
      <c r="H918" s="200">
        <f t="shared" si="301"/>
        <v>0</v>
      </c>
      <c r="I918" s="200">
        <f t="shared" si="302"/>
        <v>0</v>
      </c>
      <c r="J918" s="200">
        <f t="shared" si="303"/>
        <v>258.33999999999997</v>
      </c>
      <c r="N918" s="292" t="s">
        <v>660</v>
      </c>
      <c r="O918" s="292"/>
      <c r="P918" s="292"/>
      <c r="Q918" s="293">
        <v>45410</v>
      </c>
      <c r="R918" s="293"/>
      <c r="S918" s="293"/>
      <c r="T918" s="47">
        <v>258.33999999999997</v>
      </c>
      <c r="U918" s="47">
        <v>0</v>
      </c>
      <c r="V918" s="294">
        <v>0</v>
      </c>
      <c r="W918" s="294"/>
      <c r="X918" s="294"/>
      <c r="Y918" s="294"/>
      <c r="Z918" s="47">
        <v>258.33999999999997</v>
      </c>
      <c r="AA918" s="294">
        <v>258.33999999999997</v>
      </c>
      <c r="AB918" s="294"/>
      <c r="AC918" s="207" t="s">
        <v>1125</v>
      </c>
      <c r="AE918" s="295"/>
      <c r="AF918" s="295"/>
      <c r="AG918" s="21"/>
      <c r="AH918" s="16"/>
      <c r="AI918" s="296"/>
      <c r="AJ918" s="296"/>
      <c r="AK918" s="296"/>
      <c r="AL918" s="294"/>
      <c r="AM918" s="294"/>
      <c r="AN918" s="47"/>
    </row>
    <row r="919" spans="1:40" hidden="1" x14ac:dyDescent="0.2">
      <c r="B919" s="197">
        <f t="shared" si="295"/>
        <v>45410</v>
      </c>
      <c r="G919" s="13"/>
      <c r="H919" s="13"/>
      <c r="I919" s="13"/>
      <c r="N919" s="288" t="s">
        <v>113</v>
      </c>
      <c r="O919" s="288"/>
      <c r="P919" s="288"/>
      <c r="Q919" s="288"/>
      <c r="R919" s="288"/>
      <c r="S919" s="288"/>
      <c r="T919" s="48">
        <v>5990.317</v>
      </c>
      <c r="U919" s="48">
        <v>182.44280000000001</v>
      </c>
      <c r="V919" s="289">
        <v>0</v>
      </c>
      <c r="W919" s="289"/>
      <c r="X919" s="289"/>
      <c r="Y919" s="289"/>
      <c r="Z919" s="48">
        <v>6172.7597999999998</v>
      </c>
      <c r="AA919" s="289">
        <v>5835.3998000000001</v>
      </c>
      <c r="AB919" s="289"/>
    </row>
    <row r="920" spans="1:40" hidden="1" x14ac:dyDescent="0.2">
      <c r="B920" s="197">
        <f t="shared" si="295"/>
        <v>0</v>
      </c>
      <c r="G920" s="13"/>
      <c r="H920" s="13"/>
      <c r="I920" s="13"/>
    </row>
    <row r="921" spans="1:40" hidden="1" x14ac:dyDescent="0.2">
      <c r="B921" s="197">
        <f t="shared" si="295"/>
        <v>0</v>
      </c>
      <c r="G921" s="13"/>
      <c r="H921" s="13"/>
      <c r="I921" s="13"/>
      <c r="O921" s="290" t="s">
        <v>114</v>
      </c>
      <c r="P921" s="290"/>
      <c r="Q921" s="290"/>
      <c r="S921" s="290" t="s">
        <v>115</v>
      </c>
      <c r="T921" s="290"/>
      <c r="U921" s="290"/>
      <c r="V921" s="290"/>
      <c r="W921" s="290"/>
      <c r="X921" s="290"/>
      <c r="Y921" s="290"/>
      <c r="Z921" s="290"/>
      <c r="AA921" s="290"/>
      <c r="AB921" s="290"/>
      <c r="AC921" s="290"/>
    </row>
    <row r="922" spans="1:40" hidden="1" x14ac:dyDescent="0.2">
      <c r="B922" s="197">
        <f t="shared" si="295"/>
        <v>0</v>
      </c>
      <c r="G922" s="13"/>
      <c r="H922" s="13"/>
      <c r="I922" s="13"/>
      <c r="S922" s="290"/>
      <c r="T922" s="290"/>
      <c r="U922" s="290"/>
      <c r="V922" s="290"/>
      <c r="W922" s="290"/>
      <c r="X922" s="290"/>
      <c r="Y922" s="290"/>
      <c r="Z922" s="290"/>
      <c r="AA922" s="290"/>
      <c r="AB922" s="290"/>
      <c r="AC922" s="290"/>
    </row>
    <row r="923" spans="1:40" hidden="1" x14ac:dyDescent="0.2">
      <c r="B923" s="197">
        <f t="shared" si="295"/>
        <v>0</v>
      </c>
      <c r="G923" s="13"/>
      <c r="H923" s="13"/>
      <c r="I923" s="13"/>
    </row>
    <row r="924" spans="1:40" hidden="1" x14ac:dyDescent="0.2">
      <c r="B924" s="197">
        <f t="shared" si="295"/>
        <v>0</v>
      </c>
      <c r="G924" s="13"/>
      <c r="H924" s="13"/>
      <c r="I924" s="13"/>
    </row>
    <row r="925" spans="1:40" hidden="1" x14ac:dyDescent="0.2">
      <c r="B925" s="197">
        <f t="shared" si="295"/>
        <v>0</v>
      </c>
      <c r="G925" s="13"/>
      <c r="H925" s="13"/>
      <c r="I925" s="13"/>
      <c r="J925" s="13"/>
    </row>
    <row r="926" spans="1:40" hidden="1" x14ac:dyDescent="0.2">
      <c r="B926" s="197">
        <f t="shared" si="295"/>
        <v>0</v>
      </c>
      <c r="G926" s="13"/>
      <c r="H926" s="13"/>
      <c r="I926" s="13"/>
      <c r="P926" s="297" t="s">
        <v>47</v>
      </c>
      <c r="Q926" s="297"/>
      <c r="R926" s="297"/>
      <c r="S926" s="297"/>
      <c r="T926" s="297"/>
      <c r="U926" s="297"/>
      <c r="V926" s="297"/>
    </row>
    <row r="927" spans="1:40" hidden="1" x14ac:dyDescent="0.2">
      <c r="B927" s="197">
        <f t="shared" si="295"/>
        <v>0</v>
      </c>
      <c r="G927" s="13"/>
      <c r="H927" s="13"/>
      <c r="I927" s="13"/>
    </row>
    <row r="928" spans="1:40" hidden="1" x14ac:dyDescent="0.2">
      <c r="B928" s="197">
        <f t="shared" si="295"/>
        <v>0</v>
      </c>
      <c r="G928" s="13"/>
      <c r="H928" s="13"/>
      <c r="I928" s="13"/>
      <c r="P928" s="290" t="s">
        <v>48</v>
      </c>
      <c r="Q928" s="290"/>
      <c r="R928" s="290"/>
      <c r="S928" s="290"/>
      <c r="T928" s="290"/>
      <c r="U928" s="290"/>
      <c r="V928" s="290"/>
      <c r="W928" s="290"/>
      <c r="Y928" s="298">
        <v>3840</v>
      </c>
      <c r="Z928" s="298"/>
      <c r="AA928" s="298"/>
      <c r="AF928" s="290" t="s">
        <v>49</v>
      </c>
      <c r="AG928" s="290"/>
      <c r="AH928" s="290"/>
      <c r="AI928" s="290"/>
      <c r="AK928" s="299">
        <v>3619.2795000000001</v>
      </c>
      <c r="AL928" s="299"/>
    </row>
    <row r="929" spans="1:42" hidden="1" x14ac:dyDescent="0.2">
      <c r="B929" s="197">
        <f t="shared" si="295"/>
        <v>0</v>
      </c>
      <c r="G929" s="13"/>
      <c r="H929" s="13"/>
      <c r="I929" s="13"/>
      <c r="P929" s="290" t="s">
        <v>50</v>
      </c>
      <c r="Q929" s="290"/>
      <c r="R929" s="290"/>
      <c r="S929" s="290"/>
      <c r="T929" s="290"/>
      <c r="U929" s="290"/>
      <c r="V929" s="290"/>
      <c r="W929" s="290"/>
      <c r="Y929" s="298">
        <v>0</v>
      </c>
      <c r="Z929" s="298"/>
      <c r="AA929" s="298"/>
      <c r="AF929" s="290" t="s">
        <v>51</v>
      </c>
      <c r="AG929" s="290"/>
      <c r="AH929" s="290"/>
      <c r="AI929" s="290"/>
      <c r="AK929" s="300">
        <v>7459.2794999999996</v>
      </c>
      <c r="AL929" s="300"/>
    </row>
    <row r="930" spans="1:42" hidden="1" x14ac:dyDescent="0.2">
      <c r="B930" s="197">
        <f t="shared" si="295"/>
        <v>0</v>
      </c>
      <c r="G930" s="13"/>
      <c r="H930" s="13"/>
      <c r="I930" s="13"/>
      <c r="P930" s="290" t="s">
        <v>52</v>
      </c>
      <c r="Q930" s="290"/>
      <c r="R930" s="290"/>
      <c r="S930" s="290"/>
      <c r="T930" s="290"/>
      <c r="U930" s="290"/>
      <c r="V930" s="290"/>
      <c r="W930" s="290"/>
      <c r="Y930" s="298">
        <v>-2.8199999999999999E-2</v>
      </c>
      <c r="Z930" s="298"/>
      <c r="AA930" s="298"/>
    </row>
    <row r="931" spans="1:42" hidden="1" x14ac:dyDescent="0.2">
      <c r="B931" s="197">
        <f t="shared" si="295"/>
        <v>0</v>
      </c>
      <c r="G931" s="13"/>
      <c r="H931" s="13"/>
      <c r="I931" s="13"/>
    </row>
    <row r="932" spans="1:42" hidden="1" x14ac:dyDescent="0.2">
      <c r="B932" s="197">
        <f t="shared" si="295"/>
        <v>0</v>
      </c>
      <c r="G932" s="13"/>
      <c r="H932" s="13"/>
      <c r="I932" s="13"/>
      <c r="P932" s="297" t="s">
        <v>53</v>
      </c>
      <c r="Q932" s="297"/>
      <c r="R932" s="297"/>
      <c r="S932" s="297"/>
      <c r="T932" s="297"/>
      <c r="U932" s="297"/>
      <c r="V932" s="297"/>
    </row>
    <row r="933" spans="1:42" hidden="1" x14ac:dyDescent="0.2">
      <c r="B933" s="197">
        <f t="shared" si="295"/>
        <v>0</v>
      </c>
      <c r="G933" s="13"/>
      <c r="H933" s="13"/>
      <c r="I933" s="13"/>
    </row>
    <row r="934" spans="1:42" hidden="1" x14ac:dyDescent="0.2">
      <c r="B934" s="197">
        <f t="shared" si="295"/>
        <v>0</v>
      </c>
      <c r="G934" s="13"/>
      <c r="H934" s="13"/>
      <c r="I934" s="13"/>
      <c r="P934" s="301" t="s">
        <v>54</v>
      </c>
      <c r="Q934" s="301"/>
      <c r="R934" s="301"/>
      <c r="S934" s="301"/>
      <c r="T934" s="301"/>
      <c r="U934" s="301"/>
      <c r="V934" s="301"/>
      <c r="W934" s="301"/>
      <c r="Y934" s="298">
        <v>0</v>
      </c>
      <c r="Z934" s="298"/>
      <c r="AA934" s="298"/>
      <c r="AF934" s="290" t="s">
        <v>450</v>
      </c>
      <c r="AG934" s="290"/>
      <c r="AH934" s="290"/>
      <c r="AI934" s="290"/>
    </row>
    <row r="935" spans="1:42" hidden="1" x14ac:dyDescent="0.2">
      <c r="B935" s="197">
        <f t="shared" si="295"/>
        <v>0</v>
      </c>
      <c r="G935" s="13"/>
      <c r="H935" s="13"/>
      <c r="I935" s="13"/>
    </row>
    <row r="936" spans="1:42" hidden="1" x14ac:dyDescent="0.2">
      <c r="B936" s="197">
        <f t="shared" si="295"/>
        <v>0</v>
      </c>
      <c r="G936" s="13"/>
      <c r="H936" s="13"/>
      <c r="I936" s="13"/>
      <c r="P936" s="297" t="s">
        <v>56</v>
      </c>
      <c r="Q936" s="297"/>
      <c r="R936" s="297"/>
      <c r="S936" s="297"/>
      <c r="T936" s="297"/>
      <c r="U936" s="297"/>
      <c r="V936" s="297"/>
    </row>
    <row r="937" spans="1:42" ht="22.5" hidden="1" x14ac:dyDescent="0.2">
      <c r="A937" s="26" t="s">
        <v>193</v>
      </c>
      <c r="B937" s="197">
        <f t="shared" si="295"/>
        <v>0</v>
      </c>
      <c r="C937" s="26"/>
      <c r="D937" s="26" t="s">
        <v>291</v>
      </c>
      <c r="E937" s="32" t="s">
        <v>67</v>
      </c>
      <c r="F937" s="22" t="s">
        <v>68</v>
      </c>
      <c r="G937" s="22"/>
      <c r="H937" s="22"/>
      <c r="I937" s="22"/>
      <c r="J937" s="38" t="s">
        <v>69</v>
      </c>
      <c r="K937" s="30" t="s">
        <v>194</v>
      </c>
      <c r="L937" s="31" t="s">
        <v>194</v>
      </c>
      <c r="M937" s="30" t="s">
        <v>194</v>
      </c>
      <c r="N937" s="288" t="s">
        <v>57</v>
      </c>
      <c r="O937" s="288"/>
      <c r="P937" s="288"/>
      <c r="Q937" s="288" t="s">
        <v>58</v>
      </c>
      <c r="R937" s="288"/>
      <c r="S937" s="288"/>
      <c r="T937" s="46" t="s">
        <v>59</v>
      </c>
      <c r="U937" s="46" t="s">
        <v>60</v>
      </c>
      <c r="V937" s="302" t="s">
        <v>61</v>
      </c>
      <c r="W937" s="302"/>
      <c r="X937" s="302"/>
      <c r="Y937" s="302"/>
      <c r="Z937" s="46" t="s">
        <v>62</v>
      </c>
      <c r="AA937" s="302" t="s">
        <v>63</v>
      </c>
      <c r="AB937" s="302"/>
      <c r="AC937" s="19" t="s">
        <v>64</v>
      </c>
      <c r="AE937" s="288" t="s">
        <v>65</v>
      </c>
      <c r="AF937" s="288"/>
      <c r="AG937" s="19" t="s">
        <v>66</v>
      </c>
      <c r="AH937" s="19" t="s">
        <v>67</v>
      </c>
      <c r="AI937" s="288" t="s">
        <v>68</v>
      </c>
      <c r="AJ937" s="288"/>
      <c r="AK937" s="288"/>
      <c r="AL937" s="302" t="s">
        <v>69</v>
      </c>
      <c r="AM937" s="302"/>
      <c r="AN937" s="46" t="s">
        <v>63</v>
      </c>
      <c r="AO937" s="30" t="s">
        <v>194</v>
      </c>
      <c r="AP937" s="31" t="s">
        <v>194</v>
      </c>
    </row>
    <row r="938" spans="1:42" hidden="1" x14ac:dyDescent="0.2">
      <c r="B938" s="197" t="str">
        <f t="shared" si="295"/>
        <v>Fecha Vencimiento</v>
      </c>
      <c r="G938" s="13"/>
      <c r="H938" s="13"/>
      <c r="I938" s="13"/>
      <c r="Q938" s="291" t="s">
        <v>70</v>
      </c>
      <c r="R938" s="291"/>
      <c r="S938" s="291"/>
    </row>
    <row r="939" spans="1:42" x14ac:dyDescent="0.2">
      <c r="A939" s="91" t="s">
        <v>446</v>
      </c>
      <c r="B939" s="199" t="str">
        <f t="shared" si="295"/>
        <v>SERVICIO</v>
      </c>
      <c r="C939" s="199" t="str">
        <f t="shared" ref="C939:C974" si="304">IF(LEFT(N939,2)=LEFT(N940,2)=FALSE,AC939,"REVISAR")</f>
        <v>CAN</v>
      </c>
      <c r="D939" s="199" t="b">
        <f t="shared" ref="D939:D974" si="305">DATE(YEAR(AH939),MONTH(AH939),DAY(AH939))=DATE(YEAR(AI939),MONTH(AI939),DAY(AI939))</f>
        <v>1</v>
      </c>
      <c r="E939" s="199" t="str">
        <f t="shared" ref="E939:E974" si="306">IF(ISBLANK(AH939)=FALSE,TEXT(AH939,"YYYY-MM"),TEXT(Q939,"YYYY-MM"))</f>
        <v>2020-07</v>
      </c>
      <c r="F939" s="199" t="str">
        <f t="shared" ref="F939:F974" si="307">IF(ISBLANK(AI939)=FALSE,TEXT(AI939,"YYYY-MM"),"")</f>
        <v>2020-07</v>
      </c>
      <c r="G939" s="200">
        <f t="shared" ref="G939:G974" si="308">ROUND(IF(ISBLANK(AL939)=FALSE,T939,T939),2)</f>
        <v>148.88</v>
      </c>
      <c r="H939" s="200">
        <f t="shared" ref="H939:H974" si="309">ROUND(+U939,2)</f>
        <v>23.47</v>
      </c>
      <c r="I939" s="200">
        <f t="shared" ref="I939:I974" si="310">ROUND(IF(ISBLANK(AL939)=FALSE,V939,V939),2)</f>
        <v>0</v>
      </c>
      <c r="J939" s="200">
        <f t="shared" ref="J939:J974" si="311">+G939+H939+I939</f>
        <v>172.35</v>
      </c>
      <c r="N939" s="292" t="s">
        <v>451</v>
      </c>
      <c r="O939" s="292"/>
      <c r="P939" s="292"/>
      <c r="Q939" s="293">
        <v>44013</v>
      </c>
      <c r="R939" s="293"/>
      <c r="S939" s="293"/>
      <c r="T939" s="47">
        <v>148.8783</v>
      </c>
      <c r="U939" s="47">
        <v>23.466999999999999</v>
      </c>
      <c r="V939" s="294">
        <v>0</v>
      </c>
      <c r="W939" s="294"/>
      <c r="X939" s="294"/>
      <c r="Y939" s="294"/>
      <c r="Z939" s="47">
        <v>172.34530000000001</v>
      </c>
      <c r="AA939" s="294">
        <v>0</v>
      </c>
      <c r="AB939" s="294"/>
      <c r="AC939" s="21" t="s">
        <v>72</v>
      </c>
      <c r="AE939" s="295" t="s">
        <v>73</v>
      </c>
      <c r="AF939" s="295"/>
      <c r="AG939" s="21" t="s">
        <v>661</v>
      </c>
      <c r="AH939" s="16">
        <v>44018</v>
      </c>
      <c r="AI939" s="296">
        <v>44018</v>
      </c>
      <c r="AJ939" s="296"/>
      <c r="AK939" s="296"/>
      <c r="AL939" s="294">
        <v>172.35</v>
      </c>
      <c r="AM939" s="294"/>
      <c r="AN939" s="47">
        <v>0</v>
      </c>
    </row>
    <row r="940" spans="1:42" x14ac:dyDescent="0.2">
      <c r="A940" s="91" t="s">
        <v>446</v>
      </c>
      <c r="B940" s="199" t="str">
        <f t="shared" si="295"/>
        <v>SERVICIO</v>
      </c>
      <c r="C940" s="199" t="str">
        <f t="shared" si="304"/>
        <v>CAN</v>
      </c>
      <c r="D940" s="199" t="b">
        <f t="shared" si="305"/>
        <v>1</v>
      </c>
      <c r="E940" s="199" t="str">
        <f t="shared" si="306"/>
        <v>2020-08</v>
      </c>
      <c r="F940" s="199" t="str">
        <f t="shared" si="307"/>
        <v>2020-08</v>
      </c>
      <c r="G940" s="200">
        <f t="shared" si="308"/>
        <v>149.47999999999999</v>
      </c>
      <c r="H940" s="200">
        <f t="shared" si="309"/>
        <v>22.86</v>
      </c>
      <c r="I940" s="200">
        <f t="shared" si="310"/>
        <v>0</v>
      </c>
      <c r="J940" s="200">
        <f t="shared" si="311"/>
        <v>172.33999999999997</v>
      </c>
      <c r="N940" s="292" t="s">
        <v>452</v>
      </c>
      <c r="O940" s="292"/>
      <c r="P940" s="292"/>
      <c r="Q940" s="293">
        <v>44044</v>
      </c>
      <c r="R940" s="293"/>
      <c r="S940" s="293"/>
      <c r="T940" s="47">
        <v>149.48490000000001</v>
      </c>
      <c r="U940" s="47">
        <v>22.860399999999998</v>
      </c>
      <c r="V940" s="294">
        <v>0</v>
      </c>
      <c r="W940" s="294"/>
      <c r="X940" s="294"/>
      <c r="Y940" s="294"/>
      <c r="Z940" s="47">
        <v>172.34530000000001</v>
      </c>
      <c r="AA940" s="294">
        <v>0</v>
      </c>
      <c r="AB940" s="294"/>
      <c r="AC940" s="21" t="s">
        <v>72</v>
      </c>
      <c r="AE940" s="295" t="s">
        <v>73</v>
      </c>
      <c r="AF940" s="295"/>
      <c r="AG940" s="21" t="s">
        <v>662</v>
      </c>
      <c r="AH940" s="16">
        <v>44048</v>
      </c>
      <c r="AI940" s="296">
        <v>44048</v>
      </c>
      <c r="AJ940" s="296"/>
      <c r="AK940" s="296"/>
      <c r="AL940" s="294">
        <v>172.35</v>
      </c>
      <c r="AM940" s="294"/>
      <c r="AN940" s="47">
        <v>0</v>
      </c>
    </row>
    <row r="941" spans="1:42" x14ac:dyDescent="0.2">
      <c r="A941" s="91" t="s">
        <v>446</v>
      </c>
      <c r="B941" s="199" t="str">
        <f t="shared" si="295"/>
        <v>SERVICIO</v>
      </c>
      <c r="C941" s="199" t="str">
        <f t="shared" si="304"/>
        <v>CAN</v>
      </c>
      <c r="D941" s="199" t="b">
        <f t="shared" si="305"/>
        <v>1</v>
      </c>
      <c r="E941" s="199" t="str">
        <f t="shared" si="306"/>
        <v>2020-09</v>
      </c>
      <c r="F941" s="199" t="str">
        <f t="shared" si="307"/>
        <v>2020-09</v>
      </c>
      <c r="G941" s="200">
        <f t="shared" si="308"/>
        <v>150.09</v>
      </c>
      <c r="H941" s="200">
        <f t="shared" si="309"/>
        <v>22.25</v>
      </c>
      <c r="I941" s="200">
        <f t="shared" si="310"/>
        <v>0</v>
      </c>
      <c r="J941" s="200">
        <f t="shared" si="311"/>
        <v>172.34</v>
      </c>
      <c r="N941" s="292" t="s">
        <v>453</v>
      </c>
      <c r="O941" s="292"/>
      <c r="P941" s="292"/>
      <c r="Q941" s="293">
        <v>44075</v>
      </c>
      <c r="R941" s="293"/>
      <c r="S941" s="293"/>
      <c r="T941" s="47">
        <v>150.09389999999999</v>
      </c>
      <c r="U941" s="47">
        <v>22.2514</v>
      </c>
      <c r="V941" s="294">
        <v>0</v>
      </c>
      <c r="W941" s="294"/>
      <c r="X941" s="294"/>
      <c r="Y941" s="294"/>
      <c r="Z941" s="47">
        <v>172.34530000000001</v>
      </c>
      <c r="AA941" s="294">
        <v>0</v>
      </c>
      <c r="AB941" s="294"/>
      <c r="AC941" s="21" t="s">
        <v>72</v>
      </c>
      <c r="AE941" s="295" t="s">
        <v>73</v>
      </c>
      <c r="AF941" s="295"/>
      <c r="AG941" s="21" t="s">
        <v>663</v>
      </c>
      <c r="AH941" s="16">
        <v>44076</v>
      </c>
      <c r="AI941" s="296">
        <v>44076</v>
      </c>
      <c r="AJ941" s="296"/>
      <c r="AK941" s="296"/>
      <c r="AL941" s="294">
        <v>172.35</v>
      </c>
      <c r="AM941" s="294"/>
      <c r="AN941" s="47">
        <v>0</v>
      </c>
    </row>
    <row r="942" spans="1:42" x14ac:dyDescent="0.2">
      <c r="A942" s="91" t="s">
        <v>446</v>
      </c>
      <c r="B942" s="199" t="str">
        <f t="shared" si="295"/>
        <v>SERVICIO</v>
      </c>
      <c r="C942" s="199" t="str">
        <f t="shared" si="304"/>
        <v>CAN</v>
      </c>
      <c r="D942" s="199" t="b">
        <f t="shared" si="305"/>
        <v>1</v>
      </c>
      <c r="E942" s="199" t="str">
        <f t="shared" si="306"/>
        <v>2020-10</v>
      </c>
      <c r="F942" s="199" t="str">
        <f t="shared" si="307"/>
        <v>2020-10</v>
      </c>
      <c r="G942" s="200">
        <f t="shared" si="308"/>
        <v>150.71</v>
      </c>
      <c r="H942" s="200">
        <f t="shared" si="309"/>
        <v>21.64</v>
      </c>
      <c r="I942" s="200">
        <f t="shared" si="310"/>
        <v>0</v>
      </c>
      <c r="J942" s="200">
        <f t="shared" si="311"/>
        <v>172.35000000000002</v>
      </c>
      <c r="N942" s="292" t="s">
        <v>454</v>
      </c>
      <c r="O942" s="292"/>
      <c r="P942" s="292"/>
      <c r="Q942" s="293">
        <v>44105</v>
      </c>
      <c r="R942" s="293"/>
      <c r="S942" s="293"/>
      <c r="T942" s="47">
        <v>150.7054</v>
      </c>
      <c r="U942" s="47">
        <v>21.639900000000001</v>
      </c>
      <c r="V942" s="294">
        <v>0</v>
      </c>
      <c r="W942" s="294"/>
      <c r="X942" s="294"/>
      <c r="Y942" s="294"/>
      <c r="Z942" s="47">
        <v>172.34530000000001</v>
      </c>
      <c r="AA942" s="294">
        <v>0</v>
      </c>
      <c r="AB942" s="294"/>
      <c r="AC942" s="21" t="s">
        <v>72</v>
      </c>
      <c r="AE942" s="295" t="s">
        <v>73</v>
      </c>
      <c r="AF942" s="295"/>
      <c r="AG942" s="21" t="s">
        <v>664</v>
      </c>
      <c r="AH942" s="16">
        <v>44109</v>
      </c>
      <c r="AI942" s="296">
        <v>44109</v>
      </c>
      <c r="AJ942" s="296"/>
      <c r="AK942" s="296"/>
      <c r="AL942" s="294">
        <v>172.35</v>
      </c>
      <c r="AM942" s="294"/>
      <c r="AN942" s="47">
        <v>0</v>
      </c>
    </row>
    <row r="943" spans="1:42" x14ac:dyDescent="0.2">
      <c r="A943" s="91" t="s">
        <v>446</v>
      </c>
      <c r="B943" s="199" t="str">
        <f t="shared" si="295"/>
        <v>SERVICIO</v>
      </c>
      <c r="C943" s="199" t="str">
        <f t="shared" si="304"/>
        <v>CAN</v>
      </c>
      <c r="D943" s="199" t="b">
        <f t="shared" si="305"/>
        <v>1</v>
      </c>
      <c r="E943" s="199" t="str">
        <f t="shared" si="306"/>
        <v>2020-11</v>
      </c>
      <c r="F943" s="199" t="str">
        <f t="shared" si="307"/>
        <v>2020-11</v>
      </c>
      <c r="G943" s="200">
        <f t="shared" si="308"/>
        <v>151.32</v>
      </c>
      <c r="H943" s="200">
        <f t="shared" si="309"/>
        <v>21.03</v>
      </c>
      <c r="I943" s="200">
        <f t="shared" si="310"/>
        <v>0</v>
      </c>
      <c r="J943" s="200">
        <f t="shared" si="311"/>
        <v>172.35</v>
      </c>
      <c r="N943" s="292" t="s">
        <v>455</v>
      </c>
      <c r="O943" s="292"/>
      <c r="P943" s="292"/>
      <c r="Q943" s="293">
        <v>44136</v>
      </c>
      <c r="R943" s="293"/>
      <c r="S943" s="293"/>
      <c r="T943" s="47">
        <v>151.3194</v>
      </c>
      <c r="U943" s="47">
        <v>21.0259</v>
      </c>
      <c r="V943" s="294">
        <v>0</v>
      </c>
      <c r="W943" s="294"/>
      <c r="X943" s="294"/>
      <c r="Y943" s="294"/>
      <c r="Z943" s="47">
        <v>172.34530000000001</v>
      </c>
      <c r="AA943" s="294">
        <v>0</v>
      </c>
      <c r="AB943" s="294"/>
      <c r="AC943" s="21" t="s">
        <v>72</v>
      </c>
      <c r="AE943" s="295" t="s">
        <v>73</v>
      </c>
      <c r="AF943" s="295"/>
      <c r="AG943" s="21" t="s">
        <v>665</v>
      </c>
      <c r="AH943" s="16">
        <v>44137</v>
      </c>
      <c r="AI943" s="296">
        <v>44137</v>
      </c>
      <c r="AJ943" s="296"/>
      <c r="AK943" s="296"/>
      <c r="AL943" s="294">
        <v>172.35</v>
      </c>
      <c r="AM943" s="294"/>
      <c r="AN943" s="47">
        <v>0</v>
      </c>
    </row>
    <row r="944" spans="1:42" x14ac:dyDescent="0.2">
      <c r="A944" s="91" t="s">
        <v>446</v>
      </c>
      <c r="B944" s="199" t="str">
        <f t="shared" si="295"/>
        <v>SERVICIO</v>
      </c>
      <c r="C944" s="199" t="str">
        <f t="shared" si="304"/>
        <v>CAN</v>
      </c>
      <c r="D944" s="199" t="b">
        <f t="shared" si="305"/>
        <v>1</v>
      </c>
      <c r="E944" s="199" t="str">
        <f t="shared" si="306"/>
        <v>2020-12</v>
      </c>
      <c r="F944" s="199" t="str">
        <f t="shared" si="307"/>
        <v>2020-12</v>
      </c>
      <c r="G944" s="200">
        <f t="shared" si="308"/>
        <v>151.94</v>
      </c>
      <c r="H944" s="200">
        <f t="shared" si="309"/>
        <v>20.41</v>
      </c>
      <c r="I944" s="200">
        <f t="shared" si="310"/>
        <v>0</v>
      </c>
      <c r="J944" s="200">
        <f t="shared" si="311"/>
        <v>172.35</v>
      </c>
      <c r="N944" s="292" t="s">
        <v>456</v>
      </c>
      <c r="O944" s="292"/>
      <c r="P944" s="292"/>
      <c r="Q944" s="293">
        <v>44166</v>
      </c>
      <c r="R944" s="293"/>
      <c r="S944" s="293"/>
      <c r="T944" s="47">
        <v>151.9359</v>
      </c>
      <c r="U944" s="47">
        <v>20.409400000000002</v>
      </c>
      <c r="V944" s="294">
        <v>0</v>
      </c>
      <c r="W944" s="294"/>
      <c r="X944" s="294"/>
      <c r="Y944" s="294"/>
      <c r="Z944" s="47">
        <v>172.34530000000001</v>
      </c>
      <c r="AA944" s="294">
        <v>0</v>
      </c>
      <c r="AB944" s="294"/>
      <c r="AC944" s="21" t="s">
        <v>72</v>
      </c>
      <c r="AE944" s="295" t="s">
        <v>73</v>
      </c>
      <c r="AF944" s="295"/>
      <c r="AG944" s="21" t="s">
        <v>666</v>
      </c>
      <c r="AH944" s="16">
        <v>44169</v>
      </c>
      <c r="AI944" s="296">
        <v>44169</v>
      </c>
      <c r="AJ944" s="296"/>
      <c r="AK944" s="296"/>
      <c r="AL944" s="294">
        <v>172.35</v>
      </c>
      <c r="AM944" s="294"/>
      <c r="AN944" s="47">
        <v>0</v>
      </c>
    </row>
    <row r="945" spans="1:40" x14ac:dyDescent="0.2">
      <c r="A945" s="91" t="s">
        <v>446</v>
      </c>
      <c r="B945" s="199" t="str">
        <f t="shared" si="295"/>
        <v>SERVICIO</v>
      </c>
      <c r="C945" s="199" t="str">
        <f t="shared" si="304"/>
        <v>CAN</v>
      </c>
      <c r="D945" s="199" t="b">
        <f t="shared" si="305"/>
        <v>1</v>
      </c>
      <c r="E945" s="199" t="str">
        <f t="shared" si="306"/>
        <v>2021-01</v>
      </c>
      <c r="F945" s="199" t="str">
        <f t="shared" si="307"/>
        <v>2021-01</v>
      </c>
      <c r="G945" s="200">
        <f t="shared" si="308"/>
        <v>152.55000000000001</v>
      </c>
      <c r="H945" s="200">
        <f t="shared" si="309"/>
        <v>19.79</v>
      </c>
      <c r="I945" s="200">
        <f t="shared" si="310"/>
        <v>0</v>
      </c>
      <c r="J945" s="200">
        <f t="shared" si="311"/>
        <v>172.34</v>
      </c>
      <c r="N945" s="292" t="s">
        <v>457</v>
      </c>
      <c r="O945" s="292"/>
      <c r="P945" s="292"/>
      <c r="Q945" s="293">
        <v>44197</v>
      </c>
      <c r="R945" s="293"/>
      <c r="S945" s="293"/>
      <c r="T945" s="47">
        <v>152.5549</v>
      </c>
      <c r="U945" s="47">
        <v>19.790400000000002</v>
      </c>
      <c r="V945" s="294">
        <v>0</v>
      </c>
      <c r="W945" s="294"/>
      <c r="X945" s="294"/>
      <c r="Y945" s="294"/>
      <c r="Z945" s="47">
        <v>172.34530000000001</v>
      </c>
      <c r="AA945" s="294">
        <v>0</v>
      </c>
      <c r="AB945" s="294"/>
      <c r="AC945" s="21" t="s">
        <v>72</v>
      </c>
      <c r="AE945" s="295" t="s">
        <v>73</v>
      </c>
      <c r="AF945" s="295"/>
      <c r="AG945" s="21" t="s">
        <v>667</v>
      </c>
      <c r="AH945" s="16">
        <v>44208.549513888887</v>
      </c>
      <c r="AI945" s="296">
        <v>44208.552349537036</v>
      </c>
      <c r="AJ945" s="296"/>
      <c r="AK945" s="296"/>
      <c r="AL945" s="294">
        <v>172.34530000000001</v>
      </c>
      <c r="AM945" s="294"/>
      <c r="AN945" s="47">
        <v>0</v>
      </c>
    </row>
    <row r="946" spans="1:40" x14ac:dyDescent="0.2">
      <c r="A946" s="91" t="s">
        <v>446</v>
      </c>
      <c r="B946" s="199" t="str">
        <f t="shared" si="295"/>
        <v>SERVICIO</v>
      </c>
      <c r="C946" s="199" t="str">
        <f t="shared" si="304"/>
        <v>CAN</v>
      </c>
      <c r="D946" s="199" t="b">
        <f t="shared" si="305"/>
        <v>1</v>
      </c>
      <c r="E946" s="199" t="str">
        <f t="shared" si="306"/>
        <v>2021-02</v>
      </c>
      <c r="F946" s="199" t="str">
        <f t="shared" si="307"/>
        <v>2021-02</v>
      </c>
      <c r="G946" s="200">
        <f t="shared" si="308"/>
        <v>153.18</v>
      </c>
      <c r="H946" s="200">
        <f t="shared" si="309"/>
        <v>19.170000000000002</v>
      </c>
      <c r="I946" s="200">
        <f t="shared" si="310"/>
        <v>0</v>
      </c>
      <c r="J946" s="200">
        <f t="shared" si="311"/>
        <v>172.35000000000002</v>
      </c>
      <c r="N946" s="292" t="s">
        <v>458</v>
      </c>
      <c r="O946" s="292"/>
      <c r="P946" s="292"/>
      <c r="Q946" s="293">
        <v>44228</v>
      </c>
      <c r="R946" s="293"/>
      <c r="S946" s="293"/>
      <c r="T946" s="47">
        <v>153.1764</v>
      </c>
      <c r="U946" s="47">
        <v>19.168900000000001</v>
      </c>
      <c r="V946" s="294">
        <v>0</v>
      </c>
      <c r="W946" s="294"/>
      <c r="X946" s="294"/>
      <c r="Y946" s="294"/>
      <c r="Z946" s="47">
        <v>172.34530000000001</v>
      </c>
      <c r="AA946" s="294">
        <v>0</v>
      </c>
      <c r="AB946" s="294"/>
      <c r="AC946" s="21" t="s">
        <v>72</v>
      </c>
      <c r="AE946" s="295" t="s">
        <v>73</v>
      </c>
      <c r="AF946" s="295"/>
      <c r="AG946" s="21" t="s">
        <v>668</v>
      </c>
      <c r="AH946" s="16">
        <v>44230.516527777778</v>
      </c>
      <c r="AI946" s="296">
        <v>44230.518171296295</v>
      </c>
      <c r="AJ946" s="296"/>
      <c r="AK946" s="296"/>
      <c r="AL946" s="294">
        <v>172.34530000000001</v>
      </c>
      <c r="AM946" s="294"/>
      <c r="AN946" s="47">
        <v>0</v>
      </c>
    </row>
    <row r="947" spans="1:40" x14ac:dyDescent="0.2">
      <c r="A947" s="91" t="s">
        <v>446</v>
      </c>
      <c r="B947" s="199" t="str">
        <f t="shared" si="295"/>
        <v>SERVICIO</v>
      </c>
      <c r="C947" s="199" t="str">
        <f t="shared" si="304"/>
        <v>CAN</v>
      </c>
      <c r="D947" s="199" t="b">
        <f t="shared" si="305"/>
        <v>1</v>
      </c>
      <c r="E947" s="199" t="str">
        <f t="shared" si="306"/>
        <v>2021-03</v>
      </c>
      <c r="F947" s="199" t="str">
        <f t="shared" si="307"/>
        <v>2021-03</v>
      </c>
      <c r="G947" s="200">
        <f t="shared" si="308"/>
        <v>153.80000000000001</v>
      </c>
      <c r="H947" s="200">
        <f t="shared" si="309"/>
        <v>18.54</v>
      </c>
      <c r="I947" s="200">
        <f t="shared" si="310"/>
        <v>0</v>
      </c>
      <c r="J947" s="200">
        <f t="shared" si="311"/>
        <v>172.34</v>
      </c>
      <c r="N947" s="292" t="s">
        <v>459</v>
      </c>
      <c r="O947" s="292"/>
      <c r="P947" s="292"/>
      <c r="Q947" s="293">
        <v>44256</v>
      </c>
      <c r="R947" s="293"/>
      <c r="S947" s="293"/>
      <c r="T947" s="47">
        <v>153.8005</v>
      </c>
      <c r="U947" s="47">
        <v>18.544799999999999</v>
      </c>
      <c r="V947" s="294">
        <v>0</v>
      </c>
      <c r="W947" s="294"/>
      <c r="X947" s="294"/>
      <c r="Y947" s="294"/>
      <c r="Z947" s="47">
        <v>172.34530000000001</v>
      </c>
      <c r="AA947" s="294">
        <v>0</v>
      </c>
      <c r="AB947" s="294"/>
      <c r="AC947" s="21" t="s">
        <v>72</v>
      </c>
      <c r="AE947" s="295" t="s">
        <v>73</v>
      </c>
      <c r="AF947" s="295"/>
      <c r="AG947" s="21" t="s">
        <v>669</v>
      </c>
      <c r="AH947" s="16">
        <v>44264.536608796298</v>
      </c>
      <c r="AI947" s="296">
        <v>44264.537685185183</v>
      </c>
      <c r="AJ947" s="296"/>
      <c r="AK947" s="296"/>
      <c r="AL947" s="294">
        <v>172.34530000000001</v>
      </c>
      <c r="AM947" s="294"/>
      <c r="AN947" s="47">
        <v>0</v>
      </c>
    </row>
    <row r="948" spans="1:40" x14ac:dyDescent="0.2">
      <c r="A948" s="91" t="s">
        <v>446</v>
      </c>
      <c r="B948" s="199" t="str">
        <f t="shared" si="295"/>
        <v>SERVICIO</v>
      </c>
      <c r="C948" s="199" t="str">
        <f t="shared" si="304"/>
        <v>CAN</v>
      </c>
      <c r="D948" s="199" t="b">
        <f t="shared" si="305"/>
        <v>1</v>
      </c>
      <c r="E948" s="199" t="str">
        <f t="shared" si="306"/>
        <v>2021-04</v>
      </c>
      <c r="F948" s="199" t="str">
        <f t="shared" si="307"/>
        <v>2021-04</v>
      </c>
      <c r="G948" s="200">
        <f t="shared" si="308"/>
        <v>154.43</v>
      </c>
      <c r="H948" s="200">
        <f t="shared" si="309"/>
        <v>17.920000000000002</v>
      </c>
      <c r="I948" s="200">
        <f t="shared" si="310"/>
        <v>0</v>
      </c>
      <c r="J948" s="200">
        <f t="shared" si="311"/>
        <v>172.35000000000002</v>
      </c>
      <c r="N948" s="292" t="s">
        <v>460</v>
      </c>
      <c r="O948" s="292"/>
      <c r="P948" s="292"/>
      <c r="Q948" s="293">
        <v>44287</v>
      </c>
      <c r="R948" s="293"/>
      <c r="S948" s="293"/>
      <c r="T948" s="47">
        <v>154.4271</v>
      </c>
      <c r="U948" s="47">
        <v>17.918199999999999</v>
      </c>
      <c r="V948" s="294">
        <v>0</v>
      </c>
      <c r="W948" s="294"/>
      <c r="X948" s="294"/>
      <c r="Y948" s="294"/>
      <c r="Z948" s="47">
        <v>172.34530000000001</v>
      </c>
      <c r="AA948" s="294">
        <v>0</v>
      </c>
      <c r="AB948" s="294"/>
      <c r="AC948" s="21" t="s">
        <v>72</v>
      </c>
      <c r="AE948" s="295" t="s">
        <v>73</v>
      </c>
      <c r="AF948" s="295"/>
      <c r="AG948" s="21" t="s">
        <v>670</v>
      </c>
      <c r="AH948" s="16">
        <v>44291.500949074078</v>
      </c>
      <c r="AI948" s="296">
        <v>44291.503634259258</v>
      </c>
      <c r="AJ948" s="296"/>
      <c r="AK948" s="296"/>
      <c r="AL948" s="294">
        <v>172.34530000000001</v>
      </c>
      <c r="AM948" s="294"/>
      <c r="AN948" s="47">
        <v>0</v>
      </c>
    </row>
    <row r="949" spans="1:40" x14ac:dyDescent="0.2">
      <c r="A949" s="91" t="s">
        <v>446</v>
      </c>
      <c r="B949" s="199" t="str">
        <f t="shared" si="295"/>
        <v>SERVICIO</v>
      </c>
      <c r="C949" s="199" t="str">
        <f t="shared" si="304"/>
        <v>CAN</v>
      </c>
      <c r="D949" s="199" t="b">
        <f t="shared" si="305"/>
        <v>1</v>
      </c>
      <c r="E949" s="199" t="str">
        <f t="shared" si="306"/>
        <v>2021-05</v>
      </c>
      <c r="F949" s="199" t="str">
        <f t="shared" si="307"/>
        <v>2021-05</v>
      </c>
      <c r="G949" s="200">
        <f t="shared" si="308"/>
        <v>155.06</v>
      </c>
      <c r="H949" s="200">
        <f t="shared" si="309"/>
        <v>17.29</v>
      </c>
      <c r="I949" s="200">
        <f t="shared" si="310"/>
        <v>0</v>
      </c>
      <c r="J949" s="200">
        <f t="shared" si="311"/>
        <v>172.35</v>
      </c>
      <c r="N949" s="292" t="s">
        <v>461</v>
      </c>
      <c r="O949" s="292"/>
      <c r="P949" s="292"/>
      <c r="Q949" s="293">
        <v>44317</v>
      </c>
      <c r="R949" s="293"/>
      <c r="S949" s="293"/>
      <c r="T949" s="47">
        <v>155.05629999999999</v>
      </c>
      <c r="U949" s="47">
        <v>17.289000000000001</v>
      </c>
      <c r="V949" s="294">
        <v>0</v>
      </c>
      <c r="W949" s="294"/>
      <c r="X949" s="294"/>
      <c r="Y949" s="294"/>
      <c r="Z949" s="47">
        <v>172.34530000000001</v>
      </c>
      <c r="AA949" s="294">
        <v>0</v>
      </c>
      <c r="AB949" s="294"/>
      <c r="AC949" s="21" t="s">
        <v>72</v>
      </c>
      <c r="AE949" s="295" t="s">
        <v>73</v>
      </c>
      <c r="AF949" s="295"/>
      <c r="AG949" s="21" t="s">
        <v>671</v>
      </c>
      <c r="AH949" s="16">
        <v>44320.707106481481</v>
      </c>
      <c r="AI949" s="296">
        <v>44320.707488425927</v>
      </c>
      <c r="AJ949" s="296"/>
      <c r="AK949" s="296"/>
      <c r="AL949" s="294">
        <v>172.34530000000001</v>
      </c>
      <c r="AM949" s="294"/>
      <c r="AN949" s="47">
        <v>0</v>
      </c>
    </row>
    <row r="950" spans="1:40" x14ac:dyDescent="0.2">
      <c r="A950" s="91" t="s">
        <v>446</v>
      </c>
      <c r="B950" s="199" t="str">
        <f t="shared" si="295"/>
        <v>SERVICIO</v>
      </c>
      <c r="C950" s="199" t="str">
        <f t="shared" si="304"/>
        <v>CAN</v>
      </c>
      <c r="D950" s="199" t="b">
        <f t="shared" si="305"/>
        <v>1</v>
      </c>
      <c r="E950" s="199" t="str">
        <f t="shared" si="306"/>
        <v>2021-06</v>
      </c>
      <c r="F950" s="199" t="str">
        <f t="shared" si="307"/>
        <v>2021-06</v>
      </c>
      <c r="G950" s="200">
        <f t="shared" si="308"/>
        <v>155.69</v>
      </c>
      <c r="H950" s="200">
        <f t="shared" si="309"/>
        <v>16.66</v>
      </c>
      <c r="I950" s="200">
        <f t="shared" si="310"/>
        <v>0</v>
      </c>
      <c r="J950" s="200">
        <f t="shared" si="311"/>
        <v>172.35</v>
      </c>
      <c r="N950" s="292" t="s">
        <v>462</v>
      </c>
      <c r="O950" s="292"/>
      <c r="P950" s="292"/>
      <c r="Q950" s="293">
        <v>44348</v>
      </c>
      <c r="R950" s="293"/>
      <c r="S950" s="293"/>
      <c r="T950" s="47">
        <v>155.68799999999999</v>
      </c>
      <c r="U950" s="47">
        <v>16.657299999999999</v>
      </c>
      <c r="V950" s="294">
        <v>0</v>
      </c>
      <c r="W950" s="294"/>
      <c r="X950" s="294"/>
      <c r="Y950" s="294"/>
      <c r="Z950" s="47">
        <v>172.34530000000001</v>
      </c>
      <c r="AA950" s="294">
        <v>0</v>
      </c>
      <c r="AB950" s="294"/>
      <c r="AC950" s="21" t="s">
        <v>72</v>
      </c>
      <c r="AE950" s="295" t="s">
        <v>73</v>
      </c>
      <c r="AF950" s="295"/>
      <c r="AG950" s="21" t="s">
        <v>672</v>
      </c>
      <c r="AH950" s="16">
        <v>44351.362442129626</v>
      </c>
      <c r="AI950" s="296">
        <v>44351.362708333334</v>
      </c>
      <c r="AJ950" s="296"/>
      <c r="AK950" s="296"/>
      <c r="AL950" s="294">
        <v>172.34530000000001</v>
      </c>
      <c r="AM950" s="294"/>
      <c r="AN950" s="47">
        <v>0</v>
      </c>
    </row>
    <row r="951" spans="1:40" x14ac:dyDescent="0.2">
      <c r="A951" s="91" t="s">
        <v>446</v>
      </c>
      <c r="B951" s="199" t="str">
        <f t="shared" si="295"/>
        <v>SERVICIO</v>
      </c>
      <c r="C951" s="199" t="str">
        <f t="shared" si="304"/>
        <v>CAN</v>
      </c>
      <c r="D951" s="199" t="b">
        <f t="shared" si="305"/>
        <v>1</v>
      </c>
      <c r="E951" s="199" t="str">
        <f t="shared" si="306"/>
        <v>2021-07</v>
      </c>
      <c r="F951" s="199" t="str">
        <f t="shared" si="307"/>
        <v>2021-07</v>
      </c>
      <c r="G951" s="200">
        <f t="shared" si="308"/>
        <v>156.32</v>
      </c>
      <c r="H951" s="200">
        <f t="shared" si="309"/>
        <v>16.02</v>
      </c>
      <c r="I951" s="200">
        <f t="shared" si="310"/>
        <v>0</v>
      </c>
      <c r="J951" s="200">
        <f t="shared" si="311"/>
        <v>172.34</v>
      </c>
      <c r="N951" s="292" t="s">
        <v>463</v>
      </c>
      <c r="O951" s="292"/>
      <c r="P951" s="292"/>
      <c r="Q951" s="293">
        <v>44378</v>
      </c>
      <c r="R951" s="293"/>
      <c r="S951" s="293"/>
      <c r="T951" s="47">
        <v>156.32230000000001</v>
      </c>
      <c r="U951" s="47">
        <v>16.023</v>
      </c>
      <c r="V951" s="294">
        <v>0</v>
      </c>
      <c r="W951" s="294"/>
      <c r="X951" s="294"/>
      <c r="Y951" s="294"/>
      <c r="Z951" s="47">
        <v>172.34530000000001</v>
      </c>
      <c r="AA951" s="294">
        <v>0</v>
      </c>
      <c r="AB951" s="294"/>
      <c r="AC951" s="21" t="s">
        <v>72</v>
      </c>
      <c r="AE951" s="295" t="s">
        <v>73</v>
      </c>
      <c r="AF951" s="295"/>
      <c r="AG951" s="21" t="s">
        <v>673</v>
      </c>
      <c r="AH951" s="16">
        <v>44382.735081018516</v>
      </c>
      <c r="AI951" s="296">
        <v>44382.735081018516</v>
      </c>
      <c r="AJ951" s="296"/>
      <c r="AK951" s="296"/>
      <c r="AL951" s="294">
        <v>172.34530000000001</v>
      </c>
      <c r="AM951" s="294"/>
      <c r="AN951" s="47">
        <v>0</v>
      </c>
    </row>
    <row r="952" spans="1:40" x14ac:dyDescent="0.2">
      <c r="A952" s="91" t="s">
        <v>446</v>
      </c>
      <c r="B952" s="199" t="str">
        <f t="shared" si="295"/>
        <v>SERVICIO</v>
      </c>
      <c r="C952" s="199" t="str">
        <f t="shared" si="304"/>
        <v>CAN</v>
      </c>
      <c r="D952" s="199" t="b">
        <f t="shared" si="305"/>
        <v>1</v>
      </c>
      <c r="E952" s="199" t="str">
        <f t="shared" si="306"/>
        <v>2021-08</v>
      </c>
      <c r="F952" s="199" t="str">
        <f t="shared" si="307"/>
        <v>2021-08</v>
      </c>
      <c r="G952" s="200">
        <f t="shared" si="308"/>
        <v>156.96</v>
      </c>
      <c r="H952" s="200">
        <f t="shared" si="309"/>
        <v>15.39</v>
      </c>
      <c r="I952" s="200">
        <f t="shared" si="310"/>
        <v>0</v>
      </c>
      <c r="J952" s="200">
        <f t="shared" si="311"/>
        <v>172.35000000000002</v>
      </c>
      <c r="N952" s="292" t="s">
        <v>464</v>
      </c>
      <c r="O952" s="292"/>
      <c r="P952" s="292"/>
      <c r="Q952" s="293">
        <v>44409</v>
      </c>
      <c r="R952" s="293"/>
      <c r="S952" s="293"/>
      <c r="T952" s="47">
        <v>156.95910000000001</v>
      </c>
      <c r="U952" s="47">
        <v>15.386200000000001</v>
      </c>
      <c r="V952" s="294">
        <v>0</v>
      </c>
      <c r="W952" s="294"/>
      <c r="X952" s="294"/>
      <c r="Y952" s="294"/>
      <c r="Z952" s="47">
        <v>172.34530000000001</v>
      </c>
      <c r="AA952" s="294">
        <v>0</v>
      </c>
      <c r="AB952" s="294"/>
      <c r="AC952" s="21" t="s">
        <v>72</v>
      </c>
      <c r="AE952" s="295" t="s">
        <v>73</v>
      </c>
      <c r="AF952" s="295"/>
      <c r="AG952" s="21" t="s">
        <v>674</v>
      </c>
      <c r="AH952" s="16">
        <v>44414.573761574073</v>
      </c>
      <c r="AI952" s="296">
        <v>44414.573761574073</v>
      </c>
      <c r="AJ952" s="296"/>
      <c r="AK952" s="296"/>
      <c r="AL952" s="294">
        <v>172.34530000000001</v>
      </c>
      <c r="AM952" s="294"/>
      <c r="AN952" s="47">
        <v>0</v>
      </c>
    </row>
    <row r="953" spans="1:40" x14ac:dyDescent="0.2">
      <c r="A953" s="91" t="s">
        <v>446</v>
      </c>
      <c r="B953" s="199" t="str">
        <f t="shared" si="295"/>
        <v>SERVICIO</v>
      </c>
      <c r="C953" s="199" t="str">
        <f t="shared" si="304"/>
        <v>CAN</v>
      </c>
      <c r="D953" s="199" t="b">
        <f t="shared" si="305"/>
        <v>1</v>
      </c>
      <c r="E953" s="199" t="str">
        <f t="shared" si="306"/>
        <v>2021-09</v>
      </c>
      <c r="F953" s="199" t="str">
        <f t="shared" si="307"/>
        <v>2021-09</v>
      </c>
      <c r="G953" s="200">
        <f t="shared" si="308"/>
        <v>157.6</v>
      </c>
      <c r="H953" s="200">
        <f t="shared" si="309"/>
        <v>14.75</v>
      </c>
      <c r="I953" s="200">
        <f t="shared" si="310"/>
        <v>0</v>
      </c>
      <c r="J953" s="200">
        <f t="shared" si="311"/>
        <v>172.35</v>
      </c>
      <c r="N953" s="292" t="s">
        <v>465</v>
      </c>
      <c r="O953" s="292"/>
      <c r="P953" s="292"/>
      <c r="Q953" s="293">
        <v>44440</v>
      </c>
      <c r="R953" s="293"/>
      <c r="S953" s="293"/>
      <c r="T953" s="47">
        <v>157.5986</v>
      </c>
      <c r="U953" s="47">
        <v>14.746700000000001</v>
      </c>
      <c r="V953" s="294">
        <v>0</v>
      </c>
      <c r="W953" s="294"/>
      <c r="X953" s="294"/>
      <c r="Y953" s="294"/>
      <c r="Z953" s="47">
        <v>172.34530000000001</v>
      </c>
      <c r="AA953" s="294">
        <v>0</v>
      </c>
      <c r="AB953" s="294"/>
      <c r="AC953" s="21" t="s">
        <v>72</v>
      </c>
      <c r="AE953" s="295" t="s">
        <v>73</v>
      </c>
      <c r="AF953" s="295"/>
      <c r="AG953" s="21" t="s">
        <v>675</v>
      </c>
      <c r="AH953" s="16">
        <v>44452.706111111111</v>
      </c>
      <c r="AI953" s="296">
        <v>44452.706111111111</v>
      </c>
      <c r="AJ953" s="296"/>
      <c r="AK953" s="296"/>
      <c r="AL953" s="294">
        <v>172.34530000000001</v>
      </c>
      <c r="AM953" s="294"/>
      <c r="AN953" s="47">
        <v>0</v>
      </c>
    </row>
    <row r="954" spans="1:40" x14ac:dyDescent="0.2">
      <c r="A954" s="91" t="s">
        <v>446</v>
      </c>
      <c r="B954" s="199" t="str">
        <f t="shared" si="295"/>
        <v>SERVICIO</v>
      </c>
      <c r="C954" s="199" t="str">
        <f t="shared" si="304"/>
        <v>CAN</v>
      </c>
      <c r="D954" s="199" t="b">
        <f t="shared" si="305"/>
        <v>1</v>
      </c>
      <c r="E954" s="199" t="str">
        <f t="shared" si="306"/>
        <v>2021-10</v>
      </c>
      <c r="F954" s="199" t="str">
        <f t="shared" si="307"/>
        <v>2021-10</v>
      </c>
      <c r="G954" s="200">
        <f t="shared" si="308"/>
        <v>158.24</v>
      </c>
      <c r="H954" s="200">
        <f t="shared" si="309"/>
        <v>14.1</v>
      </c>
      <c r="I954" s="200">
        <f t="shared" si="310"/>
        <v>0</v>
      </c>
      <c r="J954" s="200">
        <f t="shared" si="311"/>
        <v>172.34</v>
      </c>
      <c r="N954" s="292" t="s">
        <v>466</v>
      </c>
      <c r="O954" s="292"/>
      <c r="P954" s="292"/>
      <c r="Q954" s="293">
        <v>44470</v>
      </c>
      <c r="R954" s="293"/>
      <c r="S954" s="293"/>
      <c r="T954" s="47">
        <v>158.2407</v>
      </c>
      <c r="U954" s="47">
        <v>14.1046</v>
      </c>
      <c r="V954" s="294">
        <v>0</v>
      </c>
      <c r="W954" s="294"/>
      <c r="X954" s="294"/>
      <c r="Y954" s="294"/>
      <c r="Z954" s="47">
        <v>172.34530000000001</v>
      </c>
      <c r="AA954" s="294">
        <v>0</v>
      </c>
      <c r="AB954" s="294"/>
      <c r="AC954" s="21" t="s">
        <v>72</v>
      </c>
      <c r="AE954" s="295" t="s">
        <v>73</v>
      </c>
      <c r="AF954" s="295"/>
      <c r="AG954" s="21" t="s">
        <v>676</v>
      </c>
      <c r="AH954" s="16">
        <v>44473.686585648145</v>
      </c>
      <c r="AI954" s="296">
        <v>44473.686585648145</v>
      </c>
      <c r="AJ954" s="296"/>
      <c r="AK954" s="296"/>
      <c r="AL954" s="294">
        <v>172.34530000000001</v>
      </c>
      <c r="AM954" s="294"/>
      <c r="AN954" s="47">
        <v>0</v>
      </c>
    </row>
    <row r="955" spans="1:40" x14ac:dyDescent="0.2">
      <c r="A955" s="91" t="s">
        <v>446</v>
      </c>
      <c r="B955" s="199" t="str">
        <f t="shared" si="295"/>
        <v>SERVICIO</v>
      </c>
      <c r="C955" s="199" t="str">
        <f t="shared" si="304"/>
        <v>CAN</v>
      </c>
      <c r="D955" s="199" t="b">
        <f t="shared" si="305"/>
        <v>1</v>
      </c>
      <c r="E955" s="199" t="str">
        <f t="shared" si="306"/>
        <v>2021-11</v>
      </c>
      <c r="F955" s="199" t="str">
        <f t="shared" si="307"/>
        <v>2021-11</v>
      </c>
      <c r="G955" s="200">
        <f t="shared" si="308"/>
        <v>158.88999999999999</v>
      </c>
      <c r="H955" s="200">
        <f t="shared" si="309"/>
        <v>13.46</v>
      </c>
      <c r="I955" s="200">
        <f t="shared" si="310"/>
        <v>0</v>
      </c>
      <c r="J955" s="200">
        <f t="shared" si="311"/>
        <v>172.35</v>
      </c>
      <c r="N955" s="292" t="s">
        <v>467</v>
      </c>
      <c r="O955" s="292"/>
      <c r="P955" s="292"/>
      <c r="Q955" s="293">
        <v>44501</v>
      </c>
      <c r="R955" s="293"/>
      <c r="S955" s="293"/>
      <c r="T955" s="47">
        <v>158.8854</v>
      </c>
      <c r="U955" s="47">
        <v>13.459899999999999</v>
      </c>
      <c r="V955" s="294">
        <v>0</v>
      </c>
      <c r="W955" s="294"/>
      <c r="X955" s="294"/>
      <c r="Y955" s="294"/>
      <c r="Z955" s="47">
        <v>172.34530000000001</v>
      </c>
      <c r="AA955" s="294">
        <v>0</v>
      </c>
      <c r="AB955" s="294"/>
      <c r="AC955" s="21" t="s">
        <v>72</v>
      </c>
      <c r="AE955" s="295" t="s">
        <v>73</v>
      </c>
      <c r="AF955" s="295"/>
      <c r="AG955" s="21" t="s">
        <v>677</v>
      </c>
      <c r="AH955" s="16">
        <v>44512.475844907407</v>
      </c>
      <c r="AI955" s="296">
        <v>44512.475844907407</v>
      </c>
      <c r="AJ955" s="296"/>
      <c r="AK955" s="296"/>
      <c r="AL955" s="294">
        <v>172.34530000000001</v>
      </c>
      <c r="AM955" s="294"/>
      <c r="AN955" s="47">
        <v>0</v>
      </c>
    </row>
    <row r="956" spans="1:40" x14ac:dyDescent="0.2">
      <c r="A956" s="91" t="s">
        <v>446</v>
      </c>
      <c r="B956" s="199" t="str">
        <f t="shared" si="295"/>
        <v>SERVICIO</v>
      </c>
      <c r="C956" s="199" t="str">
        <f t="shared" si="304"/>
        <v>CAN</v>
      </c>
      <c r="D956" s="199" t="b">
        <f t="shared" si="305"/>
        <v>1</v>
      </c>
      <c r="E956" s="199" t="str">
        <f t="shared" si="306"/>
        <v>2021-11</v>
      </c>
      <c r="F956" s="199" t="str">
        <f t="shared" si="307"/>
        <v>2021-11</v>
      </c>
      <c r="G956" s="200">
        <f t="shared" si="308"/>
        <v>159.53</v>
      </c>
      <c r="H956" s="200">
        <f t="shared" si="309"/>
        <v>12.81</v>
      </c>
      <c r="I956" s="200">
        <f t="shared" si="310"/>
        <v>0</v>
      </c>
      <c r="J956" s="200">
        <f t="shared" si="311"/>
        <v>172.34</v>
      </c>
      <c r="N956" s="292" t="s">
        <v>468</v>
      </c>
      <c r="O956" s="292"/>
      <c r="P956" s="292"/>
      <c r="Q956" s="293">
        <v>44531</v>
      </c>
      <c r="R956" s="293"/>
      <c r="S956" s="293"/>
      <c r="T956" s="47">
        <v>159.53270000000001</v>
      </c>
      <c r="U956" s="47">
        <v>12.8126</v>
      </c>
      <c r="V956" s="294">
        <v>0</v>
      </c>
      <c r="W956" s="294"/>
      <c r="X956" s="294"/>
      <c r="Y956" s="294"/>
      <c r="Z956" s="47">
        <v>172.34530000000001</v>
      </c>
      <c r="AA956" s="294">
        <v>0</v>
      </c>
      <c r="AB956" s="294"/>
      <c r="AC956" s="21" t="s">
        <v>72</v>
      </c>
      <c r="AE956" s="295" t="s">
        <v>73</v>
      </c>
      <c r="AF956" s="295"/>
      <c r="AG956" s="21" t="s">
        <v>678</v>
      </c>
      <c r="AH956" s="16">
        <v>44512.711446759262</v>
      </c>
      <c r="AI956" s="296">
        <v>44512.711446759262</v>
      </c>
      <c r="AJ956" s="296"/>
      <c r="AK956" s="296"/>
      <c r="AL956" s="294">
        <v>172.34530000000001</v>
      </c>
      <c r="AM956" s="294"/>
      <c r="AN956" s="47">
        <v>0</v>
      </c>
    </row>
    <row r="957" spans="1:40" x14ac:dyDescent="0.2">
      <c r="A957" s="91" t="s">
        <v>446</v>
      </c>
      <c r="B957" s="199" t="str">
        <f t="shared" si="295"/>
        <v>SERVICIO</v>
      </c>
      <c r="C957" s="199" t="str">
        <f t="shared" si="304"/>
        <v>CAN</v>
      </c>
      <c r="D957" s="199" t="b">
        <f t="shared" si="305"/>
        <v>1</v>
      </c>
      <c r="E957" s="199" t="str">
        <f t="shared" si="306"/>
        <v>2022-01</v>
      </c>
      <c r="F957" s="199" t="str">
        <f t="shared" si="307"/>
        <v>2022-01</v>
      </c>
      <c r="G957" s="200">
        <f t="shared" si="308"/>
        <v>160.18</v>
      </c>
      <c r="H957" s="200">
        <f t="shared" si="309"/>
        <v>12.16</v>
      </c>
      <c r="I957" s="200">
        <f t="shared" si="310"/>
        <v>0</v>
      </c>
      <c r="J957" s="200">
        <f t="shared" si="311"/>
        <v>172.34</v>
      </c>
      <c r="N957" s="292" t="s">
        <v>469</v>
      </c>
      <c r="O957" s="292"/>
      <c r="P957" s="292"/>
      <c r="Q957" s="293">
        <v>44562</v>
      </c>
      <c r="R957" s="293"/>
      <c r="S957" s="293"/>
      <c r="T957" s="47">
        <v>160.18270000000001</v>
      </c>
      <c r="U957" s="47">
        <v>12.162599999999999</v>
      </c>
      <c r="V957" s="294">
        <v>0</v>
      </c>
      <c r="W957" s="294"/>
      <c r="X957" s="294"/>
      <c r="Y957" s="294"/>
      <c r="Z957" s="47">
        <v>172.34530000000001</v>
      </c>
      <c r="AA957" s="294">
        <v>0</v>
      </c>
      <c r="AB957" s="294"/>
      <c r="AC957" s="21" t="s">
        <v>72</v>
      </c>
      <c r="AE957" s="295" t="s">
        <v>73</v>
      </c>
      <c r="AF957" s="295"/>
      <c r="AG957" s="21" t="s">
        <v>679</v>
      </c>
      <c r="AH957" s="16">
        <v>44580.802141203705</v>
      </c>
      <c r="AI957" s="296">
        <v>44580.802141203705</v>
      </c>
      <c r="AJ957" s="296"/>
      <c r="AK957" s="296"/>
      <c r="AL957" s="294">
        <v>172.34530000000001</v>
      </c>
      <c r="AM957" s="294"/>
      <c r="AN957" s="47">
        <v>0</v>
      </c>
    </row>
    <row r="958" spans="1:40" x14ac:dyDescent="0.2">
      <c r="A958" s="91" t="s">
        <v>446</v>
      </c>
      <c r="B958" s="199" t="str">
        <f t="shared" si="295"/>
        <v>SERVICIO</v>
      </c>
      <c r="C958" s="199" t="str">
        <f t="shared" si="304"/>
        <v>CAN</v>
      </c>
      <c r="D958" s="199" t="b">
        <f t="shared" si="305"/>
        <v>1</v>
      </c>
      <c r="E958" s="199" t="str">
        <f t="shared" si="306"/>
        <v>2022-02</v>
      </c>
      <c r="F958" s="199" t="str">
        <f t="shared" si="307"/>
        <v>2022-02</v>
      </c>
      <c r="G958" s="200">
        <f t="shared" si="308"/>
        <v>160.84</v>
      </c>
      <c r="H958" s="200">
        <f t="shared" si="309"/>
        <v>11.51</v>
      </c>
      <c r="I958" s="200">
        <f t="shared" si="310"/>
        <v>0</v>
      </c>
      <c r="J958" s="200">
        <f t="shared" si="311"/>
        <v>172.35</v>
      </c>
      <c r="N958" s="292" t="s">
        <v>470</v>
      </c>
      <c r="O958" s="292"/>
      <c r="P958" s="292"/>
      <c r="Q958" s="293">
        <v>44593</v>
      </c>
      <c r="R958" s="293"/>
      <c r="S958" s="293"/>
      <c r="T958" s="47">
        <v>160.83529999999999</v>
      </c>
      <c r="U958" s="47">
        <v>11.51</v>
      </c>
      <c r="V958" s="294">
        <v>0</v>
      </c>
      <c r="W958" s="294"/>
      <c r="X958" s="294"/>
      <c r="Y958" s="294"/>
      <c r="Z958" s="47">
        <v>172.34530000000001</v>
      </c>
      <c r="AA958" s="294">
        <v>0</v>
      </c>
      <c r="AB958" s="294"/>
      <c r="AC958" s="21" t="s">
        <v>72</v>
      </c>
      <c r="AE958" s="295" t="s">
        <v>73</v>
      </c>
      <c r="AF958" s="295"/>
      <c r="AG958" s="21" t="s">
        <v>680</v>
      </c>
      <c r="AH958" s="16">
        <v>44604.690416666665</v>
      </c>
      <c r="AI958" s="296">
        <v>44604.690416666665</v>
      </c>
      <c r="AJ958" s="296"/>
      <c r="AK958" s="296"/>
      <c r="AL958" s="294">
        <v>172.34530000000001</v>
      </c>
      <c r="AM958" s="294"/>
      <c r="AN958" s="47">
        <v>0</v>
      </c>
    </row>
    <row r="959" spans="1:40" x14ac:dyDescent="0.2">
      <c r="A959" s="91" t="s">
        <v>446</v>
      </c>
      <c r="B959" s="199" t="str">
        <f t="shared" si="295"/>
        <v>SERVICIO</v>
      </c>
      <c r="C959" s="199" t="str">
        <f t="shared" si="304"/>
        <v>CAN</v>
      </c>
      <c r="D959" s="199" t="b">
        <f t="shared" si="305"/>
        <v>1</v>
      </c>
      <c r="E959" s="199" t="str">
        <f t="shared" si="306"/>
        <v>2022-03</v>
      </c>
      <c r="F959" s="199" t="str">
        <f t="shared" si="307"/>
        <v>2022-03</v>
      </c>
      <c r="G959" s="200">
        <f t="shared" si="308"/>
        <v>161.49</v>
      </c>
      <c r="H959" s="200">
        <f t="shared" si="309"/>
        <v>10.85</v>
      </c>
      <c r="I959" s="200">
        <f t="shared" si="310"/>
        <v>0</v>
      </c>
      <c r="J959" s="200">
        <f t="shared" si="311"/>
        <v>172.34</v>
      </c>
      <c r="N959" s="292" t="s">
        <v>471</v>
      </c>
      <c r="O959" s="292"/>
      <c r="P959" s="292"/>
      <c r="Q959" s="293">
        <v>44621</v>
      </c>
      <c r="R959" s="293"/>
      <c r="S959" s="293"/>
      <c r="T959" s="47">
        <v>161.4905</v>
      </c>
      <c r="U959" s="47">
        <v>10.854799999999999</v>
      </c>
      <c r="V959" s="294">
        <v>0</v>
      </c>
      <c r="W959" s="294"/>
      <c r="X959" s="294"/>
      <c r="Y959" s="294"/>
      <c r="Z959" s="47">
        <v>172.34530000000001</v>
      </c>
      <c r="AA959" s="294">
        <v>0</v>
      </c>
      <c r="AB959" s="294"/>
      <c r="AC959" s="21" t="s">
        <v>72</v>
      </c>
      <c r="AE959" s="295" t="s">
        <v>73</v>
      </c>
      <c r="AF959" s="295"/>
      <c r="AG959" s="21" t="s">
        <v>681</v>
      </c>
      <c r="AH959" s="16">
        <v>44629.488391203704</v>
      </c>
      <c r="AI959" s="296">
        <v>44629.488391203704</v>
      </c>
      <c r="AJ959" s="296"/>
      <c r="AK959" s="296"/>
      <c r="AL959" s="294">
        <v>172.34530000000001</v>
      </c>
      <c r="AM959" s="294"/>
      <c r="AN959" s="47">
        <v>0</v>
      </c>
    </row>
    <row r="960" spans="1:40" x14ac:dyDescent="0.2">
      <c r="A960" s="91" t="s">
        <v>446</v>
      </c>
      <c r="B960" s="199" t="str">
        <f t="shared" si="295"/>
        <v>SERVICIO</v>
      </c>
      <c r="C960" s="199" t="str">
        <f t="shared" si="304"/>
        <v>REF</v>
      </c>
      <c r="D960" s="199" t="b">
        <f t="shared" si="305"/>
        <v>1</v>
      </c>
      <c r="E960" s="199" t="str">
        <f t="shared" si="306"/>
        <v>2022-04</v>
      </c>
      <c r="F960" s="199" t="str">
        <f t="shared" si="307"/>
        <v/>
      </c>
      <c r="G960" s="200">
        <f t="shared" si="308"/>
        <v>162.15</v>
      </c>
      <c r="H960" s="200">
        <f t="shared" si="309"/>
        <v>10.199999999999999</v>
      </c>
      <c r="I960" s="200">
        <f t="shared" si="310"/>
        <v>0</v>
      </c>
      <c r="J960" s="200">
        <f t="shared" si="311"/>
        <v>172.35</v>
      </c>
      <c r="N960" s="292" t="s">
        <v>472</v>
      </c>
      <c r="O960" s="292"/>
      <c r="P960" s="292"/>
      <c r="Q960" s="293">
        <v>44652</v>
      </c>
      <c r="R960" s="293"/>
      <c r="S960" s="293"/>
      <c r="T960" s="47">
        <v>162.14850000000001</v>
      </c>
      <c r="U960" s="47">
        <v>10.1968</v>
      </c>
      <c r="V960" s="294">
        <v>0</v>
      </c>
      <c r="W960" s="294"/>
      <c r="X960" s="294"/>
      <c r="Y960" s="294"/>
      <c r="Z960" s="47">
        <v>172.34530000000001</v>
      </c>
      <c r="AA960" s="294">
        <v>0</v>
      </c>
      <c r="AB960" s="294"/>
      <c r="AC960" s="21" t="s">
        <v>85</v>
      </c>
      <c r="AE960" s="295"/>
      <c r="AF960" s="295"/>
      <c r="AG960" s="21"/>
      <c r="AH960" s="16"/>
      <c r="AI960" s="296"/>
      <c r="AJ960" s="296"/>
      <c r="AK960" s="296"/>
      <c r="AL960" s="294"/>
      <c r="AM960" s="294"/>
      <c r="AN960" s="47"/>
    </row>
    <row r="961" spans="1:40" x14ac:dyDescent="0.2">
      <c r="A961" s="91" t="s">
        <v>446</v>
      </c>
      <c r="B961" s="199" t="str">
        <f t="shared" si="295"/>
        <v>SERVICIO</v>
      </c>
      <c r="C961" s="199" t="str">
        <f t="shared" si="304"/>
        <v>REF</v>
      </c>
      <c r="D961" s="199" t="b">
        <f t="shared" si="305"/>
        <v>1</v>
      </c>
      <c r="E961" s="199" t="str">
        <f t="shared" si="306"/>
        <v>2022-05</v>
      </c>
      <c r="F961" s="199" t="str">
        <f t="shared" si="307"/>
        <v/>
      </c>
      <c r="G961" s="200">
        <f t="shared" si="308"/>
        <v>162.81</v>
      </c>
      <c r="H961" s="200">
        <f t="shared" si="309"/>
        <v>9.5399999999999991</v>
      </c>
      <c r="I961" s="200">
        <f t="shared" si="310"/>
        <v>0</v>
      </c>
      <c r="J961" s="200">
        <f t="shared" si="311"/>
        <v>172.35</v>
      </c>
      <c r="N961" s="292" t="s">
        <v>473</v>
      </c>
      <c r="O961" s="292"/>
      <c r="P961" s="292"/>
      <c r="Q961" s="293">
        <v>44682</v>
      </c>
      <c r="R961" s="293"/>
      <c r="S961" s="293"/>
      <c r="T961" s="47">
        <v>162.8091</v>
      </c>
      <c r="U961" s="47">
        <v>9.5361999999999991</v>
      </c>
      <c r="V961" s="294">
        <v>0</v>
      </c>
      <c r="W961" s="294"/>
      <c r="X961" s="294"/>
      <c r="Y961" s="294"/>
      <c r="Z961" s="47">
        <v>172.34530000000001</v>
      </c>
      <c r="AA961" s="294">
        <v>0</v>
      </c>
      <c r="AB961" s="294"/>
      <c r="AC961" s="21" t="s">
        <v>85</v>
      </c>
      <c r="AE961" s="295"/>
      <c r="AF961" s="295"/>
      <c r="AG961" s="21"/>
      <c r="AH961" s="16"/>
      <c r="AI961" s="296"/>
      <c r="AJ961" s="296"/>
      <c r="AK961" s="296"/>
      <c r="AL961" s="294"/>
      <c r="AM961" s="294"/>
      <c r="AN961" s="47"/>
    </row>
    <row r="962" spans="1:40" x14ac:dyDescent="0.2">
      <c r="A962" s="91" t="s">
        <v>446</v>
      </c>
      <c r="B962" s="199" t="str">
        <f t="shared" si="295"/>
        <v>SERVICIO</v>
      </c>
      <c r="C962" s="199" t="str">
        <f t="shared" si="304"/>
        <v>REF</v>
      </c>
      <c r="D962" s="199" t="b">
        <f t="shared" si="305"/>
        <v>1</v>
      </c>
      <c r="E962" s="199" t="str">
        <f t="shared" si="306"/>
        <v>2022-06</v>
      </c>
      <c r="F962" s="199" t="str">
        <f t="shared" si="307"/>
        <v/>
      </c>
      <c r="G962" s="200">
        <f t="shared" si="308"/>
        <v>163.47</v>
      </c>
      <c r="H962" s="200">
        <f t="shared" si="309"/>
        <v>8.8699999999999992</v>
      </c>
      <c r="I962" s="200">
        <f t="shared" si="310"/>
        <v>0</v>
      </c>
      <c r="J962" s="200">
        <f t="shared" si="311"/>
        <v>172.34</v>
      </c>
      <c r="N962" s="292" t="s">
        <v>474</v>
      </c>
      <c r="O962" s="292"/>
      <c r="P962" s="292"/>
      <c r="Q962" s="293">
        <v>44713</v>
      </c>
      <c r="R962" s="293"/>
      <c r="S962" s="293"/>
      <c r="T962" s="47">
        <v>163.47239999999999</v>
      </c>
      <c r="U962" s="47">
        <v>8.8728999999999996</v>
      </c>
      <c r="V962" s="294">
        <v>0</v>
      </c>
      <c r="W962" s="294"/>
      <c r="X962" s="294"/>
      <c r="Y962" s="294"/>
      <c r="Z962" s="47">
        <v>172.34530000000001</v>
      </c>
      <c r="AA962" s="294">
        <v>0</v>
      </c>
      <c r="AB962" s="294"/>
      <c r="AC962" s="21" t="s">
        <v>85</v>
      </c>
      <c r="AE962" s="295"/>
      <c r="AF962" s="295"/>
      <c r="AG962" s="21"/>
      <c r="AH962" s="16"/>
      <c r="AI962" s="296"/>
      <c r="AJ962" s="296"/>
      <c r="AK962" s="296"/>
      <c r="AL962" s="294"/>
      <c r="AM962" s="294"/>
      <c r="AN962" s="47"/>
    </row>
    <row r="963" spans="1:40" x14ac:dyDescent="0.2">
      <c r="A963" s="91" t="s">
        <v>446</v>
      </c>
      <c r="B963" s="199" t="str">
        <f t="shared" si="295"/>
        <v>SERVICIO</v>
      </c>
      <c r="C963" s="199" t="str">
        <f t="shared" si="304"/>
        <v>REF</v>
      </c>
      <c r="D963" s="199" t="b">
        <f t="shared" si="305"/>
        <v>1</v>
      </c>
      <c r="E963" s="199" t="str">
        <f t="shared" si="306"/>
        <v>2022-07</v>
      </c>
      <c r="F963" s="199" t="str">
        <f t="shared" si="307"/>
        <v/>
      </c>
      <c r="G963" s="200">
        <f t="shared" si="308"/>
        <v>164.14</v>
      </c>
      <c r="H963" s="200">
        <f t="shared" si="309"/>
        <v>8.2100000000000009</v>
      </c>
      <c r="I963" s="200">
        <f t="shared" si="310"/>
        <v>0</v>
      </c>
      <c r="J963" s="200">
        <f t="shared" si="311"/>
        <v>172.35</v>
      </c>
      <c r="N963" s="292" t="s">
        <v>475</v>
      </c>
      <c r="O963" s="292"/>
      <c r="P963" s="292"/>
      <c r="Q963" s="293">
        <v>44743</v>
      </c>
      <c r="R963" s="293"/>
      <c r="S963" s="293"/>
      <c r="T963" s="47">
        <v>164.13839999999999</v>
      </c>
      <c r="U963" s="47">
        <v>8.2068999999999992</v>
      </c>
      <c r="V963" s="294">
        <v>0</v>
      </c>
      <c r="W963" s="294"/>
      <c r="X963" s="294"/>
      <c r="Y963" s="294"/>
      <c r="Z963" s="47">
        <v>172.34530000000001</v>
      </c>
      <c r="AA963" s="294">
        <v>0</v>
      </c>
      <c r="AB963" s="294"/>
      <c r="AC963" s="21" t="s">
        <v>85</v>
      </c>
      <c r="AE963" s="295"/>
      <c r="AF963" s="295"/>
      <c r="AG963" s="21"/>
      <c r="AH963" s="16"/>
      <c r="AI963" s="296"/>
      <c r="AJ963" s="296"/>
      <c r="AK963" s="296"/>
      <c r="AL963" s="294"/>
      <c r="AM963" s="294"/>
      <c r="AN963" s="47"/>
    </row>
    <row r="964" spans="1:40" x14ac:dyDescent="0.2">
      <c r="A964" s="91" t="s">
        <v>446</v>
      </c>
      <c r="B964" s="199" t="str">
        <f t="shared" si="295"/>
        <v>SERVICIO</v>
      </c>
      <c r="C964" s="199" t="str">
        <f t="shared" si="304"/>
        <v>REF</v>
      </c>
      <c r="D964" s="199" t="b">
        <f t="shared" si="305"/>
        <v>1</v>
      </c>
      <c r="E964" s="199" t="str">
        <f t="shared" si="306"/>
        <v>2022-08</v>
      </c>
      <c r="F964" s="199" t="str">
        <f t="shared" si="307"/>
        <v/>
      </c>
      <c r="G964" s="200">
        <f t="shared" si="308"/>
        <v>164.81</v>
      </c>
      <c r="H964" s="200">
        <f t="shared" si="309"/>
        <v>7.54</v>
      </c>
      <c r="I964" s="200">
        <f t="shared" si="310"/>
        <v>0</v>
      </c>
      <c r="J964" s="200">
        <f t="shared" si="311"/>
        <v>172.35</v>
      </c>
      <c r="N964" s="292" t="s">
        <v>476</v>
      </c>
      <c r="O964" s="292"/>
      <c r="P964" s="292"/>
      <c r="Q964" s="293">
        <v>44774</v>
      </c>
      <c r="R964" s="293"/>
      <c r="S964" s="293"/>
      <c r="T964" s="47">
        <v>164.80709999999999</v>
      </c>
      <c r="U964" s="47">
        <v>7.5381999999999998</v>
      </c>
      <c r="V964" s="294">
        <v>0</v>
      </c>
      <c r="W964" s="294"/>
      <c r="X964" s="294"/>
      <c r="Y964" s="294"/>
      <c r="Z964" s="47">
        <v>172.34530000000001</v>
      </c>
      <c r="AA964" s="294">
        <v>0</v>
      </c>
      <c r="AB964" s="294"/>
      <c r="AC964" s="21" t="s">
        <v>85</v>
      </c>
      <c r="AE964" s="295"/>
      <c r="AF964" s="295"/>
      <c r="AG964" s="21"/>
      <c r="AH964" s="16"/>
      <c r="AI964" s="296"/>
      <c r="AJ964" s="296"/>
      <c r="AK964" s="296"/>
      <c r="AL964" s="294"/>
      <c r="AM964" s="294"/>
      <c r="AN964" s="47"/>
    </row>
    <row r="965" spans="1:40" x14ac:dyDescent="0.2">
      <c r="A965" s="91" t="s">
        <v>446</v>
      </c>
      <c r="B965" s="199" t="str">
        <f t="shared" si="295"/>
        <v>SERVICIO</v>
      </c>
      <c r="C965" s="199" t="str">
        <f t="shared" si="304"/>
        <v>REF</v>
      </c>
      <c r="D965" s="199" t="b">
        <f t="shared" si="305"/>
        <v>1</v>
      </c>
      <c r="E965" s="199" t="str">
        <f t="shared" si="306"/>
        <v>2022-09</v>
      </c>
      <c r="F965" s="199" t="str">
        <f t="shared" si="307"/>
        <v/>
      </c>
      <c r="G965" s="200">
        <f t="shared" si="308"/>
        <v>165.48</v>
      </c>
      <c r="H965" s="200">
        <f t="shared" si="309"/>
        <v>6.87</v>
      </c>
      <c r="I965" s="200">
        <f t="shared" si="310"/>
        <v>0</v>
      </c>
      <c r="J965" s="200">
        <f t="shared" si="311"/>
        <v>172.35</v>
      </c>
      <c r="N965" s="292" t="s">
        <v>477</v>
      </c>
      <c r="O965" s="292"/>
      <c r="P965" s="292"/>
      <c r="Q965" s="293">
        <v>44805</v>
      </c>
      <c r="R965" s="293"/>
      <c r="S965" s="293"/>
      <c r="T965" s="47">
        <v>165.4785</v>
      </c>
      <c r="U965" s="47">
        <v>6.8667999999999996</v>
      </c>
      <c r="V965" s="294">
        <v>0</v>
      </c>
      <c r="W965" s="294"/>
      <c r="X965" s="294"/>
      <c r="Y965" s="294"/>
      <c r="Z965" s="47">
        <v>172.34530000000001</v>
      </c>
      <c r="AA965" s="294">
        <v>0</v>
      </c>
      <c r="AB965" s="294"/>
      <c r="AC965" s="21" t="s">
        <v>85</v>
      </c>
      <c r="AE965" s="295"/>
      <c r="AF965" s="295"/>
      <c r="AG965" s="21"/>
      <c r="AH965" s="16"/>
      <c r="AI965" s="296"/>
      <c r="AJ965" s="296"/>
      <c r="AK965" s="296"/>
      <c r="AL965" s="294"/>
      <c r="AM965" s="294"/>
      <c r="AN965" s="47"/>
    </row>
    <row r="966" spans="1:40" x14ac:dyDescent="0.2">
      <c r="A966" s="91" t="s">
        <v>446</v>
      </c>
      <c r="B966" s="199" t="str">
        <f t="shared" si="295"/>
        <v>SERVICIO</v>
      </c>
      <c r="C966" s="199" t="str">
        <f t="shared" si="304"/>
        <v>REF</v>
      </c>
      <c r="D966" s="199" t="b">
        <f t="shared" si="305"/>
        <v>1</v>
      </c>
      <c r="E966" s="199" t="str">
        <f t="shared" si="306"/>
        <v>2022-10</v>
      </c>
      <c r="F966" s="199" t="str">
        <f t="shared" si="307"/>
        <v/>
      </c>
      <c r="G966" s="200">
        <f t="shared" si="308"/>
        <v>166.15</v>
      </c>
      <c r="H966" s="200">
        <f t="shared" si="309"/>
        <v>6.19</v>
      </c>
      <c r="I966" s="200">
        <f t="shared" si="310"/>
        <v>0</v>
      </c>
      <c r="J966" s="200">
        <f t="shared" si="311"/>
        <v>172.34</v>
      </c>
      <c r="N966" s="292" t="s">
        <v>478</v>
      </c>
      <c r="O966" s="292"/>
      <c r="P966" s="292"/>
      <c r="Q966" s="293">
        <v>44835</v>
      </c>
      <c r="R966" s="293"/>
      <c r="S966" s="293"/>
      <c r="T966" s="47">
        <v>166.15270000000001</v>
      </c>
      <c r="U966" s="47">
        <v>6.1925999999999997</v>
      </c>
      <c r="V966" s="294">
        <v>0</v>
      </c>
      <c r="W966" s="294"/>
      <c r="X966" s="294"/>
      <c r="Y966" s="294"/>
      <c r="Z966" s="47">
        <v>172.34530000000001</v>
      </c>
      <c r="AA966" s="294">
        <v>0</v>
      </c>
      <c r="AB966" s="294"/>
      <c r="AC966" s="21" t="s">
        <v>85</v>
      </c>
      <c r="AE966" s="295"/>
      <c r="AF966" s="295"/>
      <c r="AG966" s="21"/>
      <c r="AH966" s="16"/>
      <c r="AI966" s="296"/>
      <c r="AJ966" s="296"/>
      <c r="AK966" s="296"/>
      <c r="AL966" s="294"/>
      <c r="AM966" s="294"/>
      <c r="AN966" s="47"/>
    </row>
    <row r="967" spans="1:40" x14ac:dyDescent="0.2">
      <c r="A967" s="91" t="s">
        <v>446</v>
      </c>
      <c r="B967" s="199" t="str">
        <f t="shared" si="295"/>
        <v>SERVICIO</v>
      </c>
      <c r="C967" s="199" t="str">
        <f t="shared" si="304"/>
        <v>REF</v>
      </c>
      <c r="D967" s="199" t="b">
        <f t="shared" si="305"/>
        <v>1</v>
      </c>
      <c r="E967" s="199" t="str">
        <f t="shared" si="306"/>
        <v>2022-11</v>
      </c>
      <c r="F967" s="199" t="str">
        <f t="shared" si="307"/>
        <v/>
      </c>
      <c r="G967" s="200">
        <f t="shared" si="308"/>
        <v>166.83</v>
      </c>
      <c r="H967" s="200">
        <f t="shared" si="309"/>
        <v>5.52</v>
      </c>
      <c r="I967" s="200">
        <f t="shared" si="310"/>
        <v>0</v>
      </c>
      <c r="J967" s="200">
        <f t="shared" si="311"/>
        <v>172.35000000000002</v>
      </c>
      <c r="N967" s="292" t="s">
        <v>479</v>
      </c>
      <c r="O967" s="292"/>
      <c r="P967" s="292"/>
      <c r="Q967" s="293">
        <v>44866</v>
      </c>
      <c r="R967" s="293"/>
      <c r="S967" s="293"/>
      <c r="T967" s="47">
        <v>166.8296</v>
      </c>
      <c r="U967" s="47">
        <v>5.5156999999999998</v>
      </c>
      <c r="V967" s="294">
        <v>0</v>
      </c>
      <c r="W967" s="294"/>
      <c r="X967" s="294"/>
      <c r="Y967" s="294"/>
      <c r="Z967" s="47">
        <v>172.34530000000001</v>
      </c>
      <c r="AA967" s="294">
        <v>0</v>
      </c>
      <c r="AB967" s="294"/>
      <c r="AC967" s="21" t="s">
        <v>85</v>
      </c>
      <c r="AE967" s="295"/>
      <c r="AF967" s="295"/>
      <c r="AG967" s="21"/>
      <c r="AH967" s="16"/>
      <c r="AI967" s="296"/>
      <c r="AJ967" s="296"/>
      <c r="AK967" s="296"/>
      <c r="AL967" s="294"/>
      <c r="AM967" s="294"/>
      <c r="AN967" s="47"/>
    </row>
    <row r="968" spans="1:40" x14ac:dyDescent="0.2">
      <c r="A968" s="91" t="s">
        <v>446</v>
      </c>
      <c r="B968" s="199" t="str">
        <f t="shared" si="295"/>
        <v>SERVICIO</v>
      </c>
      <c r="C968" s="199" t="str">
        <f t="shared" si="304"/>
        <v>REF</v>
      </c>
      <c r="D968" s="199" t="b">
        <f t="shared" si="305"/>
        <v>1</v>
      </c>
      <c r="E968" s="199" t="str">
        <f t="shared" si="306"/>
        <v>2022-12</v>
      </c>
      <c r="F968" s="199" t="str">
        <f t="shared" si="307"/>
        <v/>
      </c>
      <c r="G968" s="200">
        <f t="shared" si="308"/>
        <v>167.51</v>
      </c>
      <c r="H968" s="200">
        <f t="shared" si="309"/>
        <v>4.84</v>
      </c>
      <c r="I968" s="200">
        <f t="shared" si="310"/>
        <v>0</v>
      </c>
      <c r="J968" s="200">
        <f t="shared" si="311"/>
        <v>172.35</v>
      </c>
      <c r="N968" s="292" t="s">
        <v>480</v>
      </c>
      <c r="O968" s="292"/>
      <c r="P968" s="292"/>
      <c r="Q968" s="293">
        <v>44896</v>
      </c>
      <c r="R968" s="293"/>
      <c r="S968" s="293"/>
      <c r="T968" s="47">
        <v>167.5093</v>
      </c>
      <c r="U968" s="47">
        <v>4.8360000000000003</v>
      </c>
      <c r="V968" s="294">
        <v>0</v>
      </c>
      <c r="W968" s="294"/>
      <c r="X968" s="294"/>
      <c r="Y968" s="294"/>
      <c r="Z968" s="47">
        <v>172.34530000000001</v>
      </c>
      <c r="AA968" s="294">
        <v>0</v>
      </c>
      <c r="AB968" s="294"/>
      <c r="AC968" s="21" t="s">
        <v>85</v>
      </c>
      <c r="AE968" s="295"/>
      <c r="AF968" s="295"/>
      <c r="AG968" s="21"/>
      <c r="AH968" s="16"/>
      <c r="AI968" s="296"/>
      <c r="AJ968" s="296"/>
      <c r="AK968" s="296"/>
      <c r="AL968" s="294"/>
      <c r="AM968" s="294"/>
      <c r="AN968" s="47"/>
    </row>
    <row r="969" spans="1:40" x14ac:dyDescent="0.2">
      <c r="A969" s="91" t="s">
        <v>446</v>
      </c>
      <c r="B969" s="199" t="str">
        <f t="shared" si="295"/>
        <v>SERVICIO</v>
      </c>
      <c r="C969" s="199" t="str">
        <f t="shared" si="304"/>
        <v>REF</v>
      </c>
      <c r="D969" s="199" t="b">
        <f t="shared" si="305"/>
        <v>1</v>
      </c>
      <c r="E969" s="199" t="str">
        <f t="shared" si="306"/>
        <v>2023-01</v>
      </c>
      <c r="F969" s="199" t="str">
        <f t="shared" si="307"/>
        <v/>
      </c>
      <c r="G969" s="200">
        <f t="shared" si="308"/>
        <v>168.19</v>
      </c>
      <c r="H969" s="200">
        <f t="shared" si="309"/>
        <v>4.1500000000000004</v>
      </c>
      <c r="I969" s="200">
        <f t="shared" si="310"/>
        <v>0</v>
      </c>
      <c r="J969" s="200">
        <f t="shared" si="311"/>
        <v>172.34</v>
      </c>
      <c r="N969" s="292" t="s">
        <v>481</v>
      </c>
      <c r="O969" s="292"/>
      <c r="P969" s="292"/>
      <c r="Q969" s="293">
        <v>44927</v>
      </c>
      <c r="R969" s="293"/>
      <c r="S969" s="293"/>
      <c r="T969" s="47">
        <v>168.1918</v>
      </c>
      <c r="U969" s="47">
        <v>4.1535000000000002</v>
      </c>
      <c r="V969" s="294">
        <v>0</v>
      </c>
      <c r="W969" s="294"/>
      <c r="X969" s="294"/>
      <c r="Y969" s="294"/>
      <c r="Z969" s="47">
        <v>172.34530000000001</v>
      </c>
      <c r="AA969" s="294">
        <v>0</v>
      </c>
      <c r="AB969" s="294"/>
      <c r="AC969" s="21" t="s">
        <v>85</v>
      </c>
      <c r="AE969" s="295"/>
      <c r="AF969" s="295"/>
      <c r="AG969" s="21"/>
      <c r="AH969" s="16"/>
      <c r="AI969" s="296"/>
      <c r="AJ969" s="296"/>
      <c r="AK969" s="296"/>
      <c r="AL969" s="294"/>
      <c r="AM969" s="294"/>
      <c r="AN969" s="47"/>
    </row>
    <row r="970" spans="1:40" x14ac:dyDescent="0.2">
      <c r="A970" s="91" t="s">
        <v>446</v>
      </c>
      <c r="B970" s="199" t="str">
        <f t="shared" si="295"/>
        <v>SERVICIO</v>
      </c>
      <c r="C970" s="199" t="str">
        <f t="shared" si="304"/>
        <v>REF</v>
      </c>
      <c r="D970" s="199" t="b">
        <f t="shared" si="305"/>
        <v>1</v>
      </c>
      <c r="E970" s="199" t="str">
        <f t="shared" si="306"/>
        <v>2023-02</v>
      </c>
      <c r="F970" s="199" t="str">
        <f t="shared" si="307"/>
        <v/>
      </c>
      <c r="G970" s="200">
        <f t="shared" si="308"/>
        <v>168.88</v>
      </c>
      <c r="H970" s="200">
        <f t="shared" si="309"/>
        <v>3.47</v>
      </c>
      <c r="I970" s="200">
        <f t="shared" si="310"/>
        <v>0</v>
      </c>
      <c r="J970" s="200">
        <f t="shared" si="311"/>
        <v>172.35</v>
      </c>
      <c r="N970" s="292" t="s">
        <v>482</v>
      </c>
      <c r="O970" s="292"/>
      <c r="P970" s="292"/>
      <c r="Q970" s="293">
        <v>44958</v>
      </c>
      <c r="R970" s="293"/>
      <c r="S970" s="293"/>
      <c r="T970" s="47">
        <v>168.87700000000001</v>
      </c>
      <c r="U970" s="47">
        <v>3.4683000000000002</v>
      </c>
      <c r="V970" s="294">
        <v>0</v>
      </c>
      <c r="W970" s="294"/>
      <c r="X970" s="294"/>
      <c r="Y970" s="294"/>
      <c r="Z970" s="47">
        <v>172.34530000000001</v>
      </c>
      <c r="AA970" s="294">
        <v>0</v>
      </c>
      <c r="AB970" s="294"/>
      <c r="AC970" s="21" t="s">
        <v>85</v>
      </c>
      <c r="AE970" s="295"/>
      <c r="AF970" s="295"/>
      <c r="AG970" s="21"/>
      <c r="AH970" s="16"/>
      <c r="AI970" s="296"/>
      <c r="AJ970" s="296"/>
      <c r="AK970" s="296"/>
      <c r="AL970" s="294"/>
      <c r="AM970" s="294"/>
      <c r="AN970" s="47"/>
    </row>
    <row r="971" spans="1:40" x14ac:dyDescent="0.2">
      <c r="A971" s="91" t="s">
        <v>446</v>
      </c>
      <c r="B971" s="199" t="str">
        <f t="shared" si="295"/>
        <v>SERVICIO</v>
      </c>
      <c r="C971" s="199" t="str">
        <f t="shared" si="304"/>
        <v>REF</v>
      </c>
      <c r="D971" s="199" t="b">
        <f t="shared" si="305"/>
        <v>1</v>
      </c>
      <c r="E971" s="199" t="str">
        <f t="shared" si="306"/>
        <v>2023-03</v>
      </c>
      <c r="F971" s="199" t="str">
        <f t="shared" si="307"/>
        <v/>
      </c>
      <c r="G971" s="200">
        <f t="shared" si="308"/>
        <v>169.57</v>
      </c>
      <c r="H971" s="200">
        <f t="shared" si="309"/>
        <v>2.78</v>
      </c>
      <c r="I971" s="200">
        <f t="shared" si="310"/>
        <v>0</v>
      </c>
      <c r="J971" s="200">
        <f t="shared" si="311"/>
        <v>172.35</v>
      </c>
      <c r="N971" s="292" t="s">
        <v>483</v>
      </c>
      <c r="O971" s="292"/>
      <c r="P971" s="292"/>
      <c r="Q971" s="293">
        <v>44986</v>
      </c>
      <c r="R971" s="293"/>
      <c r="S971" s="293"/>
      <c r="T971" s="47">
        <v>169.565</v>
      </c>
      <c r="U971" s="47">
        <v>2.7803</v>
      </c>
      <c r="V971" s="294">
        <v>0</v>
      </c>
      <c r="W971" s="294"/>
      <c r="X971" s="294"/>
      <c r="Y971" s="294"/>
      <c r="Z971" s="47">
        <v>172.34530000000001</v>
      </c>
      <c r="AA971" s="294">
        <v>0</v>
      </c>
      <c r="AB971" s="294"/>
      <c r="AC971" s="21" t="s">
        <v>85</v>
      </c>
      <c r="AE971" s="295"/>
      <c r="AF971" s="295"/>
      <c r="AG971" s="21"/>
      <c r="AH971" s="16"/>
      <c r="AI971" s="296"/>
      <c r="AJ971" s="296"/>
      <c r="AK971" s="296"/>
      <c r="AL971" s="294"/>
      <c r="AM971" s="294"/>
      <c r="AN971" s="47"/>
    </row>
    <row r="972" spans="1:40" x14ac:dyDescent="0.2">
      <c r="A972" s="91" t="s">
        <v>446</v>
      </c>
      <c r="B972" s="199" t="str">
        <f t="shared" si="295"/>
        <v>SERVICIO</v>
      </c>
      <c r="C972" s="199" t="str">
        <f t="shared" si="304"/>
        <v>REF</v>
      </c>
      <c r="D972" s="199" t="b">
        <f t="shared" si="305"/>
        <v>1</v>
      </c>
      <c r="E972" s="199" t="str">
        <f t="shared" si="306"/>
        <v>2023-04</v>
      </c>
      <c r="F972" s="199" t="str">
        <f t="shared" si="307"/>
        <v/>
      </c>
      <c r="G972" s="200">
        <f t="shared" si="308"/>
        <v>170.26</v>
      </c>
      <c r="H972" s="200">
        <f t="shared" si="309"/>
        <v>2.09</v>
      </c>
      <c r="I972" s="200">
        <f t="shared" si="310"/>
        <v>0</v>
      </c>
      <c r="J972" s="200">
        <f t="shared" si="311"/>
        <v>172.35</v>
      </c>
      <c r="N972" s="292" t="s">
        <v>484</v>
      </c>
      <c r="O972" s="292"/>
      <c r="P972" s="292"/>
      <c r="Q972" s="293">
        <v>45017</v>
      </c>
      <c r="R972" s="293"/>
      <c r="S972" s="293"/>
      <c r="T972" s="47">
        <v>170.2559</v>
      </c>
      <c r="U972" s="47">
        <v>2.0893999999999999</v>
      </c>
      <c r="V972" s="294">
        <v>0</v>
      </c>
      <c r="W972" s="294"/>
      <c r="X972" s="294"/>
      <c r="Y972" s="294"/>
      <c r="Z972" s="47">
        <v>172.34530000000001</v>
      </c>
      <c r="AA972" s="294">
        <v>0</v>
      </c>
      <c r="AB972" s="294"/>
      <c r="AC972" s="21" t="s">
        <v>85</v>
      </c>
      <c r="AE972" s="295"/>
      <c r="AF972" s="295"/>
      <c r="AG972" s="21"/>
      <c r="AH972" s="16"/>
      <c r="AI972" s="296"/>
      <c r="AJ972" s="296"/>
      <c r="AK972" s="296"/>
      <c r="AL972" s="294"/>
      <c r="AM972" s="294"/>
      <c r="AN972" s="47"/>
    </row>
    <row r="973" spans="1:40" x14ac:dyDescent="0.2">
      <c r="A973" s="91" t="s">
        <v>446</v>
      </c>
      <c r="B973" s="199" t="str">
        <f t="shared" ref="B973:B1036" si="312">IF(RIGHT(N972,2)=RIGHT(N973,2)=FALSE,Q972,B972)</f>
        <v>SERVICIO</v>
      </c>
      <c r="C973" s="199" t="str">
        <f t="shared" si="304"/>
        <v>REF</v>
      </c>
      <c r="D973" s="199" t="b">
        <f t="shared" si="305"/>
        <v>1</v>
      </c>
      <c r="E973" s="199" t="str">
        <f t="shared" si="306"/>
        <v>2023-05</v>
      </c>
      <c r="F973" s="199" t="str">
        <f t="shared" si="307"/>
        <v/>
      </c>
      <c r="G973" s="200">
        <f t="shared" si="308"/>
        <v>170.95</v>
      </c>
      <c r="H973" s="200">
        <f t="shared" si="309"/>
        <v>1.4</v>
      </c>
      <c r="I973" s="200">
        <f t="shared" si="310"/>
        <v>0</v>
      </c>
      <c r="J973" s="200">
        <f t="shared" si="311"/>
        <v>172.35</v>
      </c>
      <c r="N973" s="292" t="s">
        <v>485</v>
      </c>
      <c r="O973" s="292"/>
      <c r="P973" s="292"/>
      <c r="Q973" s="293">
        <v>45047</v>
      </c>
      <c r="R973" s="293"/>
      <c r="S973" s="293"/>
      <c r="T973" s="47">
        <v>170.9495</v>
      </c>
      <c r="U973" s="47">
        <v>1.3957999999999999</v>
      </c>
      <c r="V973" s="294">
        <v>0</v>
      </c>
      <c r="W973" s="294"/>
      <c r="X973" s="294"/>
      <c r="Y973" s="294"/>
      <c r="Z973" s="47">
        <v>172.34530000000001</v>
      </c>
      <c r="AA973" s="294">
        <v>0</v>
      </c>
      <c r="AB973" s="294"/>
      <c r="AC973" s="21" t="s">
        <v>85</v>
      </c>
      <c r="AE973" s="295"/>
      <c r="AF973" s="295"/>
      <c r="AG973" s="21"/>
      <c r="AH973" s="16"/>
      <c r="AI973" s="296"/>
      <c r="AJ973" s="296"/>
      <c r="AK973" s="296"/>
      <c r="AL973" s="294"/>
      <c r="AM973" s="294"/>
      <c r="AN973" s="47"/>
    </row>
    <row r="974" spans="1:40" x14ac:dyDescent="0.2">
      <c r="A974" s="91" t="s">
        <v>446</v>
      </c>
      <c r="B974" s="199" t="str">
        <f t="shared" si="312"/>
        <v>SERVICIO</v>
      </c>
      <c r="C974" s="199" t="str">
        <f t="shared" si="304"/>
        <v>REF</v>
      </c>
      <c r="D974" s="199" t="b">
        <f t="shared" si="305"/>
        <v>1</v>
      </c>
      <c r="E974" s="199" t="str">
        <f t="shared" si="306"/>
        <v>2023-06</v>
      </c>
      <c r="F974" s="199" t="str">
        <f t="shared" si="307"/>
        <v/>
      </c>
      <c r="G974" s="200">
        <f t="shared" si="308"/>
        <v>171.65</v>
      </c>
      <c r="H974" s="200">
        <f t="shared" si="309"/>
        <v>0.7</v>
      </c>
      <c r="I974" s="200">
        <f t="shared" si="310"/>
        <v>0</v>
      </c>
      <c r="J974" s="200">
        <f t="shared" si="311"/>
        <v>172.35</v>
      </c>
      <c r="N974" s="292" t="s">
        <v>486</v>
      </c>
      <c r="O974" s="292"/>
      <c r="P974" s="292"/>
      <c r="Q974" s="293">
        <v>45078</v>
      </c>
      <c r="R974" s="293"/>
      <c r="S974" s="293"/>
      <c r="T974" s="47">
        <v>171.64689999999999</v>
      </c>
      <c r="U974" s="47">
        <v>0.69930000000000003</v>
      </c>
      <c r="V974" s="294">
        <v>0</v>
      </c>
      <c r="W974" s="294"/>
      <c r="X974" s="294"/>
      <c r="Y974" s="294"/>
      <c r="Z974" s="47">
        <v>172.34620000000001</v>
      </c>
      <c r="AA974" s="294">
        <v>0</v>
      </c>
      <c r="AB974" s="294"/>
      <c r="AC974" s="21" t="s">
        <v>85</v>
      </c>
      <c r="AE974" s="295"/>
      <c r="AF974" s="295"/>
      <c r="AG974" s="21"/>
      <c r="AH974" s="16"/>
      <c r="AI974" s="296"/>
      <c r="AJ974" s="296"/>
      <c r="AK974" s="296"/>
      <c r="AL974" s="294"/>
      <c r="AM974" s="294"/>
      <c r="AN974" s="47"/>
    </row>
    <row r="975" spans="1:40" hidden="1" x14ac:dyDescent="0.2">
      <c r="B975" s="197">
        <f t="shared" si="312"/>
        <v>45078</v>
      </c>
      <c r="G975" s="13"/>
      <c r="H975" s="13"/>
      <c r="I975" s="13"/>
      <c r="Q975" s="291" t="s">
        <v>109</v>
      </c>
      <c r="R975" s="291"/>
      <c r="S975" s="291"/>
    </row>
    <row r="976" spans="1:40" x14ac:dyDescent="0.2">
      <c r="A976" s="91" t="s">
        <v>446</v>
      </c>
      <c r="B976" s="199" t="str">
        <f t="shared" si="312"/>
        <v>FOMA</v>
      </c>
      <c r="C976" s="199" t="str">
        <f t="shared" ref="C976:C978" si="313">IF(LEFT(N976,2)=LEFT(N977,2)=FALSE,AC976,"REVISAR")</f>
        <v>REF</v>
      </c>
      <c r="D976" s="199" t="b">
        <f t="shared" ref="D976:D978" si="314">DATE(YEAR(AH976),MONTH(AH976),DAY(AH976))=DATE(YEAR(AI976),MONTH(AI976),DAY(AI976))</f>
        <v>1</v>
      </c>
      <c r="E976" s="199" t="str">
        <f t="shared" ref="E976:E978" si="315">IF(ISBLANK(AH976)=FALSE,TEXT(AH976,"YYYY-MM"),TEXT(Q976,"YYYY-MM"))</f>
        <v>2023-07</v>
      </c>
      <c r="F976" s="199" t="str">
        <f t="shared" ref="F976:F978" si="316">IF(ISBLANK(AI976)=FALSE,TEXT(AI976,"YYYY-MM"),"")</f>
        <v/>
      </c>
      <c r="G976" s="200">
        <f t="shared" ref="G976:G978" si="317">ROUND(IF(ISBLANK(AL976)=FALSE,T976,T976),2)</f>
        <v>160</v>
      </c>
      <c r="H976" s="200">
        <f t="shared" ref="H976:H978" si="318">ROUND(+U976,2)</f>
        <v>0</v>
      </c>
      <c r="I976" s="200">
        <f t="shared" ref="I976:I978" si="319">ROUND(IF(ISBLANK(AL976)=FALSE,V976,V976),2)</f>
        <v>0</v>
      </c>
      <c r="J976" s="200">
        <f t="shared" ref="J976:J978" si="320">+G976+H976+I976</f>
        <v>160</v>
      </c>
      <c r="N976" s="292" t="s">
        <v>487</v>
      </c>
      <c r="O976" s="292"/>
      <c r="P976" s="292"/>
      <c r="Q976" s="293">
        <v>45108</v>
      </c>
      <c r="R976" s="293"/>
      <c r="S976" s="293"/>
      <c r="T976" s="47">
        <v>160</v>
      </c>
      <c r="U976" s="47">
        <v>0</v>
      </c>
      <c r="V976" s="294"/>
      <c r="W976" s="294"/>
      <c r="X976" s="294"/>
      <c r="Y976" s="294"/>
      <c r="Z976" s="47">
        <v>160</v>
      </c>
      <c r="AA976" s="294">
        <v>0</v>
      </c>
      <c r="AB976" s="294"/>
      <c r="AC976" s="21" t="s">
        <v>85</v>
      </c>
      <c r="AE976" s="295"/>
      <c r="AF976" s="295"/>
      <c r="AG976" s="21"/>
      <c r="AH976" s="16"/>
      <c r="AI976" s="296"/>
      <c r="AJ976" s="296"/>
      <c r="AK976" s="296"/>
      <c r="AL976" s="294"/>
      <c r="AM976" s="294"/>
      <c r="AN976" s="47"/>
    </row>
    <row r="977" spans="1:40" x14ac:dyDescent="0.2">
      <c r="A977" s="91" t="s">
        <v>446</v>
      </c>
      <c r="B977" s="199" t="str">
        <f t="shared" si="312"/>
        <v>FOMA</v>
      </c>
      <c r="C977" s="199" t="str">
        <f t="shared" si="313"/>
        <v>REF</v>
      </c>
      <c r="D977" s="199" t="b">
        <f t="shared" si="314"/>
        <v>1</v>
      </c>
      <c r="E977" s="199" t="str">
        <f t="shared" si="315"/>
        <v>2023-08</v>
      </c>
      <c r="F977" s="199" t="str">
        <f t="shared" si="316"/>
        <v/>
      </c>
      <c r="G977" s="200">
        <f t="shared" si="317"/>
        <v>160</v>
      </c>
      <c r="H977" s="200">
        <f t="shared" si="318"/>
        <v>0</v>
      </c>
      <c r="I977" s="200">
        <f t="shared" si="319"/>
        <v>0</v>
      </c>
      <c r="J977" s="200">
        <f t="shared" si="320"/>
        <v>160</v>
      </c>
      <c r="N977" s="292" t="s">
        <v>488</v>
      </c>
      <c r="O977" s="292"/>
      <c r="P977" s="292"/>
      <c r="Q977" s="293">
        <v>45139</v>
      </c>
      <c r="R977" s="293"/>
      <c r="S977" s="293"/>
      <c r="T977" s="47">
        <v>160</v>
      </c>
      <c r="U977" s="47">
        <v>0</v>
      </c>
      <c r="V977" s="294"/>
      <c r="W977" s="294"/>
      <c r="X977" s="294"/>
      <c r="Y977" s="294"/>
      <c r="Z977" s="47">
        <v>160</v>
      </c>
      <c r="AA977" s="294">
        <v>0</v>
      </c>
      <c r="AB977" s="294"/>
      <c r="AC977" s="21" t="s">
        <v>85</v>
      </c>
      <c r="AE977" s="295"/>
      <c r="AF977" s="295"/>
      <c r="AG977" s="21"/>
      <c r="AH977" s="16"/>
      <c r="AI977" s="296"/>
      <c r="AJ977" s="296"/>
      <c r="AK977" s="296"/>
      <c r="AL977" s="294"/>
      <c r="AM977" s="294"/>
      <c r="AN977" s="47"/>
    </row>
    <row r="978" spans="1:40" x14ac:dyDescent="0.2">
      <c r="A978" s="91" t="s">
        <v>446</v>
      </c>
      <c r="B978" s="199" t="str">
        <f t="shared" si="312"/>
        <v>FOMA</v>
      </c>
      <c r="C978" s="199" t="str">
        <f t="shared" si="313"/>
        <v>REF</v>
      </c>
      <c r="D978" s="199" t="b">
        <f t="shared" si="314"/>
        <v>1</v>
      </c>
      <c r="E978" s="199" t="str">
        <f t="shared" si="315"/>
        <v>2023-09</v>
      </c>
      <c r="F978" s="199" t="str">
        <f t="shared" si="316"/>
        <v/>
      </c>
      <c r="G978" s="200">
        <f t="shared" si="317"/>
        <v>160</v>
      </c>
      <c r="H978" s="200">
        <f t="shared" si="318"/>
        <v>0</v>
      </c>
      <c r="I978" s="200">
        <f t="shared" si="319"/>
        <v>0</v>
      </c>
      <c r="J978" s="200">
        <f t="shared" si="320"/>
        <v>160</v>
      </c>
      <c r="N978" s="292" t="s">
        <v>489</v>
      </c>
      <c r="O978" s="292"/>
      <c r="P978" s="292"/>
      <c r="Q978" s="293">
        <v>45170</v>
      </c>
      <c r="R978" s="293"/>
      <c r="S978" s="293"/>
      <c r="T978" s="47">
        <v>160</v>
      </c>
      <c r="U978" s="47">
        <v>0</v>
      </c>
      <c r="V978" s="294"/>
      <c r="W978" s="294"/>
      <c r="X978" s="294"/>
      <c r="Y978" s="294"/>
      <c r="Z978" s="47">
        <v>160</v>
      </c>
      <c r="AA978" s="294">
        <v>0</v>
      </c>
      <c r="AB978" s="294"/>
      <c r="AC978" s="21" t="s">
        <v>85</v>
      </c>
      <c r="AE978" s="295"/>
      <c r="AF978" s="295"/>
      <c r="AG978" s="21"/>
      <c r="AH978" s="16"/>
      <c r="AI978" s="296"/>
      <c r="AJ978" s="296"/>
      <c r="AK978" s="296"/>
      <c r="AL978" s="294"/>
      <c r="AM978" s="294"/>
      <c r="AN978" s="47"/>
    </row>
    <row r="979" spans="1:40" hidden="1" x14ac:dyDescent="0.2">
      <c r="B979" s="197">
        <f t="shared" si="312"/>
        <v>45170</v>
      </c>
      <c r="G979" s="13"/>
      <c r="H979" s="13"/>
      <c r="I979" s="13"/>
      <c r="N979" s="288" t="s">
        <v>113</v>
      </c>
      <c r="O979" s="288"/>
      <c r="P979" s="288"/>
      <c r="Q979" s="288"/>
      <c r="R979" s="288"/>
      <c r="S979" s="288"/>
      <c r="T979" s="48">
        <v>6240</v>
      </c>
      <c r="U979" s="48">
        <v>444.43169999999998</v>
      </c>
      <c r="V979" s="289">
        <v>0</v>
      </c>
      <c r="W979" s="289"/>
      <c r="X979" s="289"/>
      <c r="Y979" s="289"/>
      <c r="Z979" s="48">
        <v>6684.4317000000001</v>
      </c>
      <c r="AA979" s="289">
        <v>0</v>
      </c>
      <c r="AB979" s="289"/>
    </row>
    <row r="980" spans="1:40" hidden="1" x14ac:dyDescent="0.2">
      <c r="B980" s="197">
        <f t="shared" si="312"/>
        <v>0</v>
      </c>
      <c r="G980" s="13"/>
      <c r="H980" s="13"/>
      <c r="I980" s="13"/>
    </row>
    <row r="981" spans="1:40" hidden="1" x14ac:dyDescent="0.2">
      <c r="B981" s="197">
        <f t="shared" si="312"/>
        <v>0</v>
      </c>
      <c r="G981" s="13"/>
      <c r="H981" s="13"/>
      <c r="I981" s="13"/>
      <c r="O981" s="290" t="s">
        <v>114</v>
      </c>
      <c r="P981" s="290"/>
      <c r="Q981" s="290"/>
      <c r="S981" s="290" t="s">
        <v>115</v>
      </c>
      <c r="T981" s="290"/>
      <c r="U981" s="290"/>
      <c r="V981" s="290"/>
      <c r="W981" s="290"/>
      <c r="X981" s="290"/>
      <c r="Y981" s="290"/>
      <c r="Z981" s="290"/>
      <c r="AA981" s="290"/>
      <c r="AB981" s="290"/>
      <c r="AC981" s="290"/>
    </row>
    <row r="982" spans="1:40" hidden="1" x14ac:dyDescent="0.2">
      <c r="B982" s="197">
        <f t="shared" si="312"/>
        <v>0</v>
      </c>
      <c r="G982" s="13"/>
      <c r="H982" s="13"/>
      <c r="I982" s="13"/>
      <c r="S982" s="290"/>
      <c r="T982" s="290"/>
      <c r="U982" s="290"/>
      <c r="V982" s="290"/>
      <c r="W982" s="290"/>
      <c r="X982" s="290"/>
      <c r="Y982" s="290"/>
      <c r="Z982" s="290"/>
      <c r="AA982" s="290"/>
      <c r="AB982" s="290"/>
      <c r="AC982" s="290"/>
    </row>
    <row r="983" spans="1:40" hidden="1" x14ac:dyDescent="0.2">
      <c r="B983" s="197">
        <f t="shared" si="312"/>
        <v>0</v>
      </c>
      <c r="G983" s="13"/>
      <c r="H983" s="13"/>
      <c r="I983" s="13"/>
    </row>
    <row r="984" spans="1:40" hidden="1" x14ac:dyDescent="0.2">
      <c r="B984" s="197">
        <f t="shared" si="312"/>
        <v>0</v>
      </c>
      <c r="G984" s="13"/>
      <c r="H984" s="13"/>
      <c r="I984" s="13"/>
    </row>
    <row r="985" spans="1:40" hidden="1" x14ac:dyDescent="0.2">
      <c r="B985" s="197">
        <f t="shared" si="312"/>
        <v>0</v>
      </c>
      <c r="G985" s="13"/>
      <c r="H985" s="13"/>
      <c r="I985" s="13"/>
      <c r="P985" s="297" t="s">
        <v>47</v>
      </c>
      <c r="Q985" s="297"/>
      <c r="R985" s="297"/>
      <c r="S985" s="297"/>
      <c r="T985" s="297"/>
      <c r="U985" s="297"/>
      <c r="V985" s="297"/>
    </row>
    <row r="986" spans="1:40" hidden="1" x14ac:dyDescent="0.2">
      <c r="B986" s="197">
        <f t="shared" si="312"/>
        <v>0</v>
      </c>
      <c r="G986" s="13"/>
      <c r="H986" s="13"/>
      <c r="I986" s="13"/>
    </row>
    <row r="987" spans="1:40" hidden="1" x14ac:dyDescent="0.2">
      <c r="B987" s="197">
        <f t="shared" si="312"/>
        <v>0</v>
      </c>
      <c r="G987" s="13"/>
      <c r="H987" s="13"/>
      <c r="I987" s="13"/>
      <c r="P987" s="290" t="s">
        <v>48</v>
      </c>
      <c r="Q987" s="290"/>
      <c r="R987" s="290"/>
      <c r="S987" s="290"/>
      <c r="T987" s="290"/>
      <c r="U987" s="290"/>
      <c r="V987" s="290"/>
      <c r="W987" s="290"/>
      <c r="Y987" s="298">
        <v>0</v>
      </c>
      <c r="Z987" s="298"/>
      <c r="AA987" s="298"/>
      <c r="AF987" s="290" t="s">
        <v>49</v>
      </c>
      <c r="AG987" s="290"/>
      <c r="AH987" s="290"/>
      <c r="AI987" s="290"/>
      <c r="AK987" s="299">
        <v>861.71849999999995</v>
      </c>
      <c r="AL987" s="299"/>
    </row>
    <row r="988" spans="1:40" hidden="1" x14ac:dyDescent="0.2">
      <c r="B988" s="197">
        <f t="shared" si="312"/>
        <v>0</v>
      </c>
      <c r="G988" s="13"/>
      <c r="H988" s="13"/>
      <c r="I988" s="13"/>
      <c r="P988" s="290" t="s">
        <v>50</v>
      </c>
      <c r="Q988" s="290"/>
      <c r="R988" s="290"/>
      <c r="S988" s="290"/>
      <c r="T988" s="290"/>
      <c r="U988" s="290"/>
      <c r="V988" s="290"/>
      <c r="W988" s="290"/>
      <c r="Y988" s="298">
        <v>0</v>
      </c>
      <c r="Z988" s="298"/>
      <c r="AA988" s="298"/>
      <c r="AF988" s="290" t="s">
        <v>51</v>
      </c>
      <c r="AG988" s="290"/>
      <c r="AH988" s="290"/>
      <c r="AI988" s="290"/>
      <c r="AK988" s="300">
        <v>861.71849999999995</v>
      </c>
      <c r="AL988" s="300"/>
    </row>
    <row r="989" spans="1:40" hidden="1" x14ac:dyDescent="0.2">
      <c r="B989" s="197">
        <f t="shared" si="312"/>
        <v>0</v>
      </c>
      <c r="G989" s="13"/>
      <c r="H989" s="13"/>
      <c r="I989" s="13"/>
      <c r="P989" s="290" t="s">
        <v>52</v>
      </c>
      <c r="Q989" s="290"/>
      <c r="R989" s="290"/>
      <c r="S989" s="290"/>
      <c r="T989" s="290"/>
      <c r="U989" s="290"/>
      <c r="V989" s="290"/>
      <c r="W989" s="290"/>
      <c r="Y989" s="298">
        <v>0</v>
      </c>
      <c r="Z989" s="298"/>
      <c r="AA989" s="298"/>
    </row>
    <row r="990" spans="1:40" hidden="1" x14ac:dyDescent="0.2">
      <c r="B990" s="197">
        <f t="shared" si="312"/>
        <v>0</v>
      </c>
      <c r="G990" s="13"/>
      <c r="H990" s="13"/>
      <c r="I990" s="13"/>
    </row>
    <row r="991" spans="1:40" hidden="1" x14ac:dyDescent="0.2">
      <c r="B991" s="197">
        <f t="shared" si="312"/>
        <v>0</v>
      </c>
      <c r="G991" s="13"/>
      <c r="H991" s="13"/>
      <c r="I991" s="13"/>
      <c r="P991" s="297" t="s">
        <v>53</v>
      </c>
      <c r="Q991" s="297"/>
      <c r="R991" s="297"/>
      <c r="S991" s="297"/>
      <c r="T991" s="297"/>
      <c r="U991" s="297"/>
      <c r="V991" s="297"/>
    </row>
    <row r="992" spans="1:40" hidden="1" x14ac:dyDescent="0.2">
      <c r="B992" s="197">
        <f t="shared" si="312"/>
        <v>0</v>
      </c>
      <c r="G992" s="13"/>
      <c r="H992" s="13"/>
      <c r="I992" s="13"/>
    </row>
    <row r="993" spans="1:40" hidden="1" x14ac:dyDescent="0.2">
      <c r="B993" s="197">
        <f t="shared" si="312"/>
        <v>0</v>
      </c>
      <c r="G993" s="13"/>
      <c r="H993" s="13"/>
      <c r="I993" s="13"/>
      <c r="P993" s="301" t="s">
        <v>54</v>
      </c>
      <c r="Q993" s="301"/>
      <c r="R993" s="301"/>
      <c r="S993" s="301"/>
      <c r="T993" s="301"/>
      <c r="U993" s="301"/>
      <c r="V993" s="301"/>
      <c r="W993" s="301"/>
      <c r="Y993" s="298">
        <v>0</v>
      </c>
      <c r="Z993" s="298"/>
      <c r="AA993" s="298"/>
      <c r="AF993" s="290" t="s">
        <v>450</v>
      </c>
      <c r="AG993" s="290"/>
      <c r="AH993" s="290"/>
      <c r="AI993" s="290"/>
    </row>
    <row r="994" spans="1:40" hidden="1" x14ac:dyDescent="0.2">
      <c r="B994" s="197">
        <f t="shared" si="312"/>
        <v>0</v>
      </c>
      <c r="G994" s="13"/>
      <c r="H994" s="13"/>
      <c r="I994" s="13"/>
    </row>
    <row r="995" spans="1:40" hidden="1" x14ac:dyDescent="0.2">
      <c r="B995" s="197">
        <f t="shared" si="312"/>
        <v>0</v>
      </c>
      <c r="G995" s="13"/>
      <c r="H995" s="13"/>
      <c r="I995" s="13"/>
      <c r="P995" s="297" t="s">
        <v>56</v>
      </c>
      <c r="Q995" s="297"/>
      <c r="R995" s="297"/>
      <c r="S995" s="297"/>
      <c r="T995" s="297"/>
      <c r="U995" s="297"/>
      <c r="V995" s="297"/>
    </row>
    <row r="996" spans="1:40" ht="22.5" hidden="1" x14ac:dyDescent="0.2">
      <c r="B996" s="197">
        <f t="shared" si="312"/>
        <v>0</v>
      </c>
      <c r="G996" s="13"/>
      <c r="H996" s="13"/>
      <c r="I996" s="13"/>
      <c r="N996" s="288" t="s">
        <v>57</v>
      </c>
      <c r="O996" s="288"/>
      <c r="P996" s="288"/>
      <c r="Q996" s="288" t="s">
        <v>58</v>
      </c>
      <c r="R996" s="288"/>
      <c r="S996" s="288"/>
      <c r="T996" s="46" t="s">
        <v>59</v>
      </c>
      <c r="U996" s="46" t="s">
        <v>60</v>
      </c>
      <c r="V996" s="302" t="s">
        <v>61</v>
      </c>
      <c r="W996" s="302"/>
      <c r="X996" s="302"/>
      <c r="Y996" s="302"/>
      <c r="Z996" s="46" t="s">
        <v>62</v>
      </c>
      <c r="AA996" s="302" t="s">
        <v>63</v>
      </c>
      <c r="AB996" s="302"/>
      <c r="AC996" s="19" t="s">
        <v>64</v>
      </c>
      <c r="AE996" s="288" t="s">
        <v>65</v>
      </c>
      <c r="AF996" s="288"/>
      <c r="AG996" s="19" t="s">
        <v>66</v>
      </c>
      <c r="AH996" s="19" t="s">
        <v>67</v>
      </c>
      <c r="AI996" s="288" t="s">
        <v>68</v>
      </c>
      <c r="AJ996" s="288"/>
      <c r="AK996" s="288"/>
      <c r="AL996" s="302" t="s">
        <v>69</v>
      </c>
      <c r="AM996" s="302"/>
      <c r="AN996" s="46" t="s">
        <v>63</v>
      </c>
    </row>
    <row r="997" spans="1:40" hidden="1" x14ac:dyDescent="0.2">
      <c r="B997" s="197" t="str">
        <f t="shared" si="312"/>
        <v>Fecha Vencimiento</v>
      </c>
      <c r="G997" s="13"/>
      <c r="H997" s="13"/>
      <c r="I997" s="13"/>
      <c r="Q997" s="291" t="s">
        <v>70</v>
      </c>
      <c r="R997" s="291"/>
      <c r="S997" s="291"/>
    </row>
    <row r="998" spans="1:40" x14ac:dyDescent="0.2">
      <c r="A998" s="91" t="s">
        <v>446</v>
      </c>
      <c r="B998" s="199" t="str">
        <f t="shared" si="312"/>
        <v>SERVICIO</v>
      </c>
      <c r="C998" s="199" t="str">
        <f t="shared" ref="C998:C1013" si="321">IF(LEFT(N998,2)=LEFT(N999,2)=FALSE,AC998,"REVISAR")</f>
        <v>CAN</v>
      </c>
      <c r="D998" s="199" t="b">
        <f t="shared" ref="D998:D1013" si="322">DATE(YEAR(AH998),MONTH(AH998),DAY(AH998))=DATE(YEAR(AI998),MONTH(AI998),DAY(AI998))</f>
        <v>1</v>
      </c>
      <c r="E998" s="199" t="str">
        <f t="shared" ref="E998:E1013" si="323">IF(ISBLANK(AH998)=FALSE,TEXT(AH998,"YYYY-MM"),TEXT(Q998,"YYYY-MM"))</f>
        <v>2022-05</v>
      </c>
      <c r="F998" s="199" t="str">
        <f t="shared" ref="F998:F1013" si="324">IF(ISBLANK(AI998)=FALSE,TEXT(AI998,"YYYY-MM"),"")</f>
        <v>2022-05</v>
      </c>
      <c r="G998" s="200">
        <f t="shared" ref="G998:G1013" si="325">ROUND(IF(ISBLANK(AL998)=FALSE,T998,T998),2)</f>
        <v>162.15</v>
      </c>
      <c r="H998" s="200">
        <f t="shared" ref="H998:H1013" si="326">ROUND(+U998,2)</f>
        <v>10.199999999999999</v>
      </c>
      <c r="I998" s="200">
        <f t="shared" ref="I998:I1013" si="327">ROUND(IF(ISBLANK(AL998)=FALSE,V998,V998),2)</f>
        <v>0</v>
      </c>
      <c r="J998" s="200">
        <f t="shared" ref="J998:J1013" si="328">+G998+H998+I998</f>
        <v>172.35</v>
      </c>
      <c r="N998" s="292" t="s">
        <v>682</v>
      </c>
      <c r="O998" s="292"/>
      <c r="P998" s="292"/>
      <c r="Q998" s="293">
        <v>44682</v>
      </c>
      <c r="R998" s="293"/>
      <c r="S998" s="293"/>
      <c r="T998" s="47">
        <v>162.14689999999999</v>
      </c>
      <c r="U998" s="47">
        <v>10.1968</v>
      </c>
      <c r="V998" s="294">
        <v>0</v>
      </c>
      <c r="W998" s="294"/>
      <c r="X998" s="294"/>
      <c r="Y998" s="294"/>
      <c r="Z998" s="47">
        <v>172.34370000000001</v>
      </c>
      <c r="AA998" s="294">
        <v>0</v>
      </c>
      <c r="AB998" s="294"/>
      <c r="AC998" s="21" t="s">
        <v>72</v>
      </c>
      <c r="AE998" s="295" t="s">
        <v>73</v>
      </c>
      <c r="AF998" s="295"/>
      <c r="AG998" s="21" t="s">
        <v>683</v>
      </c>
      <c r="AH998" s="16">
        <v>44686.755057870374</v>
      </c>
      <c r="AI998" s="296">
        <v>44686.756527777776</v>
      </c>
      <c r="AJ998" s="296"/>
      <c r="AK998" s="296"/>
      <c r="AL998" s="294">
        <v>172.34370000000001</v>
      </c>
      <c r="AM998" s="294"/>
      <c r="AN998" s="47">
        <v>0</v>
      </c>
    </row>
    <row r="999" spans="1:40" x14ac:dyDescent="0.2">
      <c r="A999" s="91" t="s">
        <v>446</v>
      </c>
      <c r="B999" s="199" t="str">
        <f t="shared" si="312"/>
        <v>SERVICIO</v>
      </c>
      <c r="C999" s="199" t="str">
        <f t="shared" si="321"/>
        <v>REVISAR</v>
      </c>
      <c r="D999" s="199" t="b">
        <f t="shared" si="322"/>
        <v>1</v>
      </c>
      <c r="E999" s="199" t="str">
        <f t="shared" si="323"/>
        <v>2022-05</v>
      </c>
      <c r="F999" s="199" t="str">
        <f t="shared" si="324"/>
        <v>2022-05</v>
      </c>
      <c r="G999" s="200">
        <f t="shared" si="325"/>
        <v>0</v>
      </c>
      <c r="H999" s="200">
        <f t="shared" si="326"/>
        <v>0</v>
      </c>
      <c r="I999" s="200">
        <f t="shared" si="327"/>
        <v>0</v>
      </c>
      <c r="J999" s="200">
        <f t="shared" si="328"/>
        <v>0</v>
      </c>
      <c r="N999" s="292" t="s">
        <v>684</v>
      </c>
      <c r="O999" s="292"/>
      <c r="P999" s="292"/>
      <c r="Q999" s="293">
        <v>44713</v>
      </c>
      <c r="R999" s="293"/>
      <c r="S999" s="293"/>
      <c r="T999" s="100"/>
      <c r="U999" s="100"/>
      <c r="V999" s="313"/>
      <c r="W999" s="313"/>
      <c r="X999" s="313"/>
      <c r="Y999" s="313"/>
      <c r="Z999" s="100"/>
      <c r="AA999" s="294">
        <v>0</v>
      </c>
      <c r="AB999" s="294"/>
      <c r="AC999" s="21" t="s">
        <v>72</v>
      </c>
      <c r="AE999" s="295" t="s">
        <v>73</v>
      </c>
      <c r="AF999" s="295"/>
      <c r="AG999" s="21" t="s">
        <v>683</v>
      </c>
      <c r="AH999" s="16">
        <v>44686.755057870374</v>
      </c>
      <c r="AI999" s="296">
        <v>44686.756527777776</v>
      </c>
      <c r="AJ999" s="296"/>
      <c r="AK999" s="296"/>
      <c r="AL999" s="294">
        <v>8.2763000000000009</v>
      </c>
      <c r="AM999" s="294"/>
      <c r="AN999" s="47">
        <v>0</v>
      </c>
    </row>
    <row r="1000" spans="1:40" x14ac:dyDescent="0.2">
      <c r="A1000" s="91" t="s">
        <v>446</v>
      </c>
      <c r="B1000" s="199" t="str">
        <f t="shared" si="312"/>
        <v>SERVICIO</v>
      </c>
      <c r="C1000" s="199" t="str">
        <f t="shared" si="321"/>
        <v>CAN</v>
      </c>
      <c r="D1000" s="199" t="b">
        <f t="shared" si="322"/>
        <v>1</v>
      </c>
      <c r="E1000" s="199" t="str">
        <f t="shared" si="323"/>
        <v>2022-07</v>
      </c>
      <c r="F1000" s="199" t="str">
        <f t="shared" si="324"/>
        <v>2022-07</v>
      </c>
      <c r="G1000" s="200">
        <f t="shared" si="325"/>
        <v>162.81</v>
      </c>
      <c r="H1000" s="200">
        <f t="shared" si="326"/>
        <v>9.5399999999999991</v>
      </c>
      <c r="I1000" s="200">
        <f t="shared" si="327"/>
        <v>0</v>
      </c>
      <c r="J1000" s="200">
        <f t="shared" si="328"/>
        <v>172.35</v>
      </c>
      <c r="N1000" s="292" t="s">
        <v>684</v>
      </c>
      <c r="O1000" s="292"/>
      <c r="P1000" s="292"/>
      <c r="Q1000" s="293">
        <v>44713</v>
      </c>
      <c r="R1000" s="293"/>
      <c r="S1000" s="293"/>
      <c r="T1000" s="100">
        <v>162.8075</v>
      </c>
      <c r="U1000" s="100">
        <v>9.5361999999999991</v>
      </c>
      <c r="V1000" s="313">
        <v>0</v>
      </c>
      <c r="W1000" s="313"/>
      <c r="X1000" s="313"/>
      <c r="Y1000" s="313"/>
      <c r="Z1000" s="100">
        <v>172.34370000000001</v>
      </c>
      <c r="AA1000" s="294">
        <v>0</v>
      </c>
      <c r="AB1000" s="294"/>
      <c r="AC1000" s="21" t="s">
        <v>72</v>
      </c>
      <c r="AE1000" s="295" t="s">
        <v>73</v>
      </c>
      <c r="AF1000" s="295"/>
      <c r="AG1000" s="21" t="s">
        <v>685</v>
      </c>
      <c r="AH1000" s="16">
        <v>44756.50571759259</v>
      </c>
      <c r="AI1000" s="296">
        <v>44756.507974537039</v>
      </c>
      <c r="AJ1000" s="296"/>
      <c r="AK1000" s="296"/>
      <c r="AL1000" s="294">
        <v>164.06739999999999</v>
      </c>
      <c r="AM1000" s="294"/>
      <c r="AN1000" s="47">
        <v>0</v>
      </c>
    </row>
    <row r="1001" spans="1:40" x14ac:dyDescent="0.2">
      <c r="A1001" s="91" t="s">
        <v>446</v>
      </c>
      <c r="B1001" s="199" t="str">
        <f t="shared" si="312"/>
        <v>SERVICIO</v>
      </c>
      <c r="C1001" s="199" t="str">
        <f t="shared" si="321"/>
        <v>CAN</v>
      </c>
      <c r="D1001" s="199" t="b">
        <f t="shared" si="322"/>
        <v>1</v>
      </c>
      <c r="E1001" s="199" t="str">
        <f t="shared" si="323"/>
        <v>2022-07</v>
      </c>
      <c r="F1001" s="199" t="str">
        <f t="shared" si="324"/>
        <v>2022-07</v>
      </c>
      <c r="G1001" s="200">
        <f t="shared" si="325"/>
        <v>163.47</v>
      </c>
      <c r="H1001" s="200">
        <f t="shared" si="326"/>
        <v>8.8699999999999992</v>
      </c>
      <c r="I1001" s="200">
        <f t="shared" si="327"/>
        <v>0</v>
      </c>
      <c r="J1001" s="200">
        <f t="shared" si="328"/>
        <v>172.34</v>
      </c>
      <c r="N1001" s="292" t="s">
        <v>686</v>
      </c>
      <c r="O1001" s="292"/>
      <c r="P1001" s="292"/>
      <c r="Q1001" s="293">
        <v>44743</v>
      </c>
      <c r="R1001" s="293"/>
      <c r="S1001" s="293"/>
      <c r="T1001" s="47">
        <v>163.4708</v>
      </c>
      <c r="U1001" s="47">
        <v>8.8728999999999996</v>
      </c>
      <c r="V1001" s="294">
        <v>0</v>
      </c>
      <c r="W1001" s="294"/>
      <c r="X1001" s="294"/>
      <c r="Y1001" s="294"/>
      <c r="Z1001" s="47">
        <v>172.34370000000001</v>
      </c>
      <c r="AA1001" s="294">
        <v>0</v>
      </c>
      <c r="AB1001" s="294"/>
      <c r="AC1001" s="21" t="s">
        <v>72</v>
      </c>
      <c r="AE1001" s="295" t="s">
        <v>73</v>
      </c>
      <c r="AF1001" s="295"/>
      <c r="AG1001" s="21" t="s">
        <v>685</v>
      </c>
      <c r="AH1001" s="16">
        <v>44756.50571759259</v>
      </c>
      <c r="AI1001" s="296">
        <v>44756.507974537039</v>
      </c>
      <c r="AJ1001" s="296"/>
      <c r="AK1001" s="296"/>
      <c r="AL1001" s="294">
        <v>172.34370000000001</v>
      </c>
      <c r="AM1001" s="294"/>
      <c r="AN1001" s="47">
        <v>0</v>
      </c>
    </row>
    <row r="1002" spans="1:40" x14ac:dyDescent="0.2">
      <c r="A1002" s="91" t="s">
        <v>446</v>
      </c>
      <c r="B1002" s="199" t="str">
        <f t="shared" si="312"/>
        <v>SERVICIO</v>
      </c>
      <c r="C1002" s="199" t="str">
        <f t="shared" si="321"/>
        <v>CAN</v>
      </c>
      <c r="D1002" s="199" t="b">
        <f t="shared" si="322"/>
        <v>1</v>
      </c>
      <c r="E1002" s="199" t="str">
        <f t="shared" si="323"/>
        <v>2022-08</v>
      </c>
      <c r="F1002" s="199" t="str">
        <f t="shared" si="324"/>
        <v>2022-08</v>
      </c>
      <c r="G1002" s="200">
        <f t="shared" si="325"/>
        <v>164.14</v>
      </c>
      <c r="H1002" s="200">
        <f t="shared" si="326"/>
        <v>8.2100000000000009</v>
      </c>
      <c r="I1002" s="200">
        <f t="shared" si="327"/>
        <v>0</v>
      </c>
      <c r="J1002" s="200">
        <f t="shared" si="328"/>
        <v>172.35</v>
      </c>
      <c r="N1002" s="292" t="s">
        <v>687</v>
      </c>
      <c r="O1002" s="292"/>
      <c r="P1002" s="292"/>
      <c r="Q1002" s="293">
        <v>44774</v>
      </c>
      <c r="R1002" s="293"/>
      <c r="S1002" s="293"/>
      <c r="T1002" s="47">
        <v>164.13679999999999</v>
      </c>
      <c r="U1002" s="47">
        <v>8.2068999999999992</v>
      </c>
      <c r="V1002" s="294">
        <v>0</v>
      </c>
      <c r="W1002" s="294"/>
      <c r="X1002" s="294"/>
      <c r="Y1002" s="294"/>
      <c r="Z1002" s="47">
        <v>172.34370000000001</v>
      </c>
      <c r="AA1002" s="294">
        <v>0</v>
      </c>
      <c r="AB1002" s="294"/>
      <c r="AC1002" s="21" t="s">
        <v>72</v>
      </c>
      <c r="AE1002" s="295" t="s">
        <v>73</v>
      </c>
      <c r="AF1002" s="295"/>
      <c r="AG1002" s="21" t="s">
        <v>688</v>
      </c>
      <c r="AH1002" s="16">
        <v>44789</v>
      </c>
      <c r="AI1002" s="296">
        <v>44789</v>
      </c>
      <c r="AJ1002" s="296"/>
      <c r="AK1002" s="296"/>
      <c r="AL1002" s="294">
        <v>172.34370000000001</v>
      </c>
      <c r="AM1002" s="294"/>
      <c r="AN1002" s="47">
        <v>0</v>
      </c>
    </row>
    <row r="1003" spans="1:40" x14ac:dyDescent="0.2">
      <c r="A1003" s="91" t="s">
        <v>446</v>
      </c>
      <c r="B1003" s="199" t="str">
        <f t="shared" si="312"/>
        <v>SERVICIO</v>
      </c>
      <c r="C1003" s="199" t="str">
        <f t="shared" si="321"/>
        <v>CAN</v>
      </c>
      <c r="D1003" s="199" t="b">
        <f t="shared" si="322"/>
        <v>1</v>
      </c>
      <c r="E1003" s="199" t="str">
        <f t="shared" si="323"/>
        <v>2022-10</v>
      </c>
      <c r="F1003" s="199" t="str">
        <f t="shared" si="324"/>
        <v>2022-10</v>
      </c>
      <c r="G1003" s="200">
        <f t="shared" si="325"/>
        <v>164.81</v>
      </c>
      <c r="H1003" s="200">
        <f t="shared" si="326"/>
        <v>7.54</v>
      </c>
      <c r="I1003" s="200">
        <f t="shared" si="327"/>
        <v>0</v>
      </c>
      <c r="J1003" s="200">
        <f t="shared" si="328"/>
        <v>172.35</v>
      </c>
      <c r="N1003" s="292" t="s">
        <v>689</v>
      </c>
      <c r="O1003" s="292"/>
      <c r="P1003" s="292"/>
      <c r="Q1003" s="293">
        <v>44805</v>
      </c>
      <c r="R1003" s="293"/>
      <c r="S1003" s="293"/>
      <c r="T1003" s="47">
        <v>164.8056</v>
      </c>
      <c r="U1003" s="47">
        <v>7.5381</v>
      </c>
      <c r="V1003" s="294">
        <v>0</v>
      </c>
      <c r="W1003" s="294"/>
      <c r="X1003" s="294"/>
      <c r="Y1003" s="294"/>
      <c r="Z1003" s="47">
        <v>172.34370000000001</v>
      </c>
      <c r="AA1003" s="294">
        <v>0</v>
      </c>
      <c r="AB1003" s="294"/>
      <c r="AC1003" s="21" t="s">
        <v>72</v>
      </c>
      <c r="AE1003" s="295" t="s">
        <v>73</v>
      </c>
      <c r="AF1003" s="295"/>
      <c r="AG1003" s="21" t="s">
        <v>690</v>
      </c>
      <c r="AH1003" s="16">
        <v>44859.713530092595</v>
      </c>
      <c r="AI1003" s="296">
        <v>44859.713530092595</v>
      </c>
      <c r="AJ1003" s="296"/>
      <c r="AK1003" s="296"/>
      <c r="AL1003" s="294">
        <v>172.34370000000001</v>
      </c>
      <c r="AM1003" s="294"/>
      <c r="AN1003" s="47">
        <v>0</v>
      </c>
    </row>
    <row r="1004" spans="1:40" x14ac:dyDescent="0.2">
      <c r="A1004" s="91" t="s">
        <v>446</v>
      </c>
      <c r="B1004" s="199" t="str">
        <f t="shared" si="312"/>
        <v>SERVICIO</v>
      </c>
      <c r="C1004" s="199" t="str">
        <f t="shared" si="321"/>
        <v>REF</v>
      </c>
      <c r="D1004" s="199" t="b">
        <f t="shared" si="322"/>
        <v>1</v>
      </c>
      <c r="E1004" s="199" t="str">
        <f t="shared" si="323"/>
        <v>2022-10</v>
      </c>
      <c r="F1004" s="199" t="str">
        <f t="shared" si="324"/>
        <v/>
      </c>
      <c r="G1004" s="200">
        <f t="shared" si="325"/>
        <v>165.48</v>
      </c>
      <c r="H1004" s="200">
        <f t="shared" si="326"/>
        <v>6.87</v>
      </c>
      <c r="I1004" s="200">
        <f t="shared" si="327"/>
        <v>0</v>
      </c>
      <c r="J1004" s="200">
        <f t="shared" si="328"/>
        <v>172.35</v>
      </c>
      <c r="N1004" s="292" t="s">
        <v>691</v>
      </c>
      <c r="O1004" s="292"/>
      <c r="P1004" s="292"/>
      <c r="Q1004" s="293">
        <v>44835</v>
      </c>
      <c r="R1004" s="293"/>
      <c r="S1004" s="293"/>
      <c r="T1004" s="47">
        <v>165.477</v>
      </c>
      <c r="U1004" s="47">
        <v>6.8666999999999998</v>
      </c>
      <c r="V1004" s="294">
        <v>0</v>
      </c>
      <c r="W1004" s="294"/>
      <c r="X1004" s="294"/>
      <c r="Y1004" s="294"/>
      <c r="Z1004" s="47">
        <v>172.34370000000001</v>
      </c>
      <c r="AA1004" s="294">
        <v>0</v>
      </c>
      <c r="AB1004" s="294"/>
      <c r="AC1004" s="21" t="s">
        <v>85</v>
      </c>
      <c r="AE1004" s="295"/>
      <c r="AF1004" s="295"/>
      <c r="AG1004" s="21"/>
      <c r="AH1004" s="16"/>
      <c r="AI1004" s="296"/>
      <c r="AJ1004" s="296"/>
      <c r="AK1004" s="296"/>
      <c r="AL1004" s="294"/>
      <c r="AM1004" s="294"/>
      <c r="AN1004" s="47"/>
    </row>
    <row r="1005" spans="1:40" x14ac:dyDescent="0.2">
      <c r="A1005" s="91" t="s">
        <v>446</v>
      </c>
      <c r="B1005" s="199" t="str">
        <f t="shared" si="312"/>
        <v>SERVICIO</v>
      </c>
      <c r="C1005" s="199" t="str">
        <f t="shared" si="321"/>
        <v>REF</v>
      </c>
      <c r="D1005" s="199" t="b">
        <f t="shared" si="322"/>
        <v>1</v>
      </c>
      <c r="E1005" s="199" t="str">
        <f t="shared" si="323"/>
        <v>2022-11</v>
      </c>
      <c r="F1005" s="199" t="str">
        <f t="shared" si="324"/>
        <v/>
      </c>
      <c r="G1005" s="200">
        <f t="shared" si="325"/>
        <v>166.15</v>
      </c>
      <c r="H1005" s="200">
        <f t="shared" si="326"/>
        <v>6.19</v>
      </c>
      <c r="I1005" s="200">
        <f t="shared" si="327"/>
        <v>0</v>
      </c>
      <c r="J1005" s="200">
        <f t="shared" si="328"/>
        <v>172.34</v>
      </c>
      <c r="N1005" s="292" t="s">
        <v>692</v>
      </c>
      <c r="O1005" s="292"/>
      <c r="P1005" s="292"/>
      <c r="Q1005" s="293">
        <v>44866</v>
      </c>
      <c r="R1005" s="293"/>
      <c r="S1005" s="293"/>
      <c r="T1005" s="47">
        <v>166.15119999999999</v>
      </c>
      <c r="U1005" s="47">
        <v>6.1924999999999999</v>
      </c>
      <c r="V1005" s="294">
        <v>0</v>
      </c>
      <c r="W1005" s="294"/>
      <c r="X1005" s="294"/>
      <c r="Y1005" s="294"/>
      <c r="Z1005" s="47">
        <v>172.34370000000001</v>
      </c>
      <c r="AA1005" s="294">
        <v>0</v>
      </c>
      <c r="AB1005" s="294"/>
      <c r="AC1005" s="21" t="s">
        <v>85</v>
      </c>
      <c r="AE1005" s="295"/>
      <c r="AF1005" s="295"/>
      <c r="AG1005" s="21"/>
      <c r="AH1005" s="16"/>
      <c r="AI1005" s="296"/>
      <c r="AJ1005" s="296"/>
      <c r="AK1005" s="296"/>
      <c r="AL1005" s="294"/>
      <c r="AM1005" s="294"/>
      <c r="AN1005" s="47"/>
    </row>
    <row r="1006" spans="1:40" x14ac:dyDescent="0.2">
      <c r="A1006" s="91" t="s">
        <v>446</v>
      </c>
      <c r="B1006" s="199" t="str">
        <f t="shared" si="312"/>
        <v>SERVICIO</v>
      </c>
      <c r="C1006" s="199" t="str">
        <f t="shared" si="321"/>
        <v>REF</v>
      </c>
      <c r="D1006" s="199" t="b">
        <f t="shared" si="322"/>
        <v>1</v>
      </c>
      <c r="E1006" s="199" t="str">
        <f t="shared" si="323"/>
        <v>2022-12</v>
      </c>
      <c r="F1006" s="199" t="str">
        <f t="shared" si="324"/>
        <v/>
      </c>
      <c r="G1006" s="200">
        <f t="shared" si="325"/>
        <v>166.83</v>
      </c>
      <c r="H1006" s="200">
        <f t="shared" si="326"/>
        <v>5.52</v>
      </c>
      <c r="I1006" s="200">
        <f t="shared" si="327"/>
        <v>0</v>
      </c>
      <c r="J1006" s="200">
        <f t="shared" si="328"/>
        <v>172.35000000000002</v>
      </c>
      <c r="N1006" s="292" t="s">
        <v>693</v>
      </c>
      <c r="O1006" s="292"/>
      <c r="P1006" s="292"/>
      <c r="Q1006" s="293">
        <v>44896</v>
      </c>
      <c r="R1006" s="293"/>
      <c r="S1006" s="293"/>
      <c r="T1006" s="47">
        <v>166.82810000000001</v>
      </c>
      <c r="U1006" s="47">
        <v>5.5156000000000001</v>
      </c>
      <c r="V1006" s="294">
        <v>0</v>
      </c>
      <c r="W1006" s="294"/>
      <c r="X1006" s="294"/>
      <c r="Y1006" s="294"/>
      <c r="Z1006" s="47">
        <v>172.34370000000001</v>
      </c>
      <c r="AA1006" s="294">
        <v>0</v>
      </c>
      <c r="AB1006" s="294"/>
      <c r="AC1006" s="21" t="s">
        <v>85</v>
      </c>
      <c r="AE1006" s="295"/>
      <c r="AF1006" s="295"/>
      <c r="AG1006" s="21"/>
      <c r="AH1006" s="16"/>
      <c r="AI1006" s="296"/>
      <c r="AJ1006" s="296"/>
      <c r="AK1006" s="296"/>
      <c r="AL1006" s="294"/>
      <c r="AM1006" s="294"/>
      <c r="AN1006" s="47"/>
    </row>
    <row r="1007" spans="1:40" x14ac:dyDescent="0.2">
      <c r="A1007" s="91" t="s">
        <v>446</v>
      </c>
      <c r="B1007" s="199" t="str">
        <f t="shared" si="312"/>
        <v>SERVICIO</v>
      </c>
      <c r="C1007" s="199" t="str">
        <f t="shared" si="321"/>
        <v>REF</v>
      </c>
      <c r="D1007" s="199" t="b">
        <f t="shared" si="322"/>
        <v>1</v>
      </c>
      <c r="E1007" s="199" t="str">
        <f t="shared" si="323"/>
        <v>2023-01</v>
      </c>
      <c r="F1007" s="199" t="str">
        <f t="shared" si="324"/>
        <v/>
      </c>
      <c r="G1007" s="200">
        <f t="shared" si="325"/>
        <v>167.51</v>
      </c>
      <c r="H1007" s="200">
        <f t="shared" si="326"/>
        <v>4.84</v>
      </c>
      <c r="I1007" s="200">
        <f t="shared" si="327"/>
        <v>0</v>
      </c>
      <c r="J1007" s="200">
        <f t="shared" si="328"/>
        <v>172.35</v>
      </c>
      <c r="N1007" s="292" t="s">
        <v>694</v>
      </c>
      <c r="O1007" s="292"/>
      <c r="P1007" s="292"/>
      <c r="Q1007" s="293">
        <v>44927</v>
      </c>
      <c r="R1007" s="293"/>
      <c r="S1007" s="293"/>
      <c r="T1007" s="47">
        <v>167.5078</v>
      </c>
      <c r="U1007" s="47">
        <v>4.8358999999999996</v>
      </c>
      <c r="V1007" s="294">
        <v>0</v>
      </c>
      <c r="W1007" s="294"/>
      <c r="X1007" s="294"/>
      <c r="Y1007" s="294"/>
      <c r="Z1007" s="47">
        <v>172.34370000000001</v>
      </c>
      <c r="AA1007" s="294">
        <v>0</v>
      </c>
      <c r="AB1007" s="294"/>
      <c r="AC1007" s="21" t="s">
        <v>85</v>
      </c>
      <c r="AE1007" s="295"/>
      <c r="AF1007" s="295"/>
      <c r="AG1007" s="21"/>
      <c r="AH1007" s="16"/>
      <c r="AI1007" s="296"/>
      <c r="AJ1007" s="296"/>
      <c r="AK1007" s="296"/>
      <c r="AL1007" s="294"/>
      <c r="AM1007" s="294"/>
      <c r="AN1007" s="47"/>
    </row>
    <row r="1008" spans="1:40" x14ac:dyDescent="0.2">
      <c r="A1008" s="91" t="s">
        <v>446</v>
      </c>
      <c r="B1008" s="199" t="str">
        <f t="shared" si="312"/>
        <v>SERVICIO</v>
      </c>
      <c r="C1008" s="199" t="str">
        <f t="shared" si="321"/>
        <v>REF</v>
      </c>
      <c r="D1008" s="199" t="b">
        <f t="shared" si="322"/>
        <v>1</v>
      </c>
      <c r="E1008" s="199" t="str">
        <f t="shared" si="323"/>
        <v>2023-02</v>
      </c>
      <c r="F1008" s="199" t="str">
        <f t="shared" si="324"/>
        <v/>
      </c>
      <c r="G1008" s="200">
        <f t="shared" si="325"/>
        <v>168.19</v>
      </c>
      <c r="H1008" s="200">
        <f t="shared" si="326"/>
        <v>4.1500000000000004</v>
      </c>
      <c r="I1008" s="200">
        <f t="shared" si="327"/>
        <v>0</v>
      </c>
      <c r="J1008" s="200">
        <f t="shared" si="328"/>
        <v>172.34</v>
      </c>
      <c r="N1008" s="292" t="s">
        <v>695</v>
      </c>
      <c r="O1008" s="292"/>
      <c r="P1008" s="292"/>
      <c r="Q1008" s="293">
        <v>44958</v>
      </c>
      <c r="R1008" s="293"/>
      <c r="S1008" s="293"/>
      <c r="T1008" s="47">
        <v>168.1902</v>
      </c>
      <c r="U1008" s="47">
        <v>4.1535000000000002</v>
      </c>
      <c r="V1008" s="294">
        <v>0</v>
      </c>
      <c r="W1008" s="294"/>
      <c r="X1008" s="294"/>
      <c r="Y1008" s="294"/>
      <c r="Z1008" s="47">
        <v>172.34370000000001</v>
      </c>
      <c r="AA1008" s="294">
        <v>0</v>
      </c>
      <c r="AB1008" s="294"/>
      <c r="AC1008" s="21" t="s">
        <v>85</v>
      </c>
      <c r="AE1008" s="295"/>
      <c r="AF1008" s="295"/>
      <c r="AG1008" s="21"/>
      <c r="AH1008" s="16"/>
      <c r="AI1008" s="296"/>
      <c r="AJ1008" s="296"/>
      <c r="AK1008" s="296"/>
      <c r="AL1008" s="294"/>
      <c r="AM1008" s="294"/>
      <c r="AN1008" s="47"/>
    </row>
    <row r="1009" spans="1:40" x14ac:dyDescent="0.2">
      <c r="A1009" s="91" t="s">
        <v>446</v>
      </c>
      <c r="B1009" s="199" t="str">
        <f t="shared" si="312"/>
        <v>SERVICIO</v>
      </c>
      <c r="C1009" s="199" t="str">
        <f t="shared" si="321"/>
        <v>REF</v>
      </c>
      <c r="D1009" s="199" t="b">
        <f t="shared" si="322"/>
        <v>1</v>
      </c>
      <c r="E1009" s="199" t="str">
        <f t="shared" si="323"/>
        <v>2023-03</v>
      </c>
      <c r="F1009" s="199" t="str">
        <f t="shared" si="324"/>
        <v/>
      </c>
      <c r="G1009" s="200">
        <f t="shared" si="325"/>
        <v>168.88</v>
      </c>
      <c r="H1009" s="200">
        <f t="shared" si="326"/>
        <v>3.47</v>
      </c>
      <c r="I1009" s="200">
        <f t="shared" si="327"/>
        <v>0</v>
      </c>
      <c r="J1009" s="200">
        <f t="shared" si="328"/>
        <v>172.35</v>
      </c>
      <c r="N1009" s="292" t="s">
        <v>696</v>
      </c>
      <c r="O1009" s="292"/>
      <c r="P1009" s="292"/>
      <c r="Q1009" s="293">
        <v>44986</v>
      </c>
      <c r="R1009" s="293"/>
      <c r="S1009" s="293"/>
      <c r="T1009" s="47">
        <v>168.87540000000001</v>
      </c>
      <c r="U1009" s="47">
        <v>3.4683000000000002</v>
      </c>
      <c r="V1009" s="294">
        <v>0</v>
      </c>
      <c r="W1009" s="294"/>
      <c r="X1009" s="294"/>
      <c r="Y1009" s="294"/>
      <c r="Z1009" s="47">
        <v>172.34370000000001</v>
      </c>
      <c r="AA1009" s="294">
        <v>0</v>
      </c>
      <c r="AB1009" s="294"/>
      <c r="AC1009" s="21" t="s">
        <v>85</v>
      </c>
      <c r="AE1009" s="295"/>
      <c r="AF1009" s="295"/>
      <c r="AG1009" s="21"/>
      <c r="AH1009" s="16"/>
      <c r="AI1009" s="296"/>
      <c r="AJ1009" s="296"/>
      <c r="AK1009" s="296"/>
      <c r="AL1009" s="294"/>
      <c r="AM1009" s="294"/>
      <c r="AN1009" s="47"/>
    </row>
    <row r="1010" spans="1:40" x14ac:dyDescent="0.2">
      <c r="A1010" s="91" t="s">
        <v>446</v>
      </c>
      <c r="B1010" s="199" t="str">
        <f t="shared" si="312"/>
        <v>SERVICIO</v>
      </c>
      <c r="C1010" s="199" t="str">
        <f t="shared" si="321"/>
        <v>REF</v>
      </c>
      <c r="D1010" s="199" t="b">
        <f t="shared" si="322"/>
        <v>1</v>
      </c>
      <c r="E1010" s="199" t="str">
        <f t="shared" si="323"/>
        <v>2023-04</v>
      </c>
      <c r="F1010" s="199" t="str">
        <f t="shared" si="324"/>
        <v/>
      </c>
      <c r="G1010" s="200">
        <f t="shared" si="325"/>
        <v>169.56</v>
      </c>
      <c r="H1010" s="200">
        <f t="shared" si="326"/>
        <v>2.78</v>
      </c>
      <c r="I1010" s="200">
        <f t="shared" si="327"/>
        <v>0</v>
      </c>
      <c r="J1010" s="200">
        <f t="shared" si="328"/>
        <v>172.34</v>
      </c>
      <c r="N1010" s="292" t="s">
        <v>697</v>
      </c>
      <c r="O1010" s="292"/>
      <c r="P1010" s="292"/>
      <c r="Q1010" s="293">
        <v>45017</v>
      </c>
      <c r="R1010" s="293"/>
      <c r="S1010" s="293"/>
      <c r="T1010" s="47">
        <v>169.5635</v>
      </c>
      <c r="U1010" s="47">
        <v>2.7801999999999998</v>
      </c>
      <c r="V1010" s="294">
        <v>0</v>
      </c>
      <c r="W1010" s="294"/>
      <c r="X1010" s="294"/>
      <c r="Y1010" s="294"/>
      <c r="Z1010" s="47">
        <v>172.34370000000001</v>
      </c>
      <c r="AA1010" s="294">
        <v>0</v>
      </c>
      <c r="AB1010" s="294"/>
      <c r="AC1010" s="21" t="s">
        <v>85</v>
      </c>
      <c r="AE1010" s="295"/>
      <c r="AF1010" s="295"/>
      <c r="AG1010" s="21"/>
      <c r="AH1010" s="16"/>
      <c r="AI1010" s="296"/>
      <c r="AJ1010" s="296"/>
      <c r="AK1010" s="296"/>
      <c r="AL1010" s="294"/>
      <c r="AM1010" s="294"/>
      <c r="AN1010" s="47"/>
    </row>
    <row r="1011" spans="1:40" x14ac:dyDescent="0.2">
      <c r="A1011" s="91" t="s">
        <v>446</v>
      </c>
      <c r="B1011" s="199" t="str">
        <f t="shared" si="312"/>
        <v>SERVICIO</v>
      </c>
      <c r="C1011" s="199" t="str">
        <f t="shared" si="321"/>
        <v>REF</v>
      </c>
      <c r="D1011" s="199" t="b">
        <f t="shared" si="322"/>
        <v>1</v>
      </c>
      <c r="E1011" s="199" t="str">
        <f t="shared" si="323"/>
        <v>2023-05</v>
      </c>
      <c r="F1011" s="199" t="str">
        <f t="shared" si="324"/>
        <v/>
      </c>
      <c r="G1011" s="200">
        <f t="shared" si="325"/>
        <v>170.25</v>
      </c>
      <c r="H1011" s="200">
        <f t="shared" si="326"/>
        <v>2.09</v>
      </c>
      <c r="I1011" s="200">
        <f t="shared" si="327"/>
        <v>0</v>
      </c>
      <c r="J1011" s="200">
        <f t="shared" si="328"/>
        <v>172.34</v>
      </c>
      <c r="N1011" s="292" t="s">
        <v>698</v>
      </c>
      <c r="O1011" s="292"/>
      <c r="P1011" s="292"/>
      <c r="Q1011" s="293">
        <v>45047</v>
      </c>
      <c r="R1011" s="293"/>
      <c r="S1011" s="293"/>
      <c r="T1011" s="47">
        <v>170.2543</v>
      </c>
      <c r="U1011" s="47">
        <v>2.0893999999999999</v>
      </c>
      <c r="V1011" s="294">
        <v>0</v>
      </c>
      <c r="W1011" s="294"/>
      <c r="X1011" s="294"/>
      <c r="Y1011" s="294"/>
      <c r="Z1011" s="47">
        <v>172.34370000000001</v>
      </c>
      <c r="AA1011" s="294">
        <v>0</v>
      </c>
      <c r="AB1011" s="294"/>
      <c r="AC1011" s="21" t="s">
        <v>85</v>
      </c>
      <c r="AE1011" s="295"/>
      <c r="AF1011" s="295"/>
      <c r="AG1011" s="21"/>
      <c r="AH1011" s="16"/>
      <c r="AI1011" s="296"/>
      <c r="AJ1011" s="296"/>
      <c r="AK1011" s="296"/>
      <c r="AL1011" s="294"/>
      <c r="AM1011" s="294"/>
      <c r="AN1011" s="47"/>
    </row>
    <row r="1012" spans="1:40" x14ac:dyDescent="0.2">
      <c r="A1012" s="91" t="s">
        <v>446</v>
      </c>
      <c r="B1012" s="199" t="str">
        <f t="shared" si="312"/>
        <v>SERVICIO</v>
      </c>
      <c r="C1012" s="199" t="str">
        <f t="shared" si="321"/>
        <v>REF</v>
      </c>
      <c r="D1012" s="199" t="b">
        <f t="shared" si="322"/>
        <v>1</v>
      </c>
      <c r="E1012" s="199" t="str">
        <f t="shared" si="323"/>
        <v>2023-06</v>
      </c>
      <c r="F1012" s="199" t="str">
        <f t="shared" si="324"/>
        <v/>
      </c>
      <c r="G1012" s="200">
        <f t="shared" si="325"/>
        <v>170.95</v>
      </c>
      <c r="H1012" s="200">
        <f t="shared" si="326"/>
        <v>1.4</v>
      </c>
      <c r="I1012" s="200">
        <f t="shared" si="327"/>
        <v>0</v>
      </c>
      <c r="J1012" s="200">
        <f t="shared" si="328"/>
        <v>172.35</v>
      </c>
      <c r="N1012" s="292" t="s">
        <v>699</v>
      </c>
      <c r="O1012" s="292"/>
      <c r="P1012" s="292"/>
      <c r="Q1012" s="293">
        <v>45078</v>
      </c>
      <c r="R1012" s="293"/>
      <c r="S1012" s="293"/>
      <c r="T1012" s="47">
        <v>170.9479</v>
      </c>
      <c r="U1012" s="47">
        <v>1.3957999999999999</v>
      </c>
      <c r="V1012" s="294">
        <v>0</v>
      </c>
      <c r="W1012" s="294"/>
      <c r="X1012" s="294"/>
      <c r="Y1012" s="294"/>
      <c r="Z1012" s="47">
        <v>172.34370000000001</v>
      </c>
      <c r="AA1012" s="294">
        <v>0</v>
      </c>
      <c r="AB1012" s="294"/>
      <c r="AC1012" s="21" t="s">
        <v>85</v>
      </c>
      <c r="AE1012" s="295"/>
      <c r="AF1012" s="295"/>
      <c r="AG1012" s="21"/>
      <c r="AH1012" s="16"/>
      <c r="AI1012" s="296"/>
      <c r="AJ1012" s="296"/>
      <c r="AK1012" s="296"/>
      <c r="AL1012" s="294"/>
      <c r="AM1012" s="294"/>
      <c r="AN1012" s="47"/>
    </row>
    <row r="1013" spans="1:40" x14ac:dyDescent="0.2">
      <c r="A1013" s="91" t="s">
        <v>446</v>
      </c>
      <c r="B1013" s="199" t="str">
        <f t="shared" si="312"/>
        <v>SERVICIO</v>
      </c>
      <c r="C1013" s="199" t="str">
        <f t="shared" si="321"/>
        <v>REF</v>
      </c>
      <c r="D1013" s="199" t="b">
        <f t="shared" si="322"/>
        <v>1</v>
      </c>
      <c r="E1013" s="199" t="str">
        <f t="shared" si="323"/>
        <v>2023-07</v>
      </c>
      <c r="F1013" s="199" t="str">
        <f t="shared" si="324"/>
        <v/>
      </c>
      <c r="G1013" s="200">
        <f t="shared" si="325"/>
        <v>171.64</v>
      </c>
      <c r="H1013" s="200">
        <f t="shared" si="326"/>
        <v>0.7</v>
      </c>
      <c r="I1013" s="200">
        <f t="shared" si="327"/>
        <v>0</v>
      </c>
      <c r="J1013" s="200">
        <f t="shared" si="328"/>
        <v>172.33999999999997</v>
      </c>
      <c r="N1013" s="292" t="s">
        <v>700</v>
      </c>
      <c r="O1013" s="292"/>
      <c r="P1013" s="292"/>
      <c r="Q1013" s="293">
        <v>45108</v>
      </c>
      <c r="R1013" s="293"/>
      <c r="S1013" s="293"/>
      <c r="T1013" s="47">
        <v>171.64410000000001</v>
      </c>
      <c r="U1013" s="47">
        <v>0.69930000000000003</v>
      </c>
      <c r="V1013" s="294">
        <v>0</v>
      </c>
      <c r="W1013" s="294"/>
      <c r="X1013" s="294"/>
      <c r="Y1013" s="294"/>
      <c r="Z1013" s="47">
        <v>172.3434</v>
      </c>
      <c r="AA1013" s="294">
        <v>0</v>
      </c>
      <c r="AB1013" s="294"/>
      <c r="AC1013" s="21" t="s">
        <v>85</v>
      </c>
      <c r="AE1013" s="295"/>
      <c r="AF1013" s="295"/>
      <c r="AG1013" s="21"/>
      <c r="AH1013" s="16"/>
      <c r="AI1013" s="296"/>
      <c r="AJ1013" s="296"/>
      <c r="AK1013" s="296"/>
      <c r="AL1013" s="294"/>
      <c r="AM1013" s="294"/>
      <c r="AN1013" s="47"/>
    </row>
    <row r="1014" spans="1:40" hidden="1" x14ac:dyDescent="0.2">
      <c r="B1014" s="197">
        <f t="shared" si="312"/>
        <v>45108</v>
      </c>
      <c r="G1014" s="13"/>
      <c r="H1014" s="13"/>
      <c r="I1014" s="13"/>
      <c r="Q1014" s="291" t="s">
        <v>109</v>
      </c>
      <c r="R1014" s="291"/>
      <c r="S1014" s="291"/>
    </row>
    <row r="1015" spans="1:40" x14ac:dyDescent="0.2">
      <c r="A1015" s="91" t="s">
        <v>446</v>
      </c>
      <c r="B1015" s="199" t="str">
        <f t="shared" si="312"/>
        <v>FOMA</v>
      </c>
      <c r="C1015" s="199" t="str">
        <f t="shared" ref="C1015:C1017" si="329">IF(LEFT(N1015,2)=LEFT(N1016,2)=FALSE,AC1015,"REVISAR")</f>
        <v>REF</v>
      </c>
      <c r="D1015" s="199" t="b">
        <f t="shared" ref="D1015:D1017" si="330">DATE(YEAR(AH1015),MONTH(AH1015),DAY(AH1015))=DATE(YEAR(AI1015),MONTH(AI1015),DAY(AI1015))</f>
        <v>1</v>
      </c>
      <c r="E1015" s="199" t="str">
        <f t="shared" ref="E1015:E1017" si="331">IF(ISBLANK(AH1015)=FALSE,TEXT(AH1015,"YYYY-MM"),TEXT(Q1015,"YYYY-MM"))</f>
        <v>2023-08</v>
      </c>
      <c r="F1015" s="199" t="str">
        <f t="shared" ref="F1015:F1017" si="332">IF(ISBLANK(AI1015)=FALSE,TEXT(AI1015,"YYYY-MM"),"")</f>
        <v/>
      </c>
      <c r="G1015" s="200">
        <f t="shared" ref="G1015:G1017" si="333">ROUND(IF(ISBLANK(AL1015)=FALSE,T1015,T1015),2)</f>
        <v>160</v>
      </c>
      <c r="H1015" s="200">
        <f t="shared" ref="H1015:H1017" si="334">ROUND(+U1015,2)</f>
        <v>0</v>
      </c>
      <c r="I1015" s="200">
        <f t="shared" ref="I1015:I1017" si="335">ROUND(IF(ISBLANK(AL1015)=FALSE,V1015,V1015),2)</f>
        <v>0</v>
      </c>
      <c r="J1015" s="200">
        <f t="shared" ref="J1015:J1017" si="336">+G1015+H1015+I1015</f>
        <v>160</v>
      </c>
      <c r="N1015" s="292" t="s">
        <v>701</v>
      </c>
      <c r="O1015" s="292"/>
      <c r="P1015" s="292"/>
      <c r="Q1015" s="293">
        <v>45139</v>
      </c>
      <c r="R1015" s="293"/>
      <c r="S1015" s="293"/>
      <c r="T1015" s="47">
        <v>160</v>
      </c>
      <c r="U1015" s="47">
        <v>0</v>
      </c>
      <c r="V1015" s="294">
        <v>0</v>
      </c>
      <c r="W1015" s="294"/>
      <c r="X1015" s="294"/>
      <c r="Y1015" s="294"/>
      <c r="Z1015" s="47">
        <v>160</v>
      </c>
      <c r="AA1015" s="294">
        <v>0</v>
      </c>
      <c r="AB1015" s="294"/>
      <c r="AC1015" s="21" t="s">
        <v>85</v>
      </c>
      <c r="AE1015" s="295"/>
      <c r="AF1015" s="295"/>
      <c r="AG1015" s="21"/>
      <c r="AH1015" s="16"/>
      <c r="AI1015" s="296"/>
      <c r="AJ1015" s="296"/>
      <c r="AK1015" s="296"/>
      <c r="AL1015" s="294"/>
      <c r="AM1015" s="294"/>
      <c r="AN1015" s="47"/>
    </row>
    <row r="1016" spans="1:40" x14ac:dyDescent="0.2">
      <c r="A1016" s="91" t="s">
        <v>446</v>
      </c>
      <c r="B1016" s="199" t="str">
        <f t="shared" si="312"/>
        <v>FOMA</v>
      </c>
      <c r="C1016" s="199" t="str">
        <f t="shared" si="329"/>
        <v>REF</v>
      </c>
      <c r="D1016" s="199" t="b">
        <f t="shared" si="330"/>
        <v>1</v>
      </c>
      <c r="E1016" s="199" t="str">
        <f t="shared" si="331"/>
        <v>2023-09</v>
      </c>
      <c r="F1016" s="199" t="str">
        <f t="shared" si="332"/>
        <v/>
      </c>
      <c r="G1016" s="200">
        <f t="shared" si="333"/>
        <v>160</v>
      </c>
      <c r="H1016" s="200">
        <f t="shared" si="334"/>
        <v>0</v>
      </c>
      <c r="I1016" s="200">
        <f t="shared" si="335"/>
        <v>0</v>
      </c>
      <c r="J1016" s="200">
        <f t="shared" si="336"/>
        <v>160</v>
      </c>
      <c r="N1016" s="292" t="s">
        <v>702</v>
      </c>
      <c r="O1016" s="292"/>
      <c r="P1016" s="292"/>
      <c r="Q1016" s="293">
        <v>45170</v>
      </c>
      <c r="R1016" s="293"/>
      <c r="S1016" s="293"/>
      <c r="T1016" s="47">
        <v>160</v>
      </c>
      <c r="U1016" s="47">
        <v>0</v>
      </c>
      <c r="V1016" s="294">
        <v>0</v>
      </c>
      <c r="W1016" s="294"/>
      <c r="X1016" s="294"/>
      <c r="Y1016" s="294"/>
      <c r="Z1016" s="47">
        <v>160</v>
      </c>
      <c r="AA1016" s="294">
        <v>0</v>
      </c>
      <c r="AB1016" s="294"/>
      <c r="AC1016" s="21" t="s">
        <v>85</v>
      </c>
      <c r="AE1016" s="295"/>
      <c r="AF1016" s="295"/>
      <c r="AG1016" s="21"/>
      <c r="AH1016" s="16"/>
      <c r="AI1016" s="296"/>
      <c r="AJ1016" s="296"/>
      <c r="AK1016" s="296"/>
      <c r="AL1016" s="294"/>
      <c r="AM1016" s="294"/>
      <c r="AN1016" s="47"/>
    </row>
    <row r="1017" spans="1:40" x14ac:dyDescent="0.2">
      <c r="A1017" s="91" t="s">
        <v>446</v>
      </c>
      <c r="B1017" s="199" t="str">
        <f t="shared" si="312"/>
        <v>FOMA</v>
      </c>
      <c r="C1017" s="199" t="str">
        <f t="shared" si="329"/>
        <v>REF</v>
      </c>
      <c r="D1017" s="199" t="b">
        <f t="shared" si="330"/>
        <v>1</v>
      </c>
      <c r="E1017" s="199" t="str">
        <f t="shared" si="331"/>
        <v>2023-11</v>
      </c>
      <c r="F1017" s="199" t="str">
        <f t="shared" si="332"/>
        <v/>
      </c>
      <c r="G1017" s="200">
        <f t="shared" si="333"/>
        <v>160</v>
      </c>
      <c r="H1017" s="200">
        <f t="shared" si="334"/>
        <v>0</v>
      </c>
      <c r="I1017" s="200">
        <f t="shared" si="335"/>
        <v>0</v>
      </c>
      <c r="J1017" s="200">
        <f t="shared" si="336"/>
        <v>160</v>
      </c>
      <c r="N1017" s="292" t="s">
        <v>703</v>
      </c>
      <c r="O1017" s="292"/>
      <c r="P1017" s="292"/>
      <c r="Q1017" s="293">
        <v>45231</v>
      </c>
      <c r="R1017" s="293"/>
      <c r="S1017" s="293"/>
      <c r="T1017" s="47">
        <v>160</v>
      </c>
      <c r="U1017" s="47">
        <v>0</v>
      </c>
      <c r="V1017" s="294">
        <v>0</v>
      </c>
      <c r="W1017" s="294"/>
      <c r="X1017" s="294"/>
      <c r="Y1017" s="294"/>
      <c r="Z1017" s="47">
        <v>160</v>
      </c>
      <c r="AA1017" s="294">
        <v>0</v>
      </c>
      <c r="AB1017" s="294"/>
      <c r="AC1017" s="21" t="s">
        <v>85</v>
      </c>
      <c r="AE1017" s="295"/>
      <c r="AF1017" s="295"/>
      <c r="AG1017" s="21"/>
      <c r="AH1017" s="16"/>
      <c r="AI1017" s="296"/>
      <c r="AJ1017" s="296"/>
      <c r="AK1017" s="296"/>
      <c r="AL1017" s="294"/>
      <c r="AM1017" s="294"/>
      <c r="AN1017" s="47"/>
    </row>
    <row r="1018" spans="1:40" hidden="1" x14ac:dyDescent="0.2">
      <c r="B1018" s="197">
        <f t="shared" si="312"/>
        <v>45231</v>
      </c>
      <c r="G1018" s="13"/>
      <c r="H1018" s="13"/>
      <c r="I1018" s="13"/>
      <c r="N1018" s="288" t="s">
        <v>113</v>
      </c>
      <c r="O1018" s="288"/>
      <c r="P1018" s="288"/>
      <c r="Q1018" s="288"/>
      <c r="R1018" s="288"/>
      <c r="S1018" s="288"/>
      <c r="T1018" s="48">
        <v>2982.8071</v>
      </c>
      <c r="U1018" s="48">
        <v>82.348100000000002</v>
      </c>
      <c r="V1018" s="289">
        <v>0</v>
      </c>
      <c r="W1018" s="289"/>
      <c r="X1018" s="289"/>
      <c r="Y1018" s="289"/>
      <c r="Z1018" s="48">
        <v>3065.1552000000001</v>
      </c>
      <c r="AA1018" s="289">
        <v>0</v>
      </c>
      <c r="AB1018" s="289"/>
    </row>
    <row r="1019" spans="1:40" hidden="1" x14ac:dyDescent="0.2">
      <c r="B1019" s="197">
        <f t="shared" si="312"/>
        <v>0</v>
      </c>
      <c r="G1019" s="13"/>
      <c r="H1019" s="13"/>
      <c r="I1019" s="13"/>
    </row>
    <row r="1020" spans="1:40" hidden="1" x14ac:dyDescent="0.2">
      <c r="B1020" s="197">
        <f t="shared" si="312"/>
        <v>0</v>
      </c>
      <c r="G1020" s="13"/>
      <c r="H1020" s="13"/>
      <c r="I1020" s="13"/>
      <c r="O1020" s="290" t="s">
        <v>114</v>
      </c>
      <c r="P1020" s="290"/>
      <c r="Q1020" s="290"/>
      <c r="S1020" s="290" t="s">
        <v>115</v>
      </c>
      <c r="T1020" s="290"/>
      <c r="U1020" s="290"/>
      <c r="V1020" s="290"/>
      <c r="W1020" s="290"/>
      <c r="X1020" s="290"/>
      <c r="Y1020" s="290"/>
      <c r="Z1020" s="290"/>
      <c r="AA1020" s="290"/>
      <c r="AB1020" s="290"/>
      <c r="AC1020" s="290"/>
    </row>
    <row r="1021" spans="1:40" hidden="1" x14ac:dyDescent="0.2">
      <c r="B1021" s="197">
        <f t="shared" si="312"/>
        <v>0</v>
      </c>
      <c r="G1021" s="13"/>
      <c r="H1021" s="13"/>
      <c r="I1021" s="13"/>
      <c r="S1021" s="290"/>
      <c r="T1021" s="290"/>
      <c r="U1021" s="290"/>
      <c r="V1021" s="290"/>
      <c r="W1021" s="290"/>
      <c r="X1021" s="290"/>
      <c r="Y1021" s="290"/>
      <c r="Z1021" s="290"/>
      <c r="AA1021" s="290"/>
      <c r="AB1021" s="290"/>
      <c r="AC1021" s="290"/>
    </row>
    <row r="1022" spans="1:40" hidden="1" x14ac:dyDescent="0.2">
      <c r="B1022" s="197">
        <f t="shared" si="312"/>
        <v>0</v>
      </c>
      <c r="G1022" s="13"/>
      <c r="H1022" s="13"/>
      <c r="I1022" s="13"/>
    </row>
    <row r="1023" spans="1:40" hidden="1" x14ac:dyDescent="0.2">
      <c r="B1023" s="197">
        <f t="shared" si="312"/>
        <v>0</v>
      </c>
      <c r="G1023" s="13"/>
      <c r="H1023" s="13"/>
      <c r="I1023" s="13"/>
    </row>
    <row r="1024" spans="1:40" hidden="1" x14ac:dyDescent="0.2">
      <c r="B1024" s="197">
        <f t="shared" si="312"/>
        <v>0</v>
      </c>
      <c r="G1024" s="13"/>
      <c r="H1024" s="13"/>
      <c r="I1024" s="13"/>
      <c r="P1024" s="297" t="s">
        <v>47</v>
      </c>
      <c r="Q1024" s="297"/>
      <c r="R1024" s="297"/>
      <c r="S1024" s="297"/>
      <c r="T1024" s="297"/>
      <c r="U1024" s="297"/>
      <c r="V1024" s="297"/>
    </row>
    <row r="1025" spans="1:40" hidden="1" x14ac:dyDescent="0.2">
      <c r="B1025" s="197">
        <f t="shared" si="312"/>
        <v>0</v>
      </c>
      <c r="G1025" s="13"/>
      <c r="H1025" s="13"/>
      <c r="I1025" s="13"/>
    </row>
    <row r="1026" spans="1:40" hidden="1" x14ac:dyDescent="0.2">
      <c r="B1026" s="197">
        <f t="shared" si="312"/>
        <v>0</v>
      </c>
      <c r="G1026" s="13"/>
      <c r="H1026" s="13"/>
      <c r="I1026" s="13"/>
      <c r="P1026" s="290" t="s">
        <v>48</v>
      </c>
      <c r="Q1026" s="290"/>
      <c r="R1026" s="290"/>
      <c r="S1026" s="290"/>
      <c r="T1026" s="290"/>
      <c r="U1026" s="290"/>
      <c r="V1026" s="290"/>
      <c r="W1026" s="290"/>
      <c r="Y1026" s="298">
        <v>0</v>
      </c>
      <c r="Z1026" s="298"/>
      <c r="AA1026" s="298"/>
      <c r="AF1026" s="290" t="s">
        <v>49</v>
      </c>
      <c r="AG1026" s="290"/>
      <c r="AH1026" s="290"/>
      <c r="AI1026" s="290"/>
      <c r="AK1026" s="299">
        <v>344.68740000000003</v>
      </c>
      <c r="AL1026" s="299"/>
    </row>
    <row r="1027" spans="1:40" hidden="1" x14ac:dyDescent="0.2">
      <c r="B1027" s="197">
        <f t="shared" si="312"/>
        <v>0</v>
      </c>
      <c r="G1027" s="13"/>
      <c r="H1027" s="13"/>
      <c r="I1027" s="13"/>
      <c r="P1027" s="290" t="s">
        <v>50</v>
      </c>
      <c r="Q1027" s="290"/>
      <c r="R1027" s="290"/>
      <c r="S1027" s="290"/>
      <c r="T1027" s="290"/>
      <c r="U1027" s="290"/>
      <c r="V1027" s="290"/>
      <c r="W1027" s="290"/>
      <c r="Y1027" s="298">
        <v>0</v>
      </c>
      <c r="Z1027" s="298"/>
      <c r="AA1027" s="298"/>
      <c r="AF1027" s="290" t="s">
        <v>51</v>
      </c>
      <c r="AG1027" s="290"/>
      <c r="AH1027" s="290"/>
      <c r="AI1027" s="290"/>
      <c r="AK1027" s="300">
        <v>344.68740000000003</v>
      </c>
      <c r="AL1027" s="300"/>
    </row>
    <row r="1028" spans="1:40" hidden="1" x14ac:dyDescent="0.2">
      <c r="B1028" s="197">
        <f t="shared" si="312"/>
        <v>0</v>
      </c>
      <c r="G1028" s="13"/>
      <c r="H1028" s="13"/>
      <c r="I1028" s="13"/>
      <c r="P1028" s="290" t="s">
        <v>52</v>
      </c>
      <c r="Q1028" s="290"/>
      <c r="R1028" s="290"/>
      <c r="S1028" s="290"/>
      <c r="T1028" s="290"/>
      <c r="U1028" s="290"/>
      <c r="V1028" s="290"/>
      <c r="W1028" s="290"/>
      <c r="Y1028" s="298">
        <v>0</v>
      </c>
      <c r="Z1028" s="298"/>
      <c r="AA1028" s="298"/>
    </row>
    <row r="1029" spans="1:40" hidden="1" x14ac:dyDescent="0.2">
      <c r="B1029" s="197">
        <f t="shared" si="312"/>
        <v>0</v>
      </c>
      <c r="G1029" s="13"/>
      <c r="H1029" s="13"/>
      <c r="I1029" s="13"/>
    </row>
    <row r="1030" spans="1:40" hidden="1" x14ac:dyDescent="0.2">
      <c r="B1030" s="197">
        <f t="shared" si="312"/>
        <v>0</v>
      </c>
      <c r="G1030" s="13"/>
      <c r="H1030" s="13"/>
      <c r="I1030" s="13"/>
      <c r="P1030" s="297" t="s">
        <v>53</v>
      </c>
      <c r="Q1030" s="297"/>
      <c r="R1030" s="297"/>
      <c r="S1030" s="297"/>
      <c r="T1030" s="297"/>
      <c r="U1030" s="297"/>
      <c r="V1030" s="297"/>
    </row>
    <row r="1031" spans="1:40" hidden="1" x14ac:dyDescent="0.2">
      <c r="B1031" s="197">
        <f t="shared" si="312"/>
        <v>0</v>
      </c>
      <c r="G1031" s="13"/>
      <c r="H1031" s="13"/>
      <c r="I1031" s="13"/>
    </row>
    <row r="1032" spans="1:40" hidden="1" x14ac:dyDescent="0.2">
      <c r="B1032" s="197">
        <f t="shared" si="312"/>
        <v>0</v>
      </c>
      <c r="G1032" s="13"/>
      <c r="H1032" s="13"/>
      <c r="I1032" s="13"/>
      <c r="P1032" s="301" t="s">
        <v>54</v>
      </c>
      <c r="Q1032" s="301"/>
      <c r="R1032" s="301"/>
      <c r="S1032" s="301"/>
      <c r="T1032" s="301"/>
      <c r="U1032" s="301"/>
      <c r="V1032" s="301"/>
      <c r="W1032" s="301"/>
      <c r="Y1032" s="298">
        <v>0</v>
      </c>
      <c r="Z1032" s="298"/>
      <c r="AA1032" s="298"/>
      <c r="AF1032" s="290" t="s">
        <v>450</v>
      </c>
      <c r="AG1032" s="290"/>
      <c r="AH1032" s="290"/>
      <c r="AI1032" s="290"/>
    </row>
    <row r="1033" spans="1:40" hidden="1" x14ac:dyDescent="0.2">
      <c r="B1033" s="197">
        <f t="shared" si="312"/>
        <v>0</v>
      </c>
      <c r="G1033" s="13"/>
      <c r="H1033" s="13"/>
      <c r="I1033" s="13"/>
    </row>
    <row r="1034" spans="1:40" hidden="1" x14ac:dyDescent="0.2">
      <c r="B1034" s="197">
        <f t="shared" si="312"/>
        <v>0</v>
      </c>
      <c r="G1034" s="13"/>
      <c r="H1034" s="13"/>
      <c r="I1034" s="13"/>
      <c r="P1034" s="297" t="s">
        <v>56</v>
      </c>
      <c r="Q1034" s="297"/>
      <c r="R1034" s="297"/>
      <c r="S1034" s="297"/>
      <c r="T1034" s="297"/>
      <c r="U1034" s="297"/>
      <c r="V1034" s="297"/>
    </row>
    <row r="1035" spans="1:40" ht="22.5" hidden="1" x14ac:dyDescent="0.2">
      <c r="B1035" s="197">
        <f t="shared" si="312"/>
        <v>0</v>
      </c>
      <c r="G1035" s="13"/>
      <c r="H1035" s="13"/>
      <c r="I1035" s="13"/>
      <c r="N1035" s="288" t="s">
        <v>57</v>
      </c>
      <c r="O1035" s="288"/>
      <c r="P1035" s="288"/>
      <c r="Q1035" s="288" t="s">
        <v>58</v>
      </c>
      <c r="R1035" s="288"/>
      <c r="S1035" s="288"/>
      <c r="T1035" s="46" t="s">
        <v>59</v>
      </c>
      <c r="U1035" s="46" t="s">
        <v>60</v>
      </c>
      <c r="V1035" s="302" t="s">
        <v>61</v>
      </c>
      <c r="W1035" s="302"/>
      <c r="X1035" s="302"/>
      <c r="Y1035" s="302"/>
      <c r="Z1035" s="46" t="s">
        <v>62</v>
      </c>
      <c r="AA1035" s="302" t="s">
        <v>63</v>
      </c>
      <c r="AB1035" s="302"/>
      <c r="AC1035" s="19" t="s">
        <v>64</v>
      </c>
      <c r="AE1035" s="288" t="s">
        <v>65</v>
      </c>
      <c r="AF1035" s="288"/>
      <c r="AG1035" s="19" t="s">
        <v>66</v>
      </c>
      <c r="AH1035" s="19" t="s">
        <v>67</v>
      </c>
      <c r="AI1035" s="288" t="s">
        <v>68</v>
      </c>
      <c r="AJ1035" s="288"/>
      <c r="AK1035" s="288"/>
      <c r="AL1035" s="302" t="s">
        <v>69</v>
      </c>
      <c r="AM1035" s="302"/>
      <c r="AN1035" s="46" t="s">
        <v>63</v>
      </c>
    </row>
    <row r="1036" spans="1:40" hidden="1" x14ac:dyDescent="0.2">
      <c r="B1036" s="197" t="str">
        <f t="shared" si="312"/>
        <v>Fecha Vencimiento</v>
      </c>
      <c r="G1036" s="13"/>
      <c r="H1036" s="13"/>
      <c r="I1036" s="13"/>
      <c r="Q1036" s="291" t="s">
        <v>70</v>
      </c>
      <c r="R1036" s="291"/>
      <c r="S1036" s="291"/>
    </row>
    <row r="1037" spans="1:40" x14ac:dyDescent="0.2">
      <c r="A1037" s="91" t="s">
        <v>446</v>
      </c>
      <c r="B1037" s="199" t="str">
        <f t="shared" ref="B1037:B1100" si="337">IF(RIGHT(N1036,2)=RIGHT(N1037,2)=FALSE,Q1036,B1036)</f>
        <v>SERVICIO</v>
      </c>
      <c r="C1037" s="199" t="str">
        <f t="shared" ref="C1037:C1046" si="338">IF(LEFT(N1037,2)=LEFT(N1038,2)=FALSE,AC1037,"REVISAR")</f>
        <v>CAN</v>
      </c>
      <c r="D1037" s="199" t="b">
        <f t="shared" ref="D1037:D1046" si="339">DATE(YEAR(AH1037),MONTH(AH1037),DAY(AH1037))=DATE(YEAR(AI1037),MONTH(AI1037),DAY(AI1037))</f>
        <v>1</v>
      </c>
      <c r="E1037" s="199" t="str">
        <f t="shared" ref="E1037:E1046" si="340">IF(ISBLANK(AH1037)=FALSE,TEXT(AH1037,"YYYY-MM"),TEXT(Q1037,"YYYY-MM"))</f>
        <v>2023-01</v>
      </c>
      <c r="F1037" s="199" t="str">
        <f t="shared" ref="F1037:F1046" si="341">IF(ISBLANK(AI1037)=FALSE,TEXT(AI1037,"YYYY-MM"),"")</f>
        <v>2023-01</v>
      </c>
      <c r="G1037" s="200">
        <f t="shared" ref="G1037:G1046" si="342">ROUND(IF(ISBLANK(AL1037)=FALSE,T1037,T1037),2)</f>
        <v>165.48</v>
      </c>
      <c r="H1037" s="200">
        <f t="shared" ref="H1037:H1046" si="343">ROUND(+U1037,2)</f>
        <v>6.87</v>
      </c>
      <c r="I1037" s="200">
        <f t="shared" ref="I1037:I1046" si="344">ROUND(IF(ISBLANK(AL1037)=FALSE,V1037,V1037),2)</f>
        <v>0</v>
      </c>
      <c r="J1037" s="200">
        <f t="shared" ref="J1037:J1046" si="345">+G1037+H1037+I1037</f>
        <v>172.35</v>
      </c>
      <c r="N1037" s="292" t="s">
        <v>704</v>
      </c>
      <c r="O1037" s="292"/>
      <c r="P1037" s="292"/>
      <c r="Q1037" s="293">
        <v>44866</v>
      </c>
      <c r="R1037" s="293"/>
      <c r="S1037" s="293"/>
      <c r="T1037" s="47">
        <v>165.477</v>
      </c>
      <c r="U1037" s="47">
        <v>6.8666999999999998</v>
      </c>
      <c r="V1037" s="294">
        <v>0</v>
      </c>
      <c r="W1037" s="294"/>
      <c r="X1037" s="294"/>
      <c r="Y1037" s="294"/>
      <c r="Z1037" s="47">
        <v>172.34370000000001</v>
      </c>
      <c r="AA1037" s="294">
        <v>0</v>
      </c>
      <c r="AB1037" s="294"/>
      <c r="AC1037" s="21" t="s">
        <v>72</v>
      </c>
      <c r="AE1037" s="295" t="s">
        <v>73</v>
      </c>
      <c r="AF1037" s="295"/>
      <c r="AG1037" s="21" t="s">
        <v>705</v>
      </c>
      <c r="AH1037" s="16">
        <v>44930.708854166667</v>
      </c>
      <c r="AI1037" s="296">
        <v>44930.719953703701</v>
      </c>
      <c r="AJ1037" s="296"/>
      <c r="AK1037" s="296"/>
      <c r="AL1037" s="294">
        <v>172.34370000000001</v>
      </c>
      <c r="AM1037" s="294"/>
      <c r="AN1037" s="47">
        <v>0</v>
      </c>
    </row>
    <row r="1038" spans="1:40" x14ac:dyDescent="0.2">
      <c r="A1038" s="91" t="s">
        <v>446</v>
      </c>
      <c r="B1038" s="199" t="str">
        <f t="shared" si="337"/>
        <v>SERVICIO</v>
      </c>
      <c r="C1038" s="199" t="str">
        <f t="shared" si="338"/>
        <v>CAN</v>
      </c>
      <c r="D1038" s="199" t="b">
        <f t="shared" si="339"/>
        <v>1</v>
      </c>
      <c r="E1038" s="199" t="str">
        <f t="shared" si="340"/>
        <v>2023-02</v>
      </c>
      <c r="F1038" s="199" t="str">
        <f t="shared" si="341"/>
        <v>2023-02</v>
      </c>
      <c r="G1038" s="200">
        <f t="shared" si="342"/>
        <v>166.15</v>
      </c>
      <c r="H1038" s="200">
        <f t="shared" si="343"/>
        <v>6.19</v>
      </c>
      <c r="I1038" s="200">
        <f t="shared" si="344"/>
        <v>0</v>
      </c>
      <c r="J1038" s="200">
        <f t="shared" si="345"/>
        <v>172.34</v>
      </c>
      <c r="N1038" s="292" t="s">
        <v>706</v>
      </c>
      <c r="O1038" s="292"/>
      <c r="P1038" s="292"/>
      <c r="Q1038" s="293">
        <v>44896</v>
      </c>
      <c r="R1038" s="293"/>
      <c r="S1038" s="293"/>
      <c r="T1038" s="47">
        <v>166.15119999999999</v>
      </c>
      <c r="U1038" s="47">
        <v>6.1924999999999999</v>
      </c>
      <c r="V1038" s="294">
        <v>0</v>
      </c>
      <c r="W1038" s="294"/>
      <c r="X1038" s="294"/>
      <c r="Y1038" s="294"/>
      <c r="Z1038" s="47">
        <v>172.34370000000001</v>
      </c>
      <c r="AA1038" s="294">
        <v>0</v>
      </c>
      <c r="AB1038" s="294"/>
      <c r="AC1038" s="21" t="s">
        <v>72</v>
      </c>
      <c r="AE1038" s="295" t="s">
        <v>73</v>
      </c>
      <c r="AF1038" s="295"/>
      <c r="AG1038" s="21" t="s">
        <v>707</v>
      </c>
      <c r="AH1038" s="16">
        <v>44985</v>
      </c>
      <c r="AI1038" s="296">
        <v>44985</v>
      </c>
      <c r="AJ1038" s="296"/>
      <c r="AK1038" s="296"/>
      <c r="AL1038" s="294">
        <v>172.34370000000001</v>
      </c>
      <c r="AM1038" s="294"/>
      <c r="AN1038" s="47">
        <v>0</v>
      </c>
    </row>
    <row r="1039" spans="1:40" x14ac:dyDescent="0.2">
      <c r="A1039" s="91" t="s">
        <v>446</v>
      </c>
      <c r="B1039" s="199" t="str">
        <f t="shared" si="337"/>
        <v>SERVICIO</v>
      </c>
      <c r="C1039" s="199" t="str">
        <f t="shared" si="338"/>
        <v>REF</v>
      </c>
      <c r="D1039" s="199" t="b">
        <f t="shared" si="339"/>
        <v>1</v>
      </c>
      <c r="E1039" s="199" t="str">
        <f t="shared" si="340"/>
        <v>2023-01</v>
      </c>
      <c r="F1039" s="199" t="str">
        <f t="shared" si="341"/>
        <v/>
      </c>
      <c r="G1039" s="200">
        <f t="shared" si="342"/>
        <v>166.83</v>
      </c>
      <c r="H1039" s="200">
        <f t="shared" si="343"/>
        <v>5.52</v>
      </c>
      <c r="I1039" s="200">
        <f t="shared" si="344"/>
        <v>0</v>
      </c>
      <c r="J1039" s="200">
        <f t="shared" si="345"/>
        <v>172.35000000000002</v>
      </c>
      <c r="N1039" s="292" t="s">
        <v>708</v>
      </c>
      <c r="O1039" s="292"/>
      <c r="P1039" s="292"/>
      <c r="Q1039" s="293">
        <v>44927</v>
      </c>
      <c r="R1039" s="293"/>
      <c r="S1039" s="293"/>
      <c r="T1039" s="47">
        <v>166.82810000000001</v>
      </c>
      <c r="U1039" s="47">
        <v>5.5156000000000001</v>
      </c>
      <c r="V1039" s="294">
        <v>0</v>
      </c>
      <c r="W1039" s="294"/>
      <c r="X1039" s="294"/>
      <c r="Y1039" s="294"/>
      <c r="Z1039" s="47">
        <v>172.34370000000001</v>
      </c>
      <c r="AA1039" s="294">
        <v>0</v>
      </c>
      <c r="AB1039" s="294"/>
      <c r="AC1039" s="21" t="s">
        <v>85</v>
      </c>
      <c r="AE1039" s="295"/>
      <c r="AF1039" s="295"/>
      <c r="AG1039" s="21"/>
      <c r="AH1039" s="16"/>
      <c r="AI1039" s="296"/>
      <c r="AJ1039" s="296"/>
      <c r="AK1039" s="296"/>
      <c r="AL1039" s="294"/>
      <c r="AM1039" s="294"/>
      <c r="AN1039" s="47"/>
    </row>
    <row r="1040" spans="1:40" x14ac:dyDescent="0.2">
      <c r="A1040" s="91" t="s">
        <v>446</v>
      </c>
      <c r="B1040" s="199" t="str">
        <f t="shared" si="337"/>
        <v>SERVICIO</v>
      </c>
      <c r="C1040" s="199" t="str">
        <f t="shared" si="338"/>
        <v>REF</v>
      </c>
      <c r="D1040" s="199" t="b">
        <f t="shared" si="339"/>
        <v>1</v>
      </c>
      <c r="E1040" s="199" t="str">
        <f t="shared" si="340"/>
        <v>2023-02</v>
      </c>
      <c r="F1040" s="199" t="str">
        <f t="shared" si="341"/>
        <v/>
      </c>
      <c r="G1040" s="200">
        <f t="shared" si="342"/>
        <v>167.51</v>
      </c>
      <c r="H1040" s="200">
        <f t="shared" si="343"/>
        <v>4.84</v>
      </c>
      <c r="I1040" s="200">
        <f t="shared" si="344"/>
        <v>0</v>
      </c>
      <c r="J1040" s="200">
        <f t="shared" si="345"/>
        <v>172.35</v>
      </c>
      <c r="N1040" s="292" t="s">
        <v>709</v>
      </c>
      <c r="O1040" s="292"/>
      <c r="P1040" s="292"/>
      <c r="Q1040" s="293">
        <v>44958</v>
      </c>
      <c r="R1040" s="293"/>
      <c r="S1040" s="293"/>
      <c r="T1040" s="47">
        <v>167.5078</v>
      </c>
      <c r="U1040" s="47">
        <v>4.8358999999999996</v>
      </c>
      <c r="V1040" s="294">
        <v>0</v>
      </c>
      <c r="W1040" s="294"/>
      <c r="X1040" s="294"/>
      <c r="Y1040" s="294"/>
      <c r="Z1040" s="47">
        <v>172.34370000000001</v>
      </c>
      <c r="AA1040" s="294">
        <v>0</v>
      </c>
      <c r="AB1040" s="294"/>
      <c r="AC1040" s="21" t="s">
        <v>85</v>
      </c>
      <c r="AE1040" s="295"/>
      <c r="AF1040" s="295"/>
      <c r="AG1040" s="21"/>
      <c r="AH1040" s="16"/>
      <c r="AI1040" s="296"/>
      <c r="AJ1040" s="296"/>
      <c r="AK1040" s="296"/>
      <c r="AL1040" s="294"/>
      <c r="AM1040" s="294"/>
      <c r="AN1040" s="47"/>
    </row>
    <row r="1041" spans="1:40" x14ac:dyDescent="0.2">
      <c r="A1041" s="91" t="s">
        <v>446</v>
      </c>
      <c r="B1041" s="199" t="str">
        <f t="shared" si="337"/>
        <v>SERVICIO</v>
      </c>
      <c r="C1041" s="199" t="str">
        <f t="shared" si="338"/>
        <v>REF</v>
      </c>
      <c r="D1041" s="199" t="b">
        <f t="shared" si="339"/>
        <v>1</v>
      </c>
      <c r="E1041" s="199" t="str">
        <f t="shared" si="340"/>
        <v>2023-03</v>
      </c>
      <c r="F1041" s="199" t="str">
        <f t="shared" si="341"/>
        <v/>
      </c>
      <c r="G1041" s="200">
        <f t="shared" si="342"/>
        <v>168.19</v>
      </c>
      <c r="H1041" s="200">
        <f t="shared" si="343"/>
        <v>4.1500000000000004</v>
      </c>
      <c r="I1041" s="200">
        <f t="shared" si="344"/>
        <v>0</v>
      </c>
      <c r="J1041" s="200">
        <f t="shared" si="345"/>
        <v>172.34</v>
      </c>
      <c r="N1041" s="292" t="s">
        <v>710</v>
      </c>
      <c r="O1041" s="292"/>
      <c r="P1041" s="292"/>
      <c r="Q1041" s="293">
        <v>44986</v>
      </c>
      <c r="R1041" s="293"/>
      <c r="S1041" s="293"/>
      <c r="T1041" s="47">
        <v>168.1902</v>
      </c>
      <c r="U1041" s="47">
        <v>4.1535000000000002</v>
      </c>
      <c r="V1041" s="294">
        <v>0</v>
      </c>
      <c r="W1041" s="294"/>
      <c r="X1041" s="294"/>
      <c r="Y1041" s="294"/>
      <c r="Z1041" s="47">
        <v>172.34370000000001</v>
      </c>
      <c r="AA1041" s="294">
        <v>0</v>
      </c>
      <c r="AB1041" s="294"/>
      <c r="AC1041" s="21" t="s">
        <v>85</v>
      </c>
      <c r="AE1041" s="295"/>
      <c r="AF1041" s="295"/>
      <c r="AG1041" s="21"/>
      <c r="AH1041" s="16"/>
      <c r="AI1041" s="296"/>
      <c r="AJ1041" s="296"/>
      <c r="AK1041" s="296"/>
      <c r="AL1041" s="294"/>
      <c r="AM1041" s="294"/>
      <c r="AN1041" s="47"/>
    </row>
    <row r="1042" spans="1:40" x14ac:dyDescent="0.2">
      <c r="A1042" s="91" t="s">
        <v>446</v>
      </c>
      <c r="B1042" s="199" t="str">
        <f t="shared" si="337"/>
        <v>SERVICIO</v>
      </c>
      <c r="C1042" s="199" t="str">
        <f t="shared" si="338"/>
        <v>REF</v>
      </c>
      <c r="D1042" s="199" t="b">
        <f t="shared" si="339"/>
        <v>1</v>
      </c>
      <c r="E1042" s="199" t="str">
        <f t="shared" si="340"/>
        <v>2023-04</v>
      </c>
      <c r="F1042" s="199" t="str">
        <f t="shared" si="341"/>
        <v/>
      </c>
      <c r="G1042" s="200">
        <f t="shared" si="342"/>
        <v>168.88</v>
      </c>
      <c r="H1042" s="200">
        <f t="shared" si="343"/>
        <v>3.47</v>
      </c>
      <c r="I1042" s="200">
        <f t="shared" si="344"/>
        <v>0</v>
      </c>
      <c r="J1042" s="200">
        <f t="shared" si="345"/>
        <v>172.35</v>
      </c>
      <c r="N1042" s="292" t="s">
        <v>711</v>
      </c>
      <c r="O1042" s="292"/>
      <c r="P1042" s="292"/>
      <c r="Q1042" s="293">
        <v>45017</v>
      </c>
      <c r="R1042" s="293"/>
      <c r="S1042" s="293"/>
      <c r="T1042" s="47">
        <v>168.87549999999999</v>
      </c>
      <c r="U1042" s="47">
        <v>3.4681999999999999</v>
      </c>
      <c r="V1042" s="294">
        <v>0</v>
      </c>
      <c r="W1042" s="294"/>
      <c r="X1042" s="294"/>
      <c r="Y1042" s="294"/>
      <c r="Z1042" s="47">
        <v>172.34370000000001</v>
      </c>
      <c r="AA1042" s="294">
        <v>0</v>
      </c>
      <c r="AB1042" s="294"/>
      <c r="AC1042" s="21" t="s">
        <v>85</v>
      </c>
      <c r="AE1042" s="295"/>
      <c r="AF1042" s="295"/>
      <c r="AG1042" s="21"/>
      <c r="AH1042" s="16"/>
      <c r="AI1042" s="296"/>
      <c r="AJ1042" s="296"/>
      <c r="AK1042" s="296"/>
      <c r="AL1042" s="294"/>
      <c r="AM1042" s="294"/>
      <c r="AN1042" s="47"/>
    </row>
    <row r="1043" spans="1:40" x14ac:dyDescent="0.2">
      <c r="A1043" s="91" t="s">
        <v>446</v>
      </c>
      <c r="B1043" s="199" t="str">
        <f t="shared" si="337"/>
        <v>SERVICIO</v>
      </c>
      <c r="C1043" s="199" t="str">
        <f t="shared" si="338"/>
        <v>REF</v>
      </c>
      <c r="D1043" s="199" t="b">
        <f t="shared" si="339"/>
        <v>1</v>
      </c>
      <c r="E1043" s="199" t="str">
        <f t="shared" si="340"/>
        <v>2023-05</v>
      </c>
      <c r="F1043" s="199" t="str">
        <f t="shared" si="341"/>
        <v/>
      </c>
      <c r="G1043" s="200">
        <f t="shared" si="342"/>
        <v>169.56</v>
      </c>
      <c r="H1043" s="200">
        <f t="shared" si="343"/>
        <v>2.78</v>
      </c>
      <c r="I1043" s="200">
        <f t="shared" si="344"/>
        <v>0</v>
      </c>
      <c r="J1043" s="200">
        <f t="shared" si="345"/>
        <v>172.34</v>
      </c>
      <c r="N1043" s="292" t="s">
        <v>712</v>
      </c>
      <c r="O1043" s="292"/>
      <c r="P1043" s="292"/>
      <c r="Q1043" s="293">
        <v>45047</v>
      </c>
      <c r="R1043" s="293"/>
      <c r="S1043" s="293"/>
      <c r="T1043" s="47">
        <v>169.5635</v>
      </c>
      <c r="U1043" s="47">
        <v>2.7801999999999998</v>
      </c>
      <c r="V1043" s="294">
        <v>0</v>
      </c>
      <c r="W1043" s="294"/>
      <c r="X1043" s="294"/>
      <c r="Y1043" s="294"/>
      <c r="Z1043" s="47">
        <v>172.34370000000001</v>
      </c>
      <c r="AA1043" s="294">
        <v>0</v>
      </c>
      <c r="AB1043" s="294"/>
      <c r="AC1043" s="21" t="s">
        <v>85</v>
      </c>
      <c r="AE1043" s="295"/>
      <c r="AF1043" s="295"/>
      <c r="AG1043" s="21"/>
      <c r="AH1043" s="16"/>
      <c r="AI1043" s="296"/>
      <c r="AJ1043" s="296"/>
      <c r="AK1043" s="296"/>
      <c r="AL1043" s="294"/>
      <c r="AM1043" s="294"/>
      <c r="AN1043" s="47"/>
    </row>
    <row r="1044" spans="1:40" x14ac:dyDescent="0.2">
      <c r="A1044" s="91" t="s">
        <v>446</v>
      </c>
      <c r="B1044" s="199" t="str">
        <f t="shared" si="337"/>
        <v>SERVICIO</v>
      </c>
      <c r="C1044" s="199" t="str">
        <f t="shared" si="338"/>
        <v>REF</v>
      </c>
      <c r="D1044" s="199" t="b">
        <f t="shared" si="339"/>
        <v>1</v>
      </c>
      <c r="E1044" s="199" t="str">
        <f t="shared" si="340"/>
        <v>2023-06</v>
      </c>
      <c r="F1044" s="199" t="str">
        <f t="shared" si="341"/>
        <v/>
      </c>
      <c r="G1044" s="200">
        <f t="shared" si="342"/>
        <v>170.25</v>
      </c>
      <c r="H1044" s="200">
        <f t="shared" si="343"/>
        <v>2.09</v>
      </c>
      <c r="I1044" s="200">
        <f t="shared" si="344"/>
        <v>0</v>
      </c>
      <c r="J1044" s="200">
        <f t="shared" si="345"/>
        <v>172.34</v>
      </c>
      <c r="N1044" s="292" t="s">
        <v>713</v>
      </c>
      <c r="O1044" s="292"/>
      <c r="P1044" s="292"/>
      <c r="Q1044" s="293">
        <v>45078</v>
      </c>
      <c r="R1044" s="293"/>
      <c r="S1044" s="293"/>
      <c r="T1044" s="47">
        <v>170.2543</v>
      </c>
      <c r="U1044" s="47">
        <v>2.0893999999999999</v>
      </c>
      <c r="V1044" s="294">
        <v>0</v>
      </c>
      <c r="W1044" s="294"/>
      <c r="X1044" s="294"/>
      <c r="Y1044" s="294"/>
      <c r="Z1044" s="47">
        <v>172.34370000000001</v>
      </c>
      <c r="AA1044" s="294">
        <v>0</v>
      </c>
      <c r="AB1044" s="294"/>
      <c r="AC1044" s="21" t="s">
        <v>85</v>
      </c>
      <c r="AE1044" s="295"/>
      <c r="AF1044" s="295"/>
      <c r="AG1044" s="21"/>
      <c r="AH1044" s="16"/>
      <c r="AI1044" s="296"/>
      <c r="AJ1044" s="296"/>
      <c r="AK1044" s="296"/>
      <c r="AL1044" s="294"/>
      <c r="AM1044" s="294"/>
      <c r="AN1044" s="47"/>
    </row>
    <row r="1045" spans="1:40" x14ac:dyDescent="0.2">
      <c r="A1045" s="91" t="s">
        <v>446</v>
      </c>
      <c r="B1045" s="199" t="str">
        <f t="shared" si="337"/>
        <v>SERVICIO</v>
      </c>
      <c r="C1045" s="199" t="str">
        <f t="shared" si="338"/>
        <v>REF</v>
      </c>
      <c r="D1045" s="199" t="b">
        <f t="shared" si="339"/>
        <v>1</v>
      </c>
      <c r="E1045" s="199" t="str">
        <f t="shared" si="340"/>
        <v>2023-07</v>
      </c>
      <c r="F1045" s="199" t="str">
        <f t="shared" si="341"/>
        <v/>
      </c>
      <c r="G1045" s="200">
        <f t="shared" si="342"/>
        <v>170.95</v>
      </c>
      <c r="H1045" s="200">
        <f t="shared" si="343"/>
        <v>1.4</v>
      </c>
      <c r="I1045" s="200">
        <f t="shared" si="344"/>
        <v>0</v>
      </c>
      <c r="J1045" s="200">
        <f t="shared" si="345"/>
        <v>172.35</v>
      </c>
      <c r="N1045" s="292" t="s">
        <v>714</v>
      </c>
      <c r="O1045" s="292"/>
      <c r="P1045" s="292"/>
      <c r="Q1045" s="293">
        <v>45108</v>
      </c>
      <c r="R1045" s="293"/>
      <c r="S1045" s="293"/>
      <c r="T1045" s="47">
        <v>170.9479</v>
      </c>
      <c r="U1045" s="47">
        <v>1.3957999999999999</v>
      </c>
      <c r="V1045" s="294">
        <v>0</v>
      </c>
      <c r="W1045" s="294"/>
      <c r="X1045" s="294"/>
      <c r="Y1045" s="294"/>
      <c r="Z1045" s="47">
        <v>172.34370000000001</v>
      </c>
      <c r="AA1045" s="294">
        <v>0</v>
      </c>
      <c r="AB1045" s="294"/>
      <c r="AC1045" s="21" t="s">
        <v>85</v>
      </c>
      <c r="AE1045" s="295"/>
      <c r="AF1045" s="295"/>
      <c r="AG1045" s="21"/>
      <c r="AH1045" s="16"/>
      <c r="AI1045" s="296"/>
      <c r="AJ1045" s="296"/>
      <c r="AK1045" s="296"/>
      <c r="AL1045" s="294"/>
      <c r="AM1045" s="294"/>
      <c r="AN1045" s="47"/>
    </row>
    <row r="1046" spans="1:40" x14ac:dyDescent="0.2">
      <c r="A1046" s="91" t="s">
        <v>446</v>
      </c>
      <c r="B1046" s="199" t="str">
        <f t="shared" si="337"/>
        <v>SERVICIO</v>
      </c>
      <c r="C1046" s="199" t="str">
        <f t="shared" si="338"/>
        <v>REF</v>
      </c>
      <c r="D1046" s="199" t="b">
        <f t="shared" si="339"/>
        <v>1</v>
      </c>
      <c r="E1046" s="199" t="str">
        <f t="shared" si="340"/>
        <v>2023-08</v>
      </c>
      <c r="F1046" s="199" t="str">
        <f t="shared" si="341"/>
        <v/>
      </c>
      <c r="G1046" s="200">
        <f t="shared" si="342"/>
        <v>171.64</v>
      </c>
      <c r="H1046" s="200">
        <f t="shared" si="343"/>
        <v>0.7</v>
      </c>
      <c r="I1046" s="200">
        <f t="shared" si="344"/>
        <v>0</v>
      </c>
      <c r="J1046" s="200">
        <f t="shared" si="345"/>
        <v>172.33999999999997</v>
      </c>
      <c r="N1046" s="292" t="s">
        <v>715</v>
      </c>
      <c r="O1046" s="292"/>
      <c r="P1046" s="292"/>
      <c r="Q1046" s="293">
        <v>45139</v>
      </c>
      <c r="R1046" s="293"/>
      <c r="S1046" s="293"/>
      <c r="T1046" s="47">
        <v>171.64400000000001</v>
      </c>
      <c r="U1046" s="47">
        <v>0.69930000000000003</v>
      </c>
      <c r="V1046" s="294">
        <v>0</v>
      </c>
      <c r="W1046" s="294"/>
      <c r="X1046" s="294"/>
      <c r="Y1046" s="294"/>
      <c r="Z1046" s="47">
        <v>172.3433</v>
      </c>
      <c r="AA1046" s="294">
        <v>0</v>
      </c>
      <c r="AB1046" s="294"/>
      <c r="AC1046" s="21" t="s">
        <v>85</v>
      </c>
      <c r="AE1046" s="295"/>
      <c r="AF1046" s="295"/>
      <c r="AG1046" s="21"/>
      <c r="AH1046" s="16"/>
      <c r="AI1046" s="296"/>
      <c r="AJ1046" s="296"/>
      <c r="AK1046" s="296"/>
      <c r="AL1046" s="294"/>
      <c r="AM1046" s="294"/>
      <c r="AN1046" s="47"/>
    </row>
    <row r="1047" spans="1:40" hidden="1" x14ac:dyDescent="0.2">
      <c r="B1047" s="197">
        <f t="shared" si="337"/>
        <v>45139</v>
      </c>
      <c r="G1047" s="13"/>
      <c r="H1047" s="13"/>
      <c r="I1047" s="13"/>
      <c r="Q1047" s="291" t="s">
        <v>109</v>
      </c>
      <c r="R1047" s="291"/>
      <c r="S1047" s="291"/>
    </row>
    <row r="1048" spans="1:40" x14ac:dyDescent="0.2">
      <c r="A1048" s="91" t="s">
        <v>446</v>
      </c>
      <c r="B1048" s="199" t="str">
        <f t="shared" si="337"/>
        <v>FOMA</v>
      </c>
      <c r="C1048" s="199" t="str">
        <f t="shared" ref="C1048:C1050" si="346">IF(LEFT(N1048,2)=LEFT(N1049,2)=FALSE,AC1048,"REVISAR")</f>
        <v>REF</v>
      </c>
      <c r="D1048" s="199" t="b">
        <f t="shared" ref="D1048:D1050" si="347">DATE(YEAR(AH1048),MONTH(AH1048),DAY(AH1048))=DATE(YEAR(AI1048),MONTH(AI1048),DAY(AI1048))</f>
        <v>1</v>
      </c>
      <c r="E1048" s="199" t="str">
        <f t="shared" ref="E1048:E1050" si="348">IF(ISBLANK(AH1048)=FALSE,TEXT(AH1048,"YYYY-MM"),TEXT(Q1048,"YYYY-MM"))</f>
        <v>2023-09</v>
      </c>
      <c r="F1048" s="199" t="str">
        <f t="shared" ref="F1048:F1050" si="349">IF(ISBLANK(AI1048)=FALSE,TEXT(AI1048,"YYYY-MM"),"")</f>
        <v/>
      </c>
      <c r="G1048" s="200">
        <f t="shared" ref="G1048:G1050" si="350">ROUND(IF(ISBLANK(AL1048)=FALSE,T1048,T1048),2)</f>
        <v>160</v>
      </c>
      <c r="H1048" s="200">
        <f t="shared" ref="H1048:H1050" si="351">ROUND(+U1048,2)</f>
        <v>0</v>
      </c>
      <c r="I1048" s="200">
        <f t="shared" ref="I1048:I1050" si="352">ROUND(IF(ISBLANK(AL1048)=FALSE,V1048,V1048),2)</f>
        <v>0</v>
      </c>
      <c r="J1048" s="200">
        <f t="shared" ref="J1048:J1050" si="353">+G1048+H1048+I1048</f>
        <v>160</v>
      </c>
      <c r="N1048" s="292" t="s">
        <v>716</v>
      </c>
      <c r="O1048" s="292"/>
      <c r="P1048" s="292"/>
      <c r="Q1048" s="293">
        <v>45170</v>
      </c>
      <c r="R1048" s="293"/>
      <c r="S1048" s="293"/>
      <c r="T1048" s="47">
        <v>160</v>
      </c>
      <c r="U1048" s="47">
        <v>0</v>
      </c>
      <c r="V1048" s="294">
        <v>0</v>
      </c>
      <c r="W1048" s="294"/>
      <c r="X1048" s="294"/>
      <c r="Y1048" s="294"/>
      <c r="Z1048" s="47">
        <v>160</v>
      </c>
      <c r="AA1048" s="294">
        <v>0</v>
      </c>
      <c r="AB1048" s="294"/>
      <c r="AC1048" s="21" t="s">
        <v>85</v>
      </c>
      <c r="AE1048" s="295"/>
      <c r="AF1048" s="295"/>
      <c r="AG1048" s="21"/>
      <c r="AH1048" s="16"/>
      <c r="AI1048" s="296"/>
      <c r="AJ1048" s="296"/>
      <c r="AK1048" s="296"/>
      <c r="AL1048" s="294"/>
      <c r="AM1048" s="294"/>
      <c r="AN1048" s="47"/>
    </row>
    <row r="1049" spans="1:40" x14ac:dyDescent="0.2">
      <c r="A1049" s="91" t="s">
        <v>446</v>
      </c>
      <c r="B1049" s="199" t="str">
        <f t="shared" si="337"/>
        <v>FOMA</v>
      </c>
      <c r="C1049" s="199" t="str">
        <f t="shared" si="346"/>
        <v>REF</v>
      </c>
      <c r="D1049" s="199" t="b">
        <f t="shared" si="347"/>
        <v>1</v>
      </c>
      <c r="E1049" s="199" t="str">
        <f t="shared" si="348"/>
        <v>2023-10</v>
      </c>
      <c r="F1049" s="199" t="str">
        <f t="shared" si="349"/>
        <v/>
      </c>
      <c r="G1049" s="200">
        <f t="shared" si="350"/>
        <v>160</v>
      </c>
      <c r="H1049" s="200">
        <f t="shared" si="351"/>
        <v>0</v>
      </c>
      <c r="I1049" s="200">
        <f t="shared" si="352"/>
        <v>0</v>
      </c>
      <c r="J1049" s="200">
        <f t="shared" si="353"/>
        <v>160</v>
      </c>
      <c r="N1049" s="292" t="s">
        <v>717</v>
      </c>
      <c r="O1049" s="292"/>
      <c r="P1049" s="292"/>
      <c r="Q1049" s="293">
        <v>45200</v>
      </c>
      <c r="R1049" s="293"/>
      <c r="S1049" s="293"/>
      <c r="T1049" s="47">
        <v>160</v>
      </c>
      <c r="U1049" s="47">
        <v>0</v>
      </c>
      <c r="V1049" s="294">
        <v>0</v>
      </c>
      <c r="W1049" s="294"/>
      <c r="X1049" s="294"/>
      <c r="Y1049" s="294"/>
      <c r="Z1049" s="47">
        <v>160</v>
      </c>
      <c r="AA1049" s="294">
        <v>0</v>
      </c>
      <c r="AB1049" s="294"/>
      <c r="AC1049" s="21" t="s">
        <v>85</v>
      </c>
      <c r="AE1049" s="295"/>
      <c r="AF1049" s="295"/>
      <c r="AG1049" s="21"/>
      <c r="AH1049" s="16"/>
      <c r="AI1049" s="296"/>
      <c r="AJ1049" s="296"/>
      <c r="AK1049" s="296"/>
      <c r="AL1049" s="294"/>
      <c r="AM1049" s="294"/>
      <c r="AN1049" s="47"/>
    </row>
    <row r="1050" spans="1:40" x14ac:dyDescent="0.2">
      <c r="A1050" s="91" t="s">
        <v>446</v>
      </c>
      <c r="B1050" s="199" t="str">
        <f t="shared" si="337"/>
        <v>FOMA</v>
      </c>
      <c r="C1050" s="199" t="str">
        <f t="shared" si="346"/>
        <v>REF</v>
      </c>
      <c r="D1050" s="199" t="b">
        <f t="shared" si="347"/>
        <v>1</v>
      </c>
      <c r="E1050" s="199" t="str">
        <f t="shared" si="348"/>
        <v>2023-12</v>
      </c>
      <c r="F1050" s="199" t="str">
        <f t="shared" si="349"/>
        <v/>
      </c>
      <c r="G1050" s="200">
        <f t="shared" si="350"/>
        <v>160</v>
      </c>
      <c r="H1050" s="200">
        <f t="shared" si="351"/>
        <v>0</v>
      </c>
      <c r="I1050" s="200">
        <f t="shared" si="352"/>
        <v>0</v>
      </c>
      <c r="J1050" s="200">
        <f t="shared" si="353"/>
        <v>160</v>
      </c>
      <c r="N1050" s="292" t="s">
        <v>718</v>
      </c>
      <c r="O1050" s="292"/>
      <c r="P1050" s="292"/>
      <c r="Q1050" s="293">
        <v>45261</v>
      </c>
      <c r="R1050" s="293"/>
      <c r="S1050" s="293"/>
      <c r="T1050" s="47">
        <v>160</v>
      </c>
      <c r="U1050" s="47">
        <v>0</v>
      </c>
      <c r="V1050" s="294">
        <v>0</v>
      </c>
      <c r="W1050" s="294"/>
      <c r="X1050" s="294"/>
      <c r="Y1050" s="294"/>
      <c r="Z1050" s="47">
        <v>160</v>
      </c>
      <c r="AA1050" s="294">
        <v>0</v>
      </c>
      <c r="AB1050" s="294"/>
      <c r="AC1050" s="21" t="s">
        <v>85</v>
      </c>
      <c r="AE1050" s="295"/>
      <c r="AF1050" s="295"/>
      <c r="AG1050" s="21"/>
      <c r="AH1050" s="16"/>
      <c r="AI1050" s="296"/>
      <c r="AJ1050" s="296"/>
      <c r="AK1050" s="296"/>
      <c r="AL1050" s="294"/>
      <c r="AM1050" s="294"/>
      <c r="AN1050" s="47"/>
    </row>
    <row r="1051" spans="1:40" hidden="1" x14ac:dyDescent="0.2">
      <c r="B1051" s="197">
        <f t="shared" si="337"/>
        <v>45261</v>
      </c>
      <c r="G1051" s="13"/>
      <c r="H1051" s="13"/>
      <c r="I1051" s="13"/>
      <c r="N1051" s="288" t="s">
        <v>113</v>
      </c>
      <c r="O1051" s="288"/>
      <c r="P1051" s="288"/>
      <c r="Q1051" s="288"/>
      <c r="R1051" s="288"/>
      <c r="S1051" s="288"/>
      <c r="T1051" s="48">
        <v>2165.4395</v>
      </c>
      <c r="U1051" s="48">
        <v>37.997100000000003</v>
      </c>
      <c r="V1051" s="289">
        <v>0</v>
      </c>
      <c r="W1051" s="289"/>
      <c r="X1051" s="289"/>
      <c r="Y1051" s="289"/>
      <c r="Z1051" s="48">
        <v>2203.4366</v>
      </c>
      <c r="AA1051" s="289">
        <v>0</v>
      </c>
      <c r="AB1051" s="289"/>
    </row>
    <row r="1052" spans="1:40" hidden="1" x14ac:dyDescent="0.2">
      <c r="B1052" s="197">
        <f t="shared" si="337"/>
        <v>0</v>
      </c>
      <c r="G1052" s="13"/>
      <c r="H1052" s="13"/>
      <c r="I1052" s="13"/>
    </row>
    <row r="1053" spans="1:40" hidden="1" x14ac:dyDescent="0.2">
      <c r="B1053" s="197">
        <f t="shared" si="337"/>
        <v>0</v>
      </c>
      <c r="G1053" s="13"/>
      <c r="H1053" s="13"/>
      <c r="I1053" s="13"/>
      <c r="O1053" s="290" t="s">
        <v>114</v>
      </c>
      <c r="P1053" s="290"/>
      <c r="Q1053" s="290"/>
      <c r="S1053" s="290" t="s">
        <v>115</v>
      </c>
      <c r="T1053" s="290"/>
      <c r="U1053" s="290"/>
      <c r="V1053" s="290"/>
      <c r="W1053" s="290"/>
      <c r="X1053" s="290"/>
      <c r="Y1053" s="290"/>
      <c r="Z1053" s="290"/>
      <c r="AA1053" s="290"/>
      <c r="AB1053" s="290"/>
      <c r="AC1053" s="290"/>
    </row>
    <row r="1054" spans="1:40" hidden="1" x14ac:dyDescent="0.2">
      <c r="B1054" s="197">
        <f t="shared" si="337"/>
        <v>0</v>
      </c>
      <c r="G1054" s="13"/>
      <c r="H1054" s="13"/>
      <c r="I1054" s="13"/>
      <c r="S1054" s="290"/>
      <c r="T1054" s="290"/>
      <c r="U1054" s="290"/>
      <c r="V1054" s="290"/>
      <c r="W1054" s="290"/>
      <c r="X1054" s="290"/>
      <c r="Y1054" s="290"/>
      <c r="Z1054" s="290"/>
      <c r="AA1054" s="290"/>
      <c r="AB1054" s="290"/>
      <c r="AC1054" s="290"/>
    </row>
    <row r="1055" spans="1:40" hidden="1" x14ac:dyDescent="0.2">
      <c r="B1055" s="197">
        <f t="shared" si="337"/>
        <v>0</v>
      </c>
      <c r="G1055" s="13"/>
      <c r="H1055" s="13"/>
      <c r="I1055" s="13"/>
    </row>
    <row r="1056" spans="1:40" hidden="1" x14ac:dyDescent="0.2">
      <c r="B1056" s="197">
        <f t="shared" si="337"/>
        <v>0</v>
      </c>
      <c r="G1056" s="13"/>
      <c r="H1056" s="13"/>
      <c r="I1056" s="13"/>
    </row>
    <row r="1057" spans="1:40" hidden="1" x14ac:dyDescent="0.2">
      <c r="B1057" s="197">
        <f t="shared" si="337"/>
        <v>0</v>
      </c>
      <c r="G1057" s="13"/>
      <c r="H1057" s="13"/>
      <c r="I1057" s="13"/>
      <c r="P1057" s="297" t="s">
        <v>47</v>
      </c>
      <c r="Q1057" s="297"/>
      <c r="R1057" s="297"/>
      <c r="S1057" s="297"/>
      <c r="T1057" s="297"/>
      <c r="U1057" s="297"/>
      <c r="V1057" s="297"/>
    </row>
    <row r="1058" spans="1:40" hidden="1" x14ac:dyDescent="0.2">
      <c r="B1058" s="197">
        <f t="shared" si="337"/>
        <v>0</v>
      </c>
      <c r="G1058" s="13"/>
      <c r="H1058" s="13"/>
      <c r="I1058" s="13"/>
    </row>
    <row r="1059" spans="1:40" hidden="1" x14ac:dyDescent="0.2">
      <c r="B1059" s="197">
        <f t="shared" si="337"/>
        <v>0</v>
      </c>
      <c r="G1059" s="13"/>
      <c r="H1059" s="13"/>
      <c r="I1059" s="13"/>
      <c r="P1059" s="290" t="s">
        <v>48</v>
      </c>
      <c r="Q1059" s="290"/>
      <c r="R1059" s="290"/>
      <c r="S1059" s="290"/>
      <c r="T1059" s="290"/>
      <c r="U1059" s="290"/>
      <c r="V1059" s="290"/>
      <c r="W1059" s="290"/>
      <c r="Y1059" s="298">
        <v>0</v>
      </c>
      <c r="Z1059" s="298"/>
      <c r="AA1059" s="298"/>
      <c r="AF1059" s="290" t="s">
        <v>49</v>
      </c>
      <c r="AG1059" s="290"/>
      <c r="AH1059" s="290"/>
      <c r="AI1059" s="290"/>
      <c r="AK1059" s="299">
        <v>350.71019999999999</v>
      </c>
      <c r="AL1059" s="299"/>
    </row>
    <row r="1060" spans="1:40" hidden="1" x14ac:dyDescent="0.2">
      <c r="B1060" s="197">
        <f t="shared" si="337"/>
        <v>0</v>
      </c>
      <c r="G1060" s="13"/>
      <c r="H1060" s="13"/>
      <c r="I1060" s="13"/>
      <c r="P1060" s="290" t="s">
        <v>50</v>
      </c>
      <c r="Q1060" s="290"/>
      <c r="R1060" s="290"/>
      <c r="S1060" s="290"/>
      <c r="T1060" s="290"/>
      <c r="U1060" s="290"/>
      <c r="V1060" s="290"/>
      <c r="W1060" s="290"/>
      <c r="Y1060" s="298">
        <v>0</v>
      </c>
      <c r="Z1060" s="298"/>
      <c r="AA1060" s="298"/>
      <c r="AF1060" s="290" t="s">
        <v>51</v>
      </c>
      <c r="AG1060" s="290"/>
      <c r="AH1060" s="290"/>
      <c r="AI1060" s="290"/>
      <c r="AK1060" s="300">
        <v>350.71019999999999</v>
      </c>
      <c r="AL1060" s="300"/>
    </row>
    <row r="1061" spans="1:40" hidden="1" x14ac:dyDescent="0.2">
      <c r="B1061" s="197">
        <f t="shared" si="337"/>
        <v>0</v>
      </c>
      <c r="G1061" s="13"/>
      <c r="H1061" s="13"/>
      <c r="I1061" s="13"/>
      <c r="P1061" s="290" t="s">
        <v>52</v>
      </c>
      <c r="Q1061" s="290"/>
      <c r="R1061" s="290"/>
      <c r="S1061" s="290"/>
      <c r="T1061" s="290"/>
      <c r="U1061" s="290"/>
      <c r="V1061" s="290"/>
      <c r="W1061" s="290"/>
      <c r="Y1061" s="298">
        <v>1532.1307999999999</v>
      </c>
      <c r="Z1061" s="298"/>
      <c r="AA1061" s="298"/>
    </row>
    <row r="1062" spans="1:40" hidden="1" x14ac:dyDescent="0.2">
      <c r="B1062" s="197">
        <f t="shared" si="337"/>
        <v>0</v>
      </c>
      <c r="G1062" s="13"/>
      <c r="H1062" s="13"/>
      <c r="I1062" s="13"/>
    </row>
    <row r="1063" spans="1:40" hidden="1" x14ac:dyDescent="0.2">
      <c r="B1063" s="197">
        <f t="shared" si="337"/>
        <v>0</v>
      </c>
      <c r="G1063" s="13"/>
      <c r="H1063" s="13"/>
      <c r="I1063" s="13"/>
      <c r="P1063" s="297" t="s">
        <v>53</v>
      </c>
      <c r="Q1063" s="297"/>
      <c r="R1063" s="297"/>
      <c r="S1063" s="297"/>
      <c r="T1063" s="297"/>
      <c r="U1063" s="297"/>
      <c r="V1063" s="297"/>
    </row>
    <row r="1064" spans="1:40" hidden="1" x14ac:dyDescent="0.2">
      <c r="B1064" s="197">
        <f t="shared" si="337"/>
        <v>0</v>
      </c>
      <c r="G1064" s="13"/>
      <c r="H1064" s="13"/>
      <c r="I1064" s="13"/>
    </row>
    <row r="1065" spans="1:40" hidden="1" x14ac:dyDescent="0.2">
      <c r="B1065" s="197">
        <f t="shared" si="337"/>
        <v>0</v>
      </c>
      <c r="G1065" s="13"/>
      <c r="H1065" s="13"/>
      <c r="I1065" s="13"/>
      <c r="P1065" s="301" t="s">
        <v>54</v>
      </c>
      <c r="Q1065" s="301"/>
      <c r="R1065" s="301"/>
      <c r="S1065" s="301"/>
      <c r="T1065" s="301"/>
      <c r="U1065" s="301"/>
      <c r="V1065" s="301"/>
      <c r="W1065" s="301"/>
      <c r="Y1065" s="298">
        <v>3</v>
      </c>
      <c r="Z1065" s="298"/>
      <c r="AA1065" s="298"/>
      <c r="AF1065" s="290"/>
      <c r="AG1065" s="290"/>
      <c r="AH1065" s="290"/>
      <c r="AI1065" s="290"/>
      <c r="AK1065" s="300">
        <v>526.06529999999998</v>
      </c>
      <c r="AL1065" s="300"/>
    </row>
    <row r="1066" spans="1:40" hidden="1" x14ac:dyDescent="0.2">
      <c r="B1066" s="197">
        <f t="shared" si="337"/>
        <v>0</v>
      </c>
      <c r="G1066" s="13"/>
      <c r="H1066" s="13"/>
      <c r="I1066" s="13"/>
    </row>
    <row r="1067" spans="1:40" hidden="1" x14ac:dyDescent="0.2">
      <c r="B1067" s="197">
        <f t="shared" si="337"/>
        <v>0</v>
      </c>
      <c r="G1067" s="13"/>
      <c r="H1067" s="13"/>
      <c r="I1067" s="13"/>
      <c r="P1067" s="297" t="s">
        <v>56</v>
      </c>
      <c r="Q1067" s="297"/>
      <c r="R1067" s="297"/>
      <c r="S1067" s="297"/>
      <c r="T1067" s="297"/>
      <c r="U1067" s="297"/>
      <c r="V1067" s="297"/>
    </row>
    <row r="1068" spans="1:40" ht="22.5" hidden="1" x14ac:dyDescent="0.2">
      <c r="B1068" s="197">
        <f t="shared" si="337"/>
        <v>0</v>
      </c>
      <c r="G1068" s="13"/>
      <c r="H1068" s="13"/>
      <c r="I1068" s="13"/>
      <c r="N1068" s="288" t="s">
        <v>57</v>
      </c>
      <c r="O1068" s="288"/>
      <c r="P1068" s="288"/>
      <c r="Q1068" s="288" t="s">
        <v>58</v>
      </c>
      <c r="R1068" s="288"/>
      <c r="S1068" s="288"/>
      <c r="T1068" s="46" t="s">
        <v>59</v>
      </c>
      <c r="U1068" s="46" t="s">
        <v>60</v>
      </c>
      <c r="V1068" s="302" t="s">
        <v>61</v>
      </c>
      <c r="W1068" s="302"/>
      <c r="X1068" s="302"/>
      <c r="Y1068" s="302"/>
      <c r="Z1068" s="46" t="s">
        <v>62</v>
      </c>
      <c r="AA1068" s="302" t="s">
        <v>63</v>
      </c>
      <c r="AB1068" s="302"/>
      <c r="AC1068" s="19" t="s">
        <v>64</v>
      </c>
      <c r="AE1068" s="288" t="s">
        <v>65</v>
      </c>
      <c r="AF1068" s="288"/>
      <c r="AG1068" s="19" t="s">
        <v>66</v>
      </c>
      <c r="AH1068" s="19" t="s">
        <v>67</v>
      </c>
      <c r="AI1068" s="288" t="s">
        <v>68</v>
      </c>
      <c r="AJ1068" s="288"/>
      <c r="AK1068" s="288"/>
      <c r="AL1068" s="302" t="s">
        <v>69</v>
      </c>
      <c r="AM1068" s="302"/>
      <c r="AN1068" s="46" t="s">
        <v>63</v>
      </c>
    </row>
    <row r="1069" spans="1:40" hidden="1" x14ac:dyDescent="0.2">
      <c r="B1069" s="197" t="str">
        <f t="shared" si="337"/>
        <v>Fecha Vencimiento</v>
      </c>
      <c r="G1069" s="13"/>
      <c r="H1069" s="13"/>
      <c r="I1069" s="13"/>
      <c r="Q1069" s="291" t="s">
        <v>70</v>
      </c>
      <c r="R1069" s="291"/>
      <c r="S1069" s="291"/>
    </row>
    <row r="1070" spans="1:40" x14ac:dyDescent="0.2">
      <c r="A1070" s="91" t="s">
        <v>446</v>
      </c>
      <c r="B1070" s="199" t="str">
        <f t="shared" si="337"/>
        <v>SERVICIO</v>
      </c>
      <c r="C1070" s="199" t="str">
        <f t="shared" ref="C1070:C1077" si="354">IF(LEFT(N1070,2)=LEFT(N1071,2)=FALSE,AC1070,"REVISAR")</f>
        <v>CAN</v>
      </c>
      <c r="D1070" s="199" t="b">
        <f t="shared" ref="D1070:D1077" si="355">DATE(YEAR(AH1070),MONTH(AH1070),DAY(AH1070))=DATE(YEAR(AI1070),MONTH(AI1070),DAY(AI1070))</f>
        <v>1</v>
      </c>
      <c r="E1070" s="199" t="str">
        <f t="shared" ref="E1070:E1077" si="356">IF(ISBLANK(AH1070)=FALSE,TEXT(AH1070,"YYYY-MM"),TEXT(Q1070,"YYYY-MM"))</f>
        <v>2023-05</v>
      </c>
      <c r="F1070" s="199" t="str">
        <f t="shared" ref="F1070:F1077" si="357">IF(ISBLANK(AI1070)=FALSE,TEXT(AI1070,"YYYY-MM"),"")</f>
        <v>2023-05</v>
      </c>
      <c r="G1070" s="200">
        <f t="shared" ref="G1070:G1077" si="358">ROUND(IF(ISBLANK(AL1070)=FALSE,T1070,T1070),2)</f>
        <v>164.56</v>
      </c>
      <c r="H1070" s="200">
        <f t="shared" ref="H1070:H1077" si="359">ROUND(+U1070,2)</f>
        <v>10.8</v>
      </c>
      <c r="I1070" s="200">
        <f t="shared" ref="I1070:I1077" si="360">ROUND(IF(ISBLANK(AL1070)=FALSE,V1070,V1070),2)</f>
        <v>0</v>
      </c>
      <c r="J1070" s="200">
        <f t="shared" ref="J1070:J1077" si="361">+G1070+H1070+I1070</f>
        <v>175.36</v>
      </c>
      <c r="N1070" s="292" t="s">
        <v>719</v>
      </c>
      <c r="O1070" s="292"/>
      <c r="P1070" s="292"/>
      <c r="Q1070" s="293">
        <v>45017</v>
      </c>
      <c r="R1070" s="293"/>
      <c r="S1070" s="293"/>
      <c r="T1070" s="47">
        <v>164.55959999999999</v>
      </c>
      <c r="U1070" s="47">
        <v>10.795500000000001</v>
      </c>
      <c r="V1070" s="294">
        <v>0</v>
      </c>
      <c r="W1070" s="294"/>
      <c r="X1070" s="294"/>
      <c r="Y1070" s="294"/>
      <c r="Z1070" s="47">
        <v>175.35509999999999</v>
      </c>
      <c r="AA1070" s="294">
        <v>0</v>
      </c>
      <c r="AB1070" s="294"/>
      <c r="AC1070" s="21" t="s">
        <v>72</v>
      </c>
      <c r="AE1070" s="295" t="s">
        <v>73</v>
      </c>
      <c r="AF1070" s="295"/>
      <c r="AG1070" s="21" t="s">
        <v>720</v>
      </c>
      <c r="AH1070" s="16">
        <v>45052.473680555559</v>
      </c>
      <c r="AI1070" s="296">
        <v>45052.474594907406</v>
      </c>
      <c r="AJ1070" s="296"/>
      <c r="AK1070" s="296"/>
      <c r="AL1070" s="294">
        <v>175.35509999999999</v>
      </c>
      <c r="AM1070" s="294"/>
      <c r="AN1070" s="47">
        <v>0</v>
      </c>
    </row>
    <row r="1071" spans="1:40" x14ac:dyDescent="0.2">
      <c r="A1071" s="91" t="s">
        <v>446</v>
      </c>
      <c r="B1071" s="199" t="str">
        <f t="shared" si="337"/>
        <v>SERVICIO</v>
      </c>
      <c r="C1071" s="199" t="str">
        <f t="shared" si="354"/>
        <v>CAN</v>
      </c>
      <c r="D1071" s="199" t="b">
        <f t="shared" si="355"/>
        <v>1</v>
      </c>
      <c r="E1071" s="199" t="str">
        <f t="shared" si="356"/>
        <v>2023-05</v>
      </c>
      <c r="F1071" s="199" t="str">
        <f t="shared" si="357"/>
        <v>2023-05</v>
      </c>
      <c r="G1071" s="200">
        <f t="shared" si="358"/>
        <v>165.87</v>
      </c>
      <c r="H1071" s="200">
        <f t="shared" si="359"/>
        <v>9.48</v>
      </c>
      <c r="I1071" s="200">
        <f t="shared" si="360"/>
        <v>0</v>
      </c>
      <c r="J1071" s="200">
        <f t="shared" si="361"/>
        <v>175.35</v>
      </c>
      <c r="N1071" s="292" t="s">
        <v>721</v>
      </c>
      <c r="O1071" s="292"/>
      <c r="P1071" s="292"/>
      <c r="Q1071" s="293">
        <v>45047</v>
      </c>
      <c r="R1071" s="293"/>
      <c r="S1071" s="293"/>
      <c r="T1071" s="47">
        <v>165.87190000000001</v>
      </c>
      <c r="U1071" s="47">
        <v>9.4832000000000001</v>
      </c>
      <c r="V1071" s="294">
        <v>0</v>
      </c>
      <c r="W1071" s="294"/>
      <c r="X1071" s="294"/>
      <c r="Y1071" s="294"/>
      <c r="Z1071" s="47">
        <v>175.35509999999999</v>
      </c>
      <c r="AA1071" s="294">
        <v>0</v>
      </c>
      <c r="AB1071" s="294"/>
      <c r="AC1071" s="21" t="s">
        <v>72</v>
      </c>
      <c r="AE1071" s="295" t="s">
        <v>73</v>
      </c>
      <c r="AF1071" s="295"/>
      <c r="AG1071" s="21" t="s">
        <v>720</v>
      </c>
      <c r="AH1071" s="16">
        <v>45052.473680555559</v>
      </c>
      <c r="AI1071" s="296">
        <v>45052.474594907406</v>
      </c>
      <c r="AJ1071" s="296"/>
      <c r="AK1071" s="296"/>
      <c r="AL1071" s="294">
        <v>175.35509999999999</v>
      </c>
      <c r="AM1071" s="294"/>
      <c r="AN1071" s="47">
        <v>0</v>
      </c>
    </row>
    <row r="1072" spans="1:40" x14ac:dyDescent="0.2">
      <c r="A1072" s="91" t="s">
        <v>446</v>
      </c>
      <c r="B1072" s="199" t="str">
        <f t="shared" si="337"/>
        <v>SERVICIO</v>
      </c>
      <c r="C1072" s="199" t="str">
        <f t="shared" si="354"/>
        <v>REG</v>
      </c>
      <c r="D1072" s="199" t="b">
        <f t="shared" si="355"/>
        <v>1</v>
      </c>
      <c r="E1072" s="199" t="str">
        <f t="shared" si="356"/>
        <v>2023-06</v>
      </c>
      <c r="F1072" s="199" t="str">
        <f t="shared" si="357"/>
        <v/>
      </c>
      <c r="G1072" s="200">
        <f t="shared" si="358"/>
        <v>167.19</v>
      </c>
      <c r="H1072" s="200">
        <f t="shared" si="359"/>
        <v>8.16</v>
      </c>
      <c r="I1072" s="200">
        <f t="shared" si="360"/>
        <v>0</v>
      </c>
      <c r="J1072" s="200">
        <f t="shared" si="361"/>
        <v>175.35</v>
      </c>
      <c r="N1072" s="292" t="s">
        <v>722</v>
      </c>
      <c r="O1072" s="292"/>
      <c r="P1072" s="292"/>
      <c r="Q1072" s="293">
        <v>45078</v>
      </c>
      <c r="R1072" s="293"/>
      <c r="S1072" s="293"/>
      <c r="T1072" s="47">
        <v>167.19450000000001</v>
      </c>
      <c r="U1072" s="47">
        <v>8.1606000000000005</v>
      </c>
      <c r="V1072" s="294">
        <v>0</v>
      </c>
      <c r="W1072" s="294"/>
      <c r="X1072" s="294"/>
      <c r="Y1072" s="294"/>
      <c r="Z1072" s="47">
        <v>175.35509999999999</v>
      </c>
      <c r="AA1072" s="294">
        <v>175.35509999999999</v>
      </c>
      <c r="AB1072" s="294"/>
      <c r="AC1072" s="21" t="s">
        <v>436</v>
      </c>
      <c r="AE1072" s="295"/>
      <c r="AF1072" s="295"/>
      <c r="AG1072" s="21"/>
      <c r="AH1072" s="16"/>
      <c r="AI1072" s="296"/>
      <c r="AJ1072" s="296"/>
      <c r="AK1072" s="296"/>
      <c r="AL1072" s="294"/>
      <c r="AM1072" s="294"/>
      <c r="AN1072" s="47"/>
    </row>
    <row r="1073" spans="1:40" x14ac:dyDescent="0.2">
      <c r="A1073" s="91" t="s">
        <v>446</v>
      </c>
      <c r="B1073" s="199" t="str">
        <f t="shared" si="337"/>
        <v>SERVICIO</v>
      </c>
      <c r="C1073" s="199" t="str">
        <f t="shared" si="354"/>
        <v>REG</v>
      </c>
      <c r="D1073" s="199" t="b">
        <f t="shared" si="355"/>
        <v>1</v>
      </c>
      <c r="E1073" s="199" t="str">
        <f t="shared" si="356"/>
        <v>2023-07</v>
      </c>
      <c r="F1073" s="199" t="str">
        <f t="shared" si="357"/>
        <v/>
      </c>
      <c r="G1073" s="200">
        <f t="shared" si="358"/>
        <v>168.53</v>
      </c>
      <c r="H1073" s="200">
        <f t="shared" si="359"/>
        <v>6.83</v>
      </c>
      <c r="I1073" s="200">
        <f t="shared" si="360"/>
        <v>0</v>
      </c>
      <c r="J1073" s="200">
        <f t="shared" si="361"/>
        <v>175.36</v>
      </c>
      <c r="N1073" s="292" t="s">
        <v>723</v>
      </c>
      <c r="O1073" s="292"/>
      <c r="P1073" s="292"/>
      <c r="Q1073" s="293">
        <v>45108</v>
      </c>
      <c r="R1073" s="293"/>
      <c r="S1073" s="293"/>
      <c r="T1073" s="47">
        <v>168.52780000000001</v>
      </c>
      <c r="U1073" s="47">
        <v>6.8273000000000001</v>
      </c>
      <c r="V1073" s="294">
        <v>0</v>
      </c>
      <c r="W1073" s="294"/>
      <c r="X1073" s="294"/>
      <c r="Y1073" s="294"/>
      <c r="Z1073" s="47">
        <v>175.35509999999999</v>
      </c>
      <c r="AA1073" s="294">
        <v>175.35509999999999</v>
      </c>
      <c r="AB1073" s="294"/>
      <c r="AC1073" s="21" t="s">
        <v>436</v>
      </c>
      <c r="AE1073" s="295"/>
      <c r="AF1073" s="295"/>
      <c r="AG1073" s="21"/>
      <c r="AH1073" s="16"/>
      <c r="AI1073" s="296"/>
      <c r="AJ1073" s="296"/>
      <c r="AK1073" s="296"/>
      <c r="AL1073" s="294"/>
      <c r="AM1073" s="294"/>
      <c r="AN1073" s="47"/>
    </row>
    <row r="1074" spans="1:40" x14ac:dyDescent="0.2">
      <c r="A1074" s="91" t="s">
        <v>446</v>
      </c>
      <c r="B1074" s="199" t="str">
        <f t="shared" si="337"/>
        <v>SERVICIO</v>
      </c>
      <c r="C1074" s="199" t="str">
        <f t="shared" si="354"/>
        <v>REG</v>
      </c>
      <c r="D1074" s="199" t="b">
        <f t="shared" si="355"/>
        <v>1</v>
      </c>
      <c r="E1074" s="199" t="str">
        <f t="shared" si="356"/>
        <v>2023-08</v>
      </c>
      <c r="F1074" s="199" t="str">
        <f t="shared" si="357"/>
        <v/>
      </c>
      <c r="G1074" s="200">
        <f t="shared" si="358"/>
        <v>169.87</v>
      </c>
      <c r="H1074" s="200">
        <f t="shared" si="359"/>
        <v>5.48</v>
      </c>
      <c r="I1074" s="200">
        <f t="shared" si="360"/>
        <v>0</v>
      </c>
      <c r="J1074" s="200">
        <f t="shared" si="361"/>
        <v>175.35</v>
      </c>
      <c r="N1074" s="292" t="s">
        <v>724</v>
      </c>
      <c r="O1074" s="292"/>
      <c r="P1074" s="292"/>
      <c r="Q1074" s="293">
        <v>45139</v>
      </c>
      <c r="R1074" s="293"/>
      <c r="S1074" s="293"/>
      <c r="T1074" s="47">
        <v>169.8716</v>
      </c>
      <c r="U1074" s="47">
        <v>5.4835000000000003</v>
      </c>
      <c r="V1074" s="294">
        <v>0</v>
      </c>
      <c r="W1074" s="294"/>
      <c r="X1074" s="294"/>
      <c r="Y1074" s="294"/>
      <c r="Z1074" s="47">
        <v>175.35509999999999</v>
      </c>
      <c r="AA1074" s="294">
        <v>175.35509999999999</v>
      </c>
      <c r="AB1074" s="294"/>
      <c r="AC1074" s="21" t="s">
        <v>436</v>
      </c>
      <c r="AE1074" s="295"/>
      <c r="AF1074" s="295"/>
      <c r="AG1074" s="21"/>
      <c r="AH1074" s="16"/>
      <c r="AI1074" s="296"/>
      <c r="AJ1074" s="296"/>
      <c r="AK1074" s="296"/>
      <c r="AL1074" s="294"/>
      <c r="AM1074" s="294"/>
      <c r="AN1074" s="47"/>
    </row>
    <row r="1075" spans="1:40" x14ac:dyDescent="0.2">
      <c r="A1075" s="91" t="s">
        <v>446</v>
      </c>
      <c r="B1075" s="199" t="str">
        <f t="shared" si="337"/>
        <v>SERVICIO</v>
      </c>
      <c r="C1075" s="199" t="str">
        <f t="shared" si="354"/>
        <v>REG</v>
      </c>
      <c r="D1075" s="199" t="b">
        <f t="shared" si="355"/>
        <v>1</v>
      </c>
      <c r="E1075" s="199" t="str">
        <f t="shared" si="356"/>
        <v>2023-09</v>
      </c>
      <c r="F1075" s="199" t="str">
        <f t="shared" si="357"/>
        <v/>
      </c>
      <c r="G1075" s="200">
        <f t="shared" si="358"/>
        <v>171.23</v>
      </c>
      <c r="H1075" s="200">
        <f t="shared" si="359"/>
        <v>4.13</v>
      </c>
      <c r="I1075" s="200">
        <f t="shared" si="360"/>
        <v>0</v>
      </c>
      <c r="J1075" s="200">
        <f t="shared" si="361"/>
        <v>175.35999999999999</v>
      </c>
      <c r="N1075" s="292" t="s">
        <v>725</v>
      </c>
      <c r="O1075" s="292"/>
      <c r="P1075" s="292"/>
      <c r="Q1075" s="293">
        <v>45170</v>
      </c>
      <c r="R1075" s="293"/>
      <c r="S1075" s="293"/>
      <c r="T1075" s="47">
        <v>171.22620000000001</v>
      </c>
      <c r="U1075" s="47">
        <v>4.1288999999999998</v>
      </c>
      <c r="V1075" s="294">
        <v>0</v>
      </c>
      <c r="W1075" s="294"/>
      <c r="X1075" s="294"/>
      <c r="Y1075" s="294"/>
      <c r="Z1075" s="47">
        <v>175.35509999999999</v>
      </c>
      <c r="AA1075" s="294">
        <v>175.35509999999999</v>
      </c>
      <c r="AB1075" s="294"/>
      <c r="AC1075" s="21" t="s">
        <v>436</v>
      </c>
      <c r="AE1075" s="295"/>
      <c r="AF1075" s="295"/>
      <c r="AG1075" s="21"/>
      <c r="AH1075" s="16"/>
      <c r="AI1075" s="296"/>
      <c r="AJ1075" s="296"/>
      <c r="AK1075" s="296"/>
      <c r="AL1075" s="294"/>
      <c r="AM1075" s="294"/>
      <c r="AN1075" s="47"/>
    </row>
    <row r="1076" spans="1:40" x14ac:dyDescent="0.2">
      <c r="A1076" s="91" t="s">
        <v>446</v>
      </c>
      <c r="B1076" s="199" t="str">
        <f t="shared" si="337"/>
        <v>SERVICIO</v>
      </c>
      <c r="C1076" s="199" t="str">
        <f t="shared" si="354"/>
        <v>REG</v>
      </c>
      <c r="D1076" s="199" t="b">
        <f t="shared" si="355"/>
        <v>1</v>
      </c>
      <c r="E1076" s="199" t="str">
        <f t="shared" si="356"/>
        <v>2023-10</v>
      </c>
      <c r="F1076" s="199" t="str">
        <f t="shared" si="357"/>
        <v/>
      </c>
      <c r="G1076" s="200">
        <f t="shared" si="358"/>
        <v>172.59</v>
      </c>
      <c r="H1076" s="200">
        <f t="shared" si="359"/>
        <v>2.76</v>
      </c>
      <c r="I1076" s="200">
        <f t="shared" si="360"/>
        <v>0</v>
      </c>
      <c r="J1076" s="200">
        <f t="shared" si="361"/>
        <v>175.35</v>
      </c>
      <c r="N1076" s="292" t="s">
        <v>726</v>
      </c>
      <c r="O1076" s="292"/>
      <c r="P1076" s="292"/>
      <c r="Q1076" s="293">
        <v>45200</v>
      </c>
      <c r="R1076" s="293"/>
      <c r="S1076" s="293"/>
      <c r="T1076" s="47">
        <v>172.5916</v>
      </c>
      <c r="U1076" s="47">
        <v>2.7635000000000001</v>
      </c>
      <c r="V1076" s="294">
        <v>0</v>
      </c>
      <c r="W1076" s="294"/>
      <c r="X1076" s="294"/>
      <c r="Y1076" s="294"/>
      <c r="Z1076" s="47">
        <v>175.35509999999999</v>
      </c>
      <c r="AA1076" s="294">
        <v>175.35509999999999</v>
      </c>
      <c r="AB1076" s="294"/>
      <c r="AC1076" s="21" t="s">
        <v>436</v>
      </c>
      <c r="AE1076" s="295"/>
      <c r="AF1076" s="295"/>
      <c r="AG1076" s="21"/>
      <c r="AH1076" s="16"/>
      <c r="AI1076" s="296"/>
      <c r="AJ1076" s="296"/>
      <c r="AK1076" s="296"/>
      <c r="AL1076" s="294"/>
      <c r="AM1076" s="294"/>
      <c r="AN1076" s="47"/>
    </row>
    <row r="1077" spans="1:40" x14ac:dyDescent="0.2">
      <c r="A1077" s="91" t="s">
        <v>446</v>
      </c>
      <c r="B1077" s="199" t="str">
        <f t="shared" si="337"/>
        <v>SERVICIO</v>
      </c>
      <c r="C1077" s="199" t="str">
        <f t="shared" si="354"/>
        <v>REG</v>
      </c>
      <c r="D1077" s="199" t="b">
        <f t="shared" si="355"/>
        <v>1</v>
      </c>
      <c r="E1077" s="199" t="str">
        <f t="shared" si="356"/>
        <v>2023-11</v>
      </c>
      <c r="F1077" s="199" t="str">
        <f t="shared" si="357"/>
        <v/>
      </c>
      <c r="G1077" s="200">
        <f t="shared" si="358"/>
        <v>173.97</v>
      </c>
      <c r="H1077" s="200">
        <f t="shared" si="359"/>
        <v>1.39</v>
      </c>
      <c r="I1077" s="200">
        <f t="shared" si="360"/>
        <v>0</v>
      </c>
      <c r="J1077" s="200">
        <f t="shared" si="361"/>
        <v>175.35999999999999</v>
      </c>
      <c r="N1077" s="292" t="s">
        <v>727</v>
      </c>
      <c r="O1077" s="292"/>
      <c r="P1077" s="292"/>
      <c r="Q1077" s="293">
        <v>45231</v>
      </c>
      <c r="R1077" s="293"/>
      <c r="S1077" s="293"/>
      <c r="T1077" s="47">
        <v>173.96809999999999</v>
      </c>
      <c r="U1077" s="47">
        <v>1.3872</v>
      </c>
      <c r="V1077" s="294">
        <v>0</v>
      </c>
      <c r="W1077" s="294"/>
      <c r="X1077" s="294"/>
      <c r="Y1077" s="294"/>
      <c r="Z1077" s="47">
        <v>175.3553</v>
      </c>
      <c r="AA1077" s="294">
        <v>175.3553</v>
      </c>
      <c r="AB1077" s="294"/>
      <c r="AC1077" s="21" t="s">
        <v>436</v>
      </c>
      <c r="AE1077" s="295"/>
      <c r="AF1077" s="295"/>
      <c r="AG1077" s="21"/>
      <c r="AH1077" s="16"/>
      <c r="AI1077" s="296"/>
      <c r="AJ1077" s="296"/>
      <c r="AK1077" s="296"/>
      <c r="AL1077" s="294"/>
      <c r="AM1077" s="294"/>
      <c r="AN1077" s="47"/>
    </row>
    <row r="1078" spans="1:40" hidden="1" x14ac:dyDescent="0.2">
      <c r="B1078" s="197">
        <f t="shared" si="337"/>
        <v>45231</v>
      </c>
      <c r="G1078" s="13"/>
      <c r="H1078" s="13"/>
      <c r="I1078" s="13"/>
      <c r="Q1078" s="291" t="s">
        <v>109</v>
      </c>
      <c r="R1078" s="291"/>
      <c r="S1078" s="291"/>
    </row>
    <row r="1079" spans="1:40" x14ac:dyDescent="0.2">
      <c r="A1079" s="91" t="s">
        <v>446</v>
      </c>
      <c r="B1079" s="199" t="str">
        <f t="shared" si="337"/>
        <v>FOMA</v>
      </c>
      <c r="C1079" s="199" t="str">
        <f t="shared" ref="C1079:C1081" si="362">IF(LEFT(N1079,2)=LEFT(N1080,2)=FALSE,AC1079,"REVISAR")</f>
        <v>REG</v>
      </c>
      <c r="D1079" s="199" t="b">
        <f t="shared" ref="D1079:D1081" si="363">DATE(YEAR(AH1079),MONTH(AH1079),DAY(AH1079))=DATE(YEAR(AI1079),MONTH(AI1079),DAY(AI1079))</f>
        <v>1</v>
      </c>
      <c r="E1079" s="199" t="str">
        <f t="shared" ref="E1079:E1081" si="364">IF(ISBLANK(AH1079)=FALSE,TEXT(AH1079,"YYYY-MM"),TEXT(Q1079,"YYYY-MM"))</f>
        <v>2023-12</v>
      </c>
      <c r="F1079" s="199" t="str">
        <f t="shared" ref="F1079:F1081" si="365">IF(ISBLANK(AI1079)=FALSE,TEXT(AI1079,"YYYY-MM"),"")</f>
        <v/>
      </c>
      <c r="G1079" s="200">
        <f t="shared" ref="G1079:G1081" si="366">ROUND(IF(ISBLANK(AL1079)=FALSE,T1079,T1079),2)</f>
        <v>160</v>
      </c>
      <c r="H1079" s="200">
        <f t="shared" ref="H1079:H1081" si="367">ROUND(+U1079,2)</f>
        <v>0</v>
      </c>
      <c r="I1079" s="200">
        <f t="shared" ref="I1079:I1081" si="368">ROUND(IF(ISBLANK(AL1079)=FALSE,V1079,V1079),2)</f>
        <v>0</v>
      </c>
      <c r="J1079" s="200">
        <f t="shared" ref="J1079:J1081" si="369">+G1079+H1079+I1079</f>
        <v>160</v>
      </c>
      <c r="N1079" s="292" t="s">
        <v>728</v>
      </c>
      <c r="O1079" s="292"/>
      <c r="P1079" s="292"/>
      <c r="Q1079" s="293">
        <v>45261</v>
      </c>
      <c r="R1079" s="293"/>
      <c r="S1079" s="293"/>
      <c r="T1079" s="47">
        <v>160</v>
      </c>
      <c r="U1079" s="47"/>
      <c r="V1079" s="294"/>
      <c r="W1079" s="294"/>
      <c r="X1079" s="294"/>
      <c r="Y1079" s="294"/>
      <c r="Z1079" s="47">
        <v>160</v>
      </c>
      <c r="AA1079" s="294">
        <v>160</v>
      </c>
      <c r="AB1079" s="294"/>
      <c r="AC1079" s="21" t="s">
        <v>436</v>
      </c>
      <c r="AE1079" s="295"/>
      <c r="AF1079" s="295"/>
      <c r="AG1079" s="21"/>
      <c r="AH1079" s="16"/>
      <c r="AI1079" s="296"/>
      <c r="AJ1079" s="296"/>
      <c r="AK1079" s="296"/>
      <c r="AL1079" s="294"/>
      <c r="AM1079" s="294"/>
      <c r="AN1079" s="47"/>
    </row>
    <row r="1080" spans="1:40" x14ac:dyDescent="0.2">
      <c r="A1080" s="91" t="s">
        <v>446</v>
      </c>
      <c r="B1080" s="199" t="str">
        <f t="shared" si="337"/>
        <v>FOMA</v>
      </c>
      <c r="C1080" s="199" t="str">
        <f t="shared" si="362"/>
        <v>REG</v>
      </c>
      <c r="D1080" s="199" t="b">
        <f t="shared" si="363"/>
        <v>1</v>
      </c>
      <c r="E1080" s="199" t="str">
        <f t="shared" si="364"/>
        <v>2024-01</v>
      </c>
      <c r="F1080" s="199" t="str">
        <f t="shared" si="365"/>
        <v/>
      </c>
      <c r="G1080" s="200">
        <f t="shared" si="366"/>
        <v>160</v>
      </c>
      <c r="H1080" s="200">
        <f t="shared" si="367"/>
        <v>0</v>
      </c>
      <c r="I1080" s="200">
        <f t="shared" si="368"/>
        <v>0</v>
      </c>
      <c r="J1080" s="200">
        <f t="shared" si="369"/>
        <v>160</v>
      </c>
      <c r="N1080" s="292" t="s">
        <v>729</v>
      </c>
      <c r="O1080" s="292"/>
      <c r="P1080" s="292"/>
      <c r="Q1080" s="293">
        <v>45292</v>
      </c>
      <c r="R1080" s="293"/>
      <c r="S1080" s="293"/>
      <c r="T1080" s="47">
        <v>160</v>
      </c>
      <c r="U1080" s="47"/>
      <c r="V1080" s="294"/>
      <c r="W1080" s="294"/>
      <c r="X1080" s="294"/>
      <c r="Y1080" s="294"/>
      <c r="Z1080" s="47">
        <v>160</v>
      </c>
      <c r="AA1080" s="294">
        <v>160</v>
      </c>
      <c r="AB1080" s="294"/>
      <c r="AC1080" s="21" t="s">
        <v>436</v>
      </c>
      <c r="AE1080" s="295"/>
      <c r="AF1080" s="295"/>
      <c r="AG1080" s="21"/>
      <c r="AH1080" s="16"/>
      <c r="AI1080" s="296"/>
      <c r="AJ1080" s="296"/>
      <c r="AK1080" s="296"/>
      <c r="AL1080" s="294"/>
      <c r="AM1080" s="294"/>
      <c r="AN1080" s="47"/>
    </row>
    <row r="1081" spans="1:40" x14ac:dyDescent="0.2">
      <c r="A1081" s="91" t="s">
        <v>446</v>
      </c>
      <c r="B1081" s="199" t="str">
        <f t="shared" si="337"/>
        <v>FOMA</v>
      </c>
      <c r="C1081" s="199" t="str">
        <f t="shared" si="362"/>
        <v>REG</v>
      </c>
      <c r="D1081" s="199" t="b">
        <f t="shared" si="363"/>
        <v>1</v>
      </c>
      <c r="E1081" s="199" t="str">
        <f t="shared" si="364"/>
        <v>2024-02</v>
      </c>
      <c r="F1081" s="199" t="str">
        <f t="shared" si="365"/>
        <v/>
      </c>
      <c r="G1081" s="200">
        <f t="shared" si="366"/>
        <v>160</v>
      </c>
      <c r="H1081" s="200">
        <f t="shared" si="367"/>
        <v>0</v>
      </c>
      <c r="I1081" s="200">
        <f t="shared" si="368"/>
        <v>0</v>
      </c>
      <c r="J1081" s="200">
        <f t="shared" si="369"/>
        <v>160</v>
      </c>
      <c r="N1081" s="292" t="s">
        <v>730</v>
      </c>
      <c r="O1081" s="292"/>
      <c r="P1081" s="292"/>
      <c r="Q1081" s="293">
        <v>45323</v>
      </c>
      <c r="R1081" s="293"/>
      <c r="S1081" s="293"/>
      <c r="T1081" s="47">
        <v>160</v>
      </c>
      <c r="U1081" s="47"/>
      <c r="V1081" s="294"/>
      <c r="W1081" s="294"/>
      <c r="X1081" s="294"/>
      <c r="Y1081" s="294"/>
      <c r="Z1081" s="47">
        <v>160</v>
      </c>
      <c r="AA1081" s="294">
        <v>160</v>
      </c>
      <c r="AB1081" s="294"/>
      <c r="AC1081" s="21" t="s">
        <v>436</v>
      </c>
      <c r="AE1081" s="295"/>
      <c r="AF1081" s="295"/>
      <c r="AG1081" s="21"/>
      <c r="AH1081" s="16"/>
      <c r="AI1081" s="296"/>
      <c r="AJ1081" s="296"/>
      <c r="AK1081" s="296"/>
      <c r="AL1081" s="294"/>
      <c r="AM1081" s="294"/>
      <c r="AN1081" s="47"/>
    </row>
    <row r="1082" spans="1:40" hidden="1" x14ac:dyDescent="0.2">
      <c r="B1082" s="197">
        <f t="shared" si="337"/>
        <v>45323</v>
      </c>
      <c r="G1082" s="13"/>
      <c r="H1082" s="13"/>
      <c r="I1082" s="13"/>
      <c r="N1082" s="288" t="s">
        <v>113</v>
      </c>
      <c r="O1082" s="288"/>
      <c r="P1082" s="288"/>
      <c r="Q1082" s="288"/>
      <c r="R1082" s="288"/>
      <c r="S1082" s="288"/>
      <c r="T1082" s="48">
        <v>1833.8113000000001</v>
      </c>
      <c r="U1082" s="48">
        <v>49.029699999999998</v>
      </c>
      <c r="V1082" s="289">
        <v>0</v>
      </c>
      <c r="W1082" s="289"/>
      <c r="X1082" s="289"/>
      <c r="Y1082" s="289"/>
      <c r="Z1082" s="48">
        <v>1882.8409999999999</v>
      </c>
      <c r="AA1082" s="289">
        <v>1532.1307999999999</v>
      </c>
      <c r="AB1082" s="289"/>
    </row>
    <row r="1083" spans="1:40" hidden="1" x14ac:dyDescent="0.2">
      <c r="B1083" s="197">
        <f t="shared" si="337"/>
        <v>0</v>
      </c>
      <c r="G1083" s="13"/>
      <c r="H1083" s="13"/>
      <c r="I1083" s="13"/>
    </row>
    <row r="1084" spans="1:40" hidden="1" x14ac:dyDescent="0.2">
      <c r="B1084" s="197">
        <f t="shared" si="337"/>
        <v>0</v>
      </c>
      <c r="G1084" s="13"/>
      <c r="H1084" s="13"/>
      <c r="I1084" s="13"/>
      <c r="O1084" s="290" t="s">
        <v>114</v>
      </c>
      <c r="P1084" s="290"/>
      <c r="Q1084" s="290"/>
      <c r="S1084" s="290" t="s">
        <v>115</v>
      </c>
      <c r="T1084" s="290"/>
      <c r="U1084" s="290"/>
      <c r="V1084" s="290"/>
      <c r="W1084" s="290"/>
      <c r="X1084" s="290"/>
      <c r="Y1084" s="290"/>
      <c r="Z1084" s="290"/>
      <c r="AA1084" s="290"/>
      <c r="AB1084" s="290"/>
      <c r="AC1084" s="290"/>
    </row>
    <row r="1085" spans="1:40" hidden="1" x14ac:dyDescent="0.2">
      <c r="B1085" s="197">
        <f t="shared" si="337"/>
        <v>0</v>
      </c>
      <c r="G1085" s="13"/>
      <c r="H1085" s="13"/>
      <c r="I1085" s="13"/>
      <c r="S1085" s="290"/>
      <c r="T1085" s="290"/>
      <c r="U1085" s="290"/>
      <c r="V1085" s="290"/>
      <c r="W1085" s="290"/>
      <c r="X1085" s="290"/>
      <c r="Y1085" s="290"/>
      <c r="Z1085" s="290"/>
      <c r="AA1085" s="290"/>
      <c r="AB1085" s="290"/>
      <c r="AC1085" s="290"/>
    </row>
    <row r="1086" spans="1:40" hidden="1" x14ac:dyDescent="0.2">
      <c r="B1086" s="197">
        <f t="shared" si="337"/>
        <v>0</v>
      </c>
      <c r="G1086" s="13"/>
      <c r="H1086" s="13"/>
      <c r="I1086" s="13"/>
    </row>
    <row r="1087" spans="1:40" hidden="1" x14ac:dyDescent="0.2">
      <c r="B1087" s="197">
        <f t="shared" si="337"/>
        <v>0</v>
      </c>
      <c r="G1087" s="13"/>
      <c r="H1087" s="13"/>
      <c r="I1087" s="13"/>
    </row>
    <row r="1088" spans="1:40" hidden="1" x14ac:dyDescent="0.2">
      <c r="B1088" s="197">
        <f t="shared" si="337"/>
        <v>0</v>
      </c>
      <c r="G1088" s="13"/>
      <c r="H1088" s="13"/>
      <c r="I1088" s="13"/>
    </row>
    <row r="1089" spans="1:42" hidden="1" x14ac:dyDescent="0.2">
      <c r="B1089" s="197">
        <f t="shared" si="337"/>
        <v>0</v>
      </c>
      <c r="G1089" s="13"/>
      <c r="H1089" s="13"/>
      <c r="I1089" s="13"/>
      <c r="J1089" s="13"/>
    </row>
    <row r="1090" spans="1:42" hidden="1" x14ac:dyDescent="0.2">
      <c r="B1090" s="197">
        <f t="shared" si="337"/>
        <v>0</v>
      </c>
      <c r="G1090" s="13"/>
      <c r="H1090" s="13"/>
      <c r="I1090" s="13"/>
      <c r="J1090" s="13"/>
    </row>
    <row r="1091" spans="1:42" ht="11.25" hidden="1" customHeight="1" x14ac:dyDescent="0.2">
      <c r="B1091" s="197">
        <f t="shared" si="337"/>
        <v>0</v>
      </c>
      <c r="G1091" s="13"/>
      <c r="H1091" s="13"/>
      <c r="I1091" s="13"/>
      <c r="P1091" s="297" t="s">
        <v>47</v>
      </c>
      <c r="Q1091" s="297"/>
      <c r="R1091" s="297"/>
      <c r="S1091" s="297"/>
      <c r="T1091" s="297"/>
      <c r="U1091" s="297"/>
      <c r="V1091" s="297"/>
    </row>
    <row r="1092" spans="1:42" hidden="1" x14ac:dyDescent="0.2">
      <c r="B1092" s="197">
        <f t="shared" si="337"/>
        <v>0</v>
      </c>
      <c r="G1092" s="13"/>
      <c r="H1092" s="13"/>
      <c r="I1092" s="13"/>
    </row>
    <row r="1093" spans="1:42" ht="11.25" hidden="1" customHeight="1" x14ac:dyDescent="0.2">
      <c r="B1093" s="197">
        <f t="shared" si="337"/>
        <v>0</v>
      </c>
      <c r="G1093" s="13"/>
      <c r="H1093" s="13"/>
      <c r="I1093" s="13"/>
      <c r="P1093" s="290" t="s">
        <v>48</v>
      </c>
      <c r="Q1093" s="290"/>
      <c r="R1093" s="290"/>
      <c r="S1093" s="290"/>
      <c r="T1093" s="290"/>
      <c r="U1093" s="290"/>
      <c r="V1093" s="290"/>
      <c r="W1093" s="290"/>
      <c r="Y1093" s="298">
        <v>8000</v>
      </c>
      <c r="Z1093" s="298"/>
      <c r="AA1093" s="298"/>
      <c r="AF1093" s="290" t="s">
        <v>49</v>
      </c>
      <c r="AG1093" s="290"/>
      <c r="AH1093" s="290"/>
      <c r="AI1093" s="290"/>
      <c r="AK1093" s="299">
        <v>0</v>
      </c>
      <c r="AL1093" s="299"/>
    </row>
    <row r="1094" spans="1:42" ht="11.25" hidden="1" customHeight="1" x14ac:dyDescent="0.2">
      <c r="B1094" s="197">
        <f t="shared" si="337"/>
        <v>0</v>
      </c>
      <c r="G1094" s="13"/>
      <c r="H1094" s="13"/>
      <c r="I1094" s="13"/>
      <c r="P1094" s="290" t="s">
        <v>50</v>
      </c>
      <c r="Q1094" s="290"/>
      <c r="R1094" s="290"/>
      <c r="S1094" s="290"/>
      <c r="T1094" s="290"/>
      <c r="U1094" s="290"/>
      <c r="V1094" s="290"/>
      <c r="W1094" s="290"/>
      <c r="Y1094" s="298">
        <v>0</v>
      </c>
      <c r="Z1094" s="298"/>
      <c r="AA1094" s="298"/>
      <c r="AF1094" s="290" t="s">
        <v>51</v>
      </c>
      <c r="AG1094" s="290"/>
      <c r="AH1094" s="290"/>
      <c r="AI1094" s="290"/>
      <c r="AK1094" s="300">
        <v>8000</v>
      </c>
      <c r="AL1094" s="300"/>
    </row>
    <row r="1095" spans="1:42" ht="11.25" hidden="1" customHeight="1" x14ac:dyDescent="0.2">
      <c r="B1095" s="197">
        <f t="shared" si="337"/>
        <v>0</v>
      </c>
      <c r="G1095" s="13"/>
      <c r="H1095" s="13"/>
      <c r="I1095" s="13"/>
      <c r="P1095" s="290" t="s">
        <v>52</v>
      </c>
      <c r="Q1095" s="290"/>
      <c r="R1095" s="290"/>
      <c r="S1095" s="290"/>
      <c r="T1095" s="290"/>
      <c r="U1095" s="290"/>
      <c r="V1095" s="290"/>
      <c r="W1095" s="290"/>
      <c r="Y1095" s="298">
        <v>103100.0001</v>
      </c>
      <c r="Z1095" s="298"/>
      <c r="AA1095" s="298"/>
    </row>
    <row r="1096" spans="1:42" hidden="1" x14ac:dyDescent="0.2">
      <c r="B1096" s="197">
        <f t="shared" si="337"/>
        <v>0</v>
      </c>
      <c r="G1096" s="13"/>
      <c r="H1096" s="13"/>
      <c r="I1096" s="13"/>
    </row>
    <row r="1097" spans="1:42" ht="11.25" hidden="1" customHeight="1" x14ac:dyDescent="0.2">
      <c r="B1097" s="197">
        <f t="shared" si="337"/>
        <v>0</v>
      </c>
      <c r="G1097" s="13"/>
      <c r="H1097" s="13"/>
      <c r="I1097" s="13"/>
      <c r="P1097" s="297" t="s">
        <v>53</v>
      </c>
      <c r="Q1097" s="297"/>
      <c r="R1097" s="297"/>
      <c r="S1097" s="297"/>
      <c r="T1097" s="297"/>
      <c r="U1097" s="297"/>
      <c r="V1097" s="297"/>
    </row>
    <row r="1098" spans="1:42" hidden="1" x14ac:dyDescent="0.2">
      <c r="B1098" s="197">
        <f t="shared" si="337"/>
        <v>0</v>
      </c>
      <c r="G1098" s="13"/>
      <c r="H1098" s="13"/>
      <c r="I1098" s="13"/>
    </row>
    <row r="1099" spans="1:42" ht="11.25" hidden="1" customHeight="1" x14ac:dyDescent="0.2">
      <c r="B1099" s="197">
        <f t="shared" si="337"/>
        <v>0</v>
      </c>
      <c r="G1099" s="13"/>
      <c r="H1099" s="13"/>
      <c r="I1099" s="13"/>
      <c r="P1099" s="301" t="s">
        <v>54</v>
      </c>
      <c r="Q1099" s="301"/>
      <c r="R1099" s="301"/>
      <c r="S1099" s="301"/>
      <c r="T1099" s="301"/>
      <c r="U1099" s="301"/>
      <c r="V1099" s="301"/>
      <c r="W1099" s="301"/>
      <c r="Y1099" s="298">
        <v>1</v>
      </c>
      <c r="Z1099" s="298"/>
      <c r="AA1099" s="298"/>
      <c r="AF1099" s="290"/>
      <c r="AG1099" s="290"/>
      <c r="AH1099" s="290"/>
      <c r="AI1099" s="290"/>
      <c r="AK1099" s="300">
        <v>1411.1111000000001</v>
      </c>
      <c r="AL1099" s="300"/>
    </row>
    <row r="1100" spans="1:42" hidden="1" x14ac:dyDescent="0.2">
      <c r="B1100" s="197">
        <f t="shared" si="337"/>
        <v>0</v>
      </c>
      <c r="G1100" s="13"/>
      <c r="H1100" s="13"/>
      <c r="I1100" s="13"/>
    </row>
    <row r="1101" spans="1:42" ht="11.25" hidden="1" customHeight="1" x14ac:dyDescent="0.2">
      <c r="B1101" s="197">
        <f t="shared" ref="B1101:B1164" si="370">IF(RIGHT(N1100,2)=RIGHT(N1101,2)=FALSE,Q1100,B1100)</f>
        <v>0</v>
      </c>
      <c r="G1101" s="13"/>
      <c r="H1101" s="13"/>
      <c r="I1101" s="13"/>
      <c r="P1101" s="297" t="s">
        <v>56</v>
      </c>
      <c r="Q1101" s="297"/>
      <c r="R1101" s="297"/>
      <c r="S1101" s="297"/>
      <c r="T1101" s="297"/>
      <c r="U1101" s="297"/>
      <c r="V1101" s="297"/>
    </row>
    <row r="1102" spans="1:42" ht="22.5" hidden="1" customHeight="1" x14ac:dyDescent="0.2">
      <c r="A1102" s="26" t="s">
        <v>193</v>
      </c>
      <c r="B1102" s="197">
        <f t="shared" si="370"/>
        <v>0</v>
      </c>
      <c r="C1102" s="26"/>
      <c r="D1102" s="26" t="s">
        <v>291</v>
      </c>
      <c r="E1102" s="32" t="s">
        <v>67</v>
      </c>
      <c r="F1102" s="22" t="s">
        <v>68</v>
      </c>
      <c r="G1102" s="22"/>
      <c r="H1102" s="22"/>
      <c r="I1102" s="22"/>
      <c r="J1102" s="38" t="s">
        <v>69</v>
      </c>
      <c r="K1102" s="30" t="s">
        <v>194</v>
      </c>
      <c r="L1102" s="31" t="s">
        <v>194</v>
      </c>
      <c r="M1102" s="30" t="s">
        <v>194</v>
      </c>
      <c r="N1102" s="288" t="s">
        <v>57</v>
      </c>
      <c r="O1102" s="288"/>
      <c r="P1102" s="288"/>
      <c r="Q1102" s="288" t="s">
        <v>58</v>
      </c>
      <c r="R1102" s="288"/>
      <c r="S1102" s="288"/>
      <c r="T1102" s="46" t="s">
        <v>59</v>
      </c>
      <c r="U1102" s="46" t="s">
        <v>60</v>
      </c>
      <c r="V1102" s="302" t="s">
        <v>61</v>
      </c>
      <c r="W1102" s="302"/>
      <c r="X1102" s="302"/>
      <c r="Y1102" s="302"/>
      <c r="Z1102" s="46" t="s">
        <v>62</v>
      </c>
      <c r="AA1102" s="302" t="s">
        <v>63</v>
      </c>
      <c r="AB1102" s="302"/>
      <c r="AC1102" s="19" t="s">
        <v>64</v>
      </c>
      <c r="AE1102" s="288" t="s">
        <v>65</v>
      </c>
      <c r="AF1102" s="288"/>
      <c r="AG1102" s="19" t="s">
        <v>66</v>
      </c>
      <c r="AH1102" s="19" t="s">
        <v>67</v>
      </c>
      <c r="AI1102" s="288" t="s">
        <v>68</v>
      </c>
      <c r="AJ1102" s="288"/>
      <c r="AK1102" s="288"/>
      <c r="AL1102" s="302" t="s">
        <v>69</v>
      </c>
      <c r="AM1102" s="302"/>
      <c r="AN1102" s="46" t="s">
        <v>63</v>
      </c>
      <c r="AO1102" s="30" t="s">
        <v>194</v>
      </c>
      <c r="AP1102" s="31" t="s">
        <v>194</v>
      </c>
    </row>
    <row r="1103" spans="1:42" ht="11.25" hidden="1" customHeight="1" x14ac:dyDescent="0.2">
      <c r="B1103" s="197" t="str">
        <f t="shared" si="370"/>
        <v>Fecha Vencimiento</v>
      </c>
      <c r="G1103" s="13"/>
      <c r="H1103" s="13"/>
      <c r="I1103" s="13"/>
      <c r="Q1103" s="291" t="s">
        <v>70</v>
      </c>
      <c r="R1103" s="291"/>
      <c r="S1103" s="291"/>
    </row>
    <row r="1104" spans="1:42" ht="11.25" customHeight="1" x14ac:dyDescent="0.2">
      <c r="A1104" s="91" t="s">
        <v>731</v>
      </c>
      <c r="B1104" s="199" t="str">
        <f t="shared" si="370"/>
        <v>SERVICIO</v>
      </c>
      <c r="C1104" s="199" t="str">
        <f t="shared" ref="C1104:C1167" si="371">IF(LEFT(N1104,2)=LEFT(N1105,2)=FALSE,AC1104,"REVISAR")</f>
        <v>REG</v>
      </c>
      <c r="D1104" s="199" t="b">
        <f t="shared" ref="D1104:D1167" si="372">DATE(YEAR(AH1104),MONTH(AH1104),DAY(AH1104))=DATE(YEAR(AI1104),MONTH(AI1104),DAY(AI1104))</f>
        <v>1</v>
      </c>
      <c r="E1104" s="199" t="str">
        <f t="shared" ref="E1104:E1167" si="373">IF(ISBLANK(AH1104)=FALSE,TEXT(AH1104,"YYYY-MM"),TEXT(Q1104,"YYYY-MM"))</f>
        <v>2023-08</v>
      </c>
      <c r="F1104" s="199" t="str">
        <f t="shared" ref="F1104:F1167" si="374">IF(ISBLANK(AI1104)=FALSE,TEXT(AI1104,"YYYY-MM"),"")</f>
        <v/>
      </c>
      <c r="G1104" s="200">
        <f t="shared" ref="G1104:G1167" si="375">ROUND(IF(ISBLANK(AL1104)=FALSE,T1104,T1104),2)</f>
        <v>1335.69</v>
      </c>
      <c r="H1104" s="200">
        <f t="shared" ref="H1104:H1167" si="376">ROUND(+U1104,2)</f>
        <v>0</v>
      </c>
      <c r="I1104" s="200">
        <f t="shared" ref="I1104:I1167" si="377">ROUND(IF(ISBLANK(AL1104)=FALSE,V1104,V1104),2)</f>
        <v>75.42</v>
      </c>
      <c r="J1104" s="200">
        <f t="shared" ref="J1104:J1167" si="378">+G1104+H1104+I1104</f>
        <v>1411.1100000000001</v>
      </c>
      <c r="N1104" s="292" t="s">
        <v>732</v>
      </c>
      <c r="O1104" s="292"/>
      <c r="P1104" s="292"/>
      <c r="Q1104" s="293">
        <v>45140</v>
      </c>
      <c r="R1104" s="293"/>
      <c r="S1104" s="293"/>
      <c r="T1104" s="47">
        <v>1335.6874</v>
      </c>
      <c r="U1104" s="47">
        <v>0</v>
      </c>
      <c r="V1104" s="294">
        <v>75.423699999999997</v>
      </c>
      <c r="W1104" s="294"/>
      <c r="X1104" s="294"/>
      <c r="Y1104" s="294"/>
      <c r="Z1104" s="47">
        <v>1411.1111000000001</v>
      </c>
      <c r="AA1104" s="294">
        <v>1411.1111000000001</v>
      </c>
      <c r="AB1104" s="294"/>
      <c r="AC1104" s="21" t="s">
        <v>436</v>
      </c>
      <c r="AE1104" s="295"/>
      <c r="AF1104" s="295"/>
      <c r="AG1104" s="21"/>
      <c r="AH1104" s="16"/>
      <c r="AI1104" s="296"/>
      <c r="AJ1104" s="296"/>
      <c r="AK1104" s="296"/>
      <c r="AL1104" s="294"/>
      <c r="AM1104" s="294"/>
      <c r="AN1104" s="47"/>
    </row>
    <row r="1105" spans="1:40" ht="11.25" customHeight="1" x14ac:dyDescent="0.2">
      <c r="A1105" s="91" t="s">
        <v>731</v>
      </c>
      <c r="B1105" s="199" t="str">
        <f t="shared" si="370"/>
        <v>SERVICIO</v>
      </c>
      <c r="C1105" s="199" t="str">
        <f t="shared" si="371"/>
        <v>REG</v>
      </c>
      <c r="D1105" s="199" t="b">
        <f t="shared" si="372"/>
        <v>1</v>
      </c>
      <c r="E1105" s="199" t="str">
        <f t="shared" si="373"/>
        <v>2023-09</v>
      </c>
      <c r="F1105" s="199" t="str">
        <f t="shared" si="374"/>
        <v/>
      </c>
      <c r="G1105" s="200">
        <f t="shared" si="375"/>
        <v>1335.69</v>
      </c>
      <c r="H1105" s="200">
        <f t="shared" si="376"/>
        <v>0</v>
      </c>
      <c r="I1105" s="200">
        <f t="shared" si="377"/>
        <v>75.42</v>
      </c>
      <c r="J1105" s="200">
        <f t="shared" si="378"/>
        <v>1411.1100000000001</v>
      </c>
      <c r="N1105" s="292" t="s">
        <v>733</v>
      </c>
      <c r="O1105" s="292"/>
      <c r="P1105" s="292"/>
      <c r="Q1105" s="293">
        <v>45171</v>
      </c>
      <c r="R1105" s="293"/>
      <c r="S1105" s="293"/>
      <c r="T1105" s="47">
        <v>1335.6874</v>
      </c>
      <c r="U1105" s="47">
        <v>0</v>
      </c>
      <c r="V1105" s="294">
        <v>75.423699999999997</v>
      </c>
      <c r="W1105" s="294"/>
      <c r="X1105" s="294"/>
      <c r="Y1105" s="294"/>
      <c r="Z1105" s="47">
        <v>1411.1111000000001</v>
      </c>
      <c r="AA1105" s="294">
        <v>1411.1111000000001</v>
      </c>
      <c r="AB1105" s="294"/>
      <c r="AC1105" s="21" t="s">
        <v>436</v>
      </c>
      <c r="AE1105" s="295"/>
      <c r="AF1105" s="295"/>
      <c r="AG1105" s="21"/>
      <c r="AH1105" s="16"/>
      <c r="AI1105" s="296"/>
      <c r="AJ1105" s="296"/>
      <c r="AK1105" s="296"/>
      <c r="AL1105" s="294"/>
      <c r="AM1105" s="294"/>
      <c r="AN1105" s="47"/>
    </row>
    <row r="1106" spans="1:40" ht="11.25" customHeight="1" x14ac:dyDescent="0.2">
      <c r="A1106" s="91" t="s">
        <v>731</v>
      </c>
      <c r="B1106" s="199" t="str">
        <f t="shared" si="370"/>
        <v>SERVICIO</v>
      </c>
      <c r="C1106" s="199" t="str">
        <f t="shared" si="371"/>
        <v>REG</v>
      </c>
      <c r="D1106" s="199" t="b">
        <f t="shared" si="372"/>
        <v>1</v>
      </c>
      <c r="E1106" s="199" t="str">
        <f t="shared" si="373"/>
        <v>2023-10</v>
      </c>
      <c r="F1106" s="199" t="str">
        <f t="shared" si="374"/>
        <v/>
      </c>
      <c r="G1106" s="200">
        <f t="shared" si="375"/>
        <v>1335.69</v>
      </c>
      <c r="H1106" s="200">
        <f t="shared" si="376"/>
        <v>0</v>
      </c>
      <c r="I1106" s="200">
        <f t="shared" si="377"/>
        <v>75.42</v>
      </c>
      <c r="J1106" s="200">
        <f t="shared" si="378"/>
        <v>1411.1100000000001</v>
      </c>
      <c r="N1106" s="292" t="s">
        <v>734</v>
      </c>
      <c r="O1106" s="292"/>
      <c r="P1106" s="292"/>
      <c r="Q1106" s="293">
        <v>45201</v>
      </c>
      <c r="R1106" s="293"/>
      <c r="S1106" s="293"/>
      <c r="T1106" s="47">
        <v>1335.6874</v>
      </c>
      <c r="U1106" s="47">
        <v>0</v>
      </c>
      <c r="V1106" s="294">
        <v>75.423699999999997</v>
      </c>
      <c r="W1106" s="294"/>
      <c r="X1106" s="294"/>
      <c r="Y1106" s="294"/>
      <c r="Z1106" s="47">
        <v>1411.1111000000001</v>
      </c>
      <c r="AA1106" s="294">
        <v>1411.1111000000001</v>
      </c>
      <c r="AB1106" s="294"/>
      <c r="AC1106" s="21" t="s">
        <v>436</v>
      </c>
      <c r="AE1106" s="295"/>
      <c r="AF1106" s="295"/>
      <c r="AG1106" s="21"/>
      <c r="AH1106" s="16"/>
      <c r="AI1106" s="296"/>
      <c r="AJ1106" s="296"/>
      <c r="AK1106" s="296"/>
      <c r="AL1106" s="294"/>
      <c r="AM1106" s="294"/>
      <c r="AN1106" s="47"/>
    </row>
    <row r="1107" spans="1:40" ht="11.25" customHeight="1" x14ac:dyDescent="0.2">
      <c r="A1107" s="91" t="s">
        <v>731</v>
      </c>
      <c r="B1107" s="199" t="str">
        <f t="shared" si="370"/>
        <v>SERVICIO</v>
      </c>
      <c r="C1107" s="199" t="str">
        <f t="shared" si="371"/>
        <v>REG</v>
      </c>
      <c r="D1107" s="199" t="b">
        <f t="shared" si="372"/>
        <v>1</v>
      </c>
      <c r="E1107" s="199" t="str">
        <f t="shared" si="373"/>
        <v>2023-11</v>
      </c>
      <c r="F1107" s="199" t="str">
        <f t="shared" si="374"/>
        <v/>
      </c>
      <c r="G1107" s="200">
        <f t="shared" si="375"/>
        <v>1335.69</v>
      </c>
      <c r="H1107" s="200">
        <f t="shared" si="376"/>
        <v>0</v>
      </c>
      <c r="I1107" s="200">
        <f t="shared" si="377"/>
        <v>75.42</v>
      </c>
      <c r="J1107" s="200">
        <f t="shared" si="378"/>
        <v>1411.1100000000001</v>
      </c>
      <c r="N1107" s="292" t="s">
        <v>735</v>
      </c>
      <c r="O1107" s="292"/>
      <c r="P1107" s="292"/>
      <c r="Q1107" s="293">
        <v>45232</v>
      </c>
      <c r="R1107" s="293"/>
      <c r="S1107" s="293"/>
      <c r="T1107" s="47">
        <v>1335.6874</v>
      </c>
      <c r="U1107" s="47">
        <v>0</v>
      </c>
      <c r="V1107" s="294">
        <v>75.423699999999997</v>
      </c>
      <c r="W1107" s="294"/>
      <c r="X1107" s="294"/>
      <c r="Y1107" s="294"/>
      <c r="Z1107" s="47">
        <v>1411.1111000000001</v>
      </c>
      <c r="AA1107" s="294">
        <v>1411.1111000000001</v>
      </c>
      <c r="AB1107" s="294"/>
      <c r="AC1107" s="21" t="s">
        <v>436</v>
      </c>
      <c r="AE1107" s="295"/>
      <c r="AF1107" s="295"/>
      <c r="AG1107" s="21"/>
      <c r="AH1107" s="16"/>
      <c r="AI1107" s="296"/>
      <c r="AJ1107" s="296"/>
      <c r="AK1107" s="296"/>
      <c r="AL1107" s="294"/>
      <c r="AM1107" s="294"/>
      <c r="AN1107" s="47"/>
    </row>
    <row r="1108" spans="1:40" ht="11.25" customHeight="1" x14ac:dyDescent="0.2">
      <c r="A1108" s="91" t="s">
        <v>731</v>
      </c>
      <c r="B1108" s="199" t="str">
        <f t="shared" si="370"/>
        <v>SERVICIO</v>
      </c>
      <c r="C1108" s="199" t="str">
        <f t="shared" si="371"/>
        <v>REG</v>
      </c>
      <c r="D1108" s="199" t="b">
        <f t="shared" si="372"/>
        <v>1</v>
      </c>
      <c r="E1108" s="199" t="str">
        <f t="shared" si="373"/>
        <v>2023-12</v>
      </c>
      <c r="F1108" s="199" t="str">
        <f t="shared" si="374"/>
        <v/>
      </c>
      <c r="G1108" s="200">
        <f t="shared" si="375"/>
        <v>1335.69</v>
      </c>
      <c r="H1108" s="200">
        <f t="shared" si="376"/>
        <v>0</v>
      </c>
      <c r="I1108" s="200">
        <f t="shared" si="377"/>
        <v>75.42</v>
      </c>
      <c r="J1108" s="200">
        <f t="shared" si="378"/>
        <v>1411.1100000000001</v>
      </c>
      <c r="N1108" s="292" t="s">
        <v>736</v>
      </c>
      <c r="O1108" s="292"/>
      <c r="P1108" s="292"/>
      <c r="Q1108" s="293">
        <v>45262</v>
      </c>
      <c r="R1108" s="293"/>
      <c r="S1108" s="293"/>
      <c r="T1108" s="47">
        <v>1335.6874</v>
      </c>
      <c r="U1108" s="47">
        <v>0</v>
      </c>
      <c r="V1108" s="294">
        <v>75.423699999999997</v>
      </c>
      <c r="W1108" s="294"/>
      <c r="X1108" s="294"/>
      <c r="Y1108" s="294"/>
      <c r="Z1108" s="47">
        <v>1411.1111000000001</v>
      </c>
      <c r="AA1108" s="294">
        <v>1411.1111000000001</v>
      </c>
      <c r="AB1108" s="294"/>
      <c r="AC1108" s="21" t="s">
        <v>436</v>
      </c>
      <c r="AE1108" s="295"/>
      <c r="AF1108" s="295"/>
      <c r="AG1108" s="21"/>
      <c r="AH1108" s="16"/>
      <c r="AI1108" s="296"/>
      <c r="AJ1108" s="296"/>
      <c r="AK1108" s="296"/>
      <c r="AL1108" s="294"/>
      <c r="AM1108" s="294"/>
      <c r="AN1108" s="47"/>
    </row>
    <row r="1109" spans="1:40" ht="11.25" customHeight="1" x14ac:dyDescent="0.2">
      <c r="A1109" s="91" t="s">
        <v>731</v>
      </c>
      <c r="B1109" s="199" t="str">
        <f t="shared" si="370"/>
        <v>SERVICIO</v>
      </c>
      <c r="C1109" s="199" t="str">
        <f t="shared" si="371"/>
        <v>REG</v>
      </c>
      <c r="D1109" s="199" t="b">
        <f t="shared" si="372"/>
        <v>1</v>
      </c>
      <c r="E1109" s="199" t="str">
        <f t="shared" si="373"/>
        <v>2024-01</v>
      </c>
      <c r="F1109" s="199" t="str">
        <f t="shared" si="374"/>
        <v/>
      </c>
      <c r="G1109" s="200">
        <f t="shared" si="375"/>
        <v>1335.69</v>
      </c>
      <c r="H1109" s="200">
        <f t="shared" si="376"/>
        <v>0</v>
      </c>
      <c r="I1109" s="200">
        <f t="shared" si="377"/>
        <v>75.42</v>
      </c>
      <c r="J1109" s="200">
        <f t="shared" si="378"/>
        <v>1411.1100000000001</v>
      </c>
      <c r="N1109" s="292" t="s">
        <v>737</v>
      </c>
      <c r="O1109" s="292"/>
      <c r="P1109" s="292"/>
      <c r="Q1109" s="293">
        <v>45293</v>
      </c>
      <c r="R1109" s="293"/>
      <c r="S1109" s="293"/>
      <c r="T1109" s="47">
        <v>1335.6874</v>
      </c>
      <c r="U1109" s="47">
        <v>0</v>
      </c>
      <c r="V1109" s="294">
        <v>75.423699999999997</v>
      </c>
      <c r="W1109" s="294"/>
      <c r="X1109" s="294"/>
      <c r="Y1109" s="294"/>
      <c r="Z1109" s="47">
        <v>1411.1111000000001</v>
      </c>
      <c r="AA1109" s="294">
        <v>1411.1111000000001</v>
      </c>
      <c r="AB1109" s="294"/>
      <c r="AC1109" s="21" t="s">
        <v>436</v>
      </c>
      <c r="AE1109" s="295"/>
      <c r="AF1109" s="295"/>
      <c r="AG1109" s="21"/>
      <c r="AH1109" s="16"/>
      <c r="AI1109" s="296"/>
      <c r="AJ1109" s="296"/>
      <c r="AK1109" s="296"/>
      <c r="AL1109" s="294"/>
      <c r="AM1109" s="294"/>
      <c r="AN1109" s="47"/>
    </row>
    <row r="1110" spans="1:40" ht="11.25" customHeight="1" x14ac:dyDescent="0.2">
      <c r="A1110" s="91" t="s">
        <v>731</v>
      </c>
      <c r="B1110" s="199" t="str">
        <f t="shared" si="370"/>
        <v>SERVICIO</v>
      </c>
      <c r="C1110" s="199" t="str">
        <f t="shared" si="371"/>
        <v>REG</v>
      </c>
      <c r="D1110" s="199" t="b">
        <f t="shared" si="372"/>
        <v>1</v>
      </c>
      <c r="E1110" s="199" t="str">
        <f t="shared" si="373"/>
        <v>2024-02</v>
      </c>
      <c r="F1110" s="199" t="str">
        <f t="shared" si="374"/>
        <v/>
      </c>
      <c r="G1110" s="200">
        <f t="shared" si="375"/>
        <v>1335.69</v>
      </c>
      <c r="H1110" s="200">
        <f t="shared" si="376"/>
        <v>0</v>
      </c>
      <c r="I1110" s="200">
        <f t="shared" si="377"/>
        <v>75.42</v>
      </c>
      <c r="J1110" s="200">
        <f t="shared" si="378"/>
        <v>1411.1100000000001</v>
      </c>
      <c r="N1110" s="292" t="s">
        <v>738</v>
      </c>
      <c r="O1110" s="292"/>
      <c r="P1110" s="292"/>
      <c r="Q1110" s="293">
        <v>45324</v>
      </c>
      <c r="R1110" s="293"/>
      <c r="S1110" s="293"/>
      <c r="T1110" s="47">
        <v>1335.6874</v>
      </c>
      <c r="U1110" s="47">
        <v>0</v>
      </c>
      <c r="V1110" s="294">
        <v>75.423699999999997</v>
      </c>
      <c r="W1110" s="294"/>
      <c r="X1110" s="294"/>
      <c r="Y1110" s="294"/>
      <c r="Z1110" s="47">
        <v>1411.1111000000001</v>
      </c>
      <c r="AA1110" s="294">
        <v>1411.1111000000001</v>
      </c>
      <c r="AB1110" s="294"/>
      <c r="AC1110" s="21" t="s">
        <v>436</v>
      </c>
      <c r="AE1110" s="295"/>
      <c r="AF1110" s="295"/>
      <c r="AG1110" s="21"/>
      <c r="AH1110" s="16"/>
      <c r="AI1110" s="296"/>
      <c r="AJ1110" s="296"/>
      <c r="AK1110" s="296"/>
      <c r="AL1110" s="294"/>
      <c r="AM1110" s="294"/>
      <c r="AN1110" s="47"/>
    </row>
    <row r="1111" spans="1:40" ht="11.25" customHeight="1" x14ac:dyDescent="0.2">
      <c r="A1111" s="91" t="s">
        <v>731</v>
      </c>
      <c r="B1111" s="199" t="str">
        <f t="shared" si="370"/>
        <v>SERVICIO</v>
      </c>
      <c r="C1111" s="199" t="str">
        <f t="shared" si="371"/>
        <v>REG</v>
      </c>
      <c r="D1111" s="199" t="b">
        <f t="shared" si="372"/>
        <v>1</v>
      </c>
      <c r="E1111" s="199" t="str">
        <f t="shared" si="373"/>
        <v>2024-03</v>
      </c>
      <c r="F1111" s="199" t="str">
        <f t="shared" si="374"/>
        <v/>
      </c>
      <c r="G1111" s="200">
        <f t="shared" si="375"/>
        <v>1335.69</v>
      </c>
      <c r="H1111" s="200">
        <f t="shared" si="376"/>
        <v>0</v>
      </c>
      <c r="I1111" s="200">
        <f t="shared" si="377"/>
        <v>75.42</v>
      </c>
      <c r="J1111" s="200">
        <f t="shared" si="378"/>
        <v>1411.1100000000001</v>
      </c>
      <c r="N1111" s="292" t="s">
        <v>739</v>
      </c>
      <c r="O1111" s="292"/>
      <c r="P1111" s="292"/>
      <c r="Q1111" s="293">
        <v>45353</v>
      </c>
      <c r="R1111" s="293"/>
      <c r="S1111" s="293"/>
      <c r="T1111" s="47">
        <v>1335.6874</v>
      </c>
      <c r="U1111" s="47">
        <v>0</v>
      </c>
      <c r="V1111" s="294">
        <v>75.423699999999997</v>
      </c>
      <c r="W1111" s="294"/>
      <c r="X1111" s="294"/>
      <c r="Y1111" s="294"/>
      <c r="Z1111" s="47">
        <v>1411.1111000000001</v>
      </c>
      <c r="AA1111" s="294">
        <v>1411.1111000000001</v>
      </c>
      <c r="AB1111" s="294"/>
      <c r="AC1111" s="21" t="s">
        <v>436</v>
      </c>
      <c r="AE1111" s="295"/>
      <c r="AF1111" s="295"/>
      <c r="AG1111" s="21"/>
      <c r="AH1111" s="16"/>
      <c r="AI1111" s="296"/>
      <c r="AJ1111" s="296"/>
      <c r="AK1111" s="296"/>
      <c r="AL1111" s="294"/>
      <c r="AM1111" s="294"/>
      <c r="AN1111" s="47"/>
    </row>
    <row r="1112" spans="1:40" ht="11.25" customHeight="1" x14ac:dyDescent="0.2">
      <c r="A1112" s="91" t="s">
        <v>731</v>
      </c>
      <c r="B1112" s="199" t="str">
        <f t="shared" si="370"/>
        <v>SERVICIO</v>
      </c>
      <c r="C1112" s="199" t="str">
        <f t="shared" si="371"/>
        <v>REG</v>
      </c>
      <c r="D1112" s="199" t="b">
        <f t="shared" si="372"/>
        <v>1</v>
      </c>
      <c r="E1112" s="199" t="str">
        <f t="shared" si="373"/>
        <v>2024-04</v>
      </c>
      <c r="F1112" s="199" t="str">
        <f t="shared" si="374"/>
        <v/>
      </c>
      <c r="G1112" s="200">
        <f t="shared" si="375"/>
        <v>1335.69</v>
      </c>
      <c r="H1112" s="200">
        <f t="shared" si="376"/>
        <v>0</v>
      </c>
      <c r="I1112" s="200">
        <f t="shared" si="377"/>
        <v>75.42</v>
      </c>
      <c r="J1112" s="200">
        <f t="shared" si="378"/>
        <v>1411.1100000000001</v>
      </c>
      <c r="N1112" s="292" t="s">
        <v>740</v>
      </c>
      <c r="O1112" s="292"/>
      <c r="P1112" s="292"/>
      <c r="Q1112" s="293">
        <v>45384</v>
      </c>
      <c r="R1112" s="293"/>
      <c r="S1112" s="293"/>
      <c r="T1112" s="47">
        <v>1335.6874</v>
      </c>
      <c r="U1112" s="47">
        <v>0</v>
      </c>
      <c r="V1112" s="294">
        <v>75.423699999999997</v>
      </c>
      <c r="W1112" s="294"/>
      <c r="X1112" s="294"/>
      <c r="Y1112" s="294"/>
      <c r="Z1112" s="47">
        <v>1411.1111000000001</v>
      </c>
      <c r="AA1112" s="294">
        <v>1411.1111000000001</v>
      </c>
      <c r="AB1112" s="294"/>
      <c r="AC1112" s="21" t="s">
        <v>436</v>
      </c>
      <c r="AE1112" s="295"/>
      <c r="AF1112" s="295"/>
      <c r="AG1112" s="21"/>
      <c r="AH1112" s="16"/>
      <c r="AI1112" s="296"/>
      <c r="AJ1112" s="296"/>
      <c r="AK1112" s="296"/>
      <c r="AL1112" s="294"/>
      <c r="AM1112" s="294"/>
      <c r="AN1112" s="47"/>
    </row>
    <row r="1113" spans="1:40" ht="11.25" customHeight="1" x14ac:dyDescent="0.2">
      <c r="A1113" s="91" t="s">
        <v>731</v>
      </c>
      <c r="B1113" s="199" t="str">
        <f t="shared" si="370"/>
        <v>SERVICIO</v>
      </c>
      <c r="C1113" s="199" t="str">
        <f t="shared" si="371"/>
        <v>REG</v>
      </c>
      <c r="D1113" s="199" t="b">
        <f t="shared" si="372"/>
        <v>1</v>
      </c>
      <c r="E1113" s="199" t="str">
        <f t="shared" si="373"/>
        <v>2024-05</v>
      </c>
      <c r="F1113" s="199" t="str">
        <f t="shared" si="374"/>
        <v/>
      </c>
      <c r="G1113" s="200">
        <f t="shared" si="375"/>
        <v>1335.69</v>
      </c>
      <c r="H1113" s="200">
        <f t="shared" si="376"/>
        <v>0</v>
      </c>
      <c r="I1113" s="200">
        <f t="shared" si="377"/>
        <v>75.42</v>
      </c>
      <c r="J1113" s="200">
        <f t="shared" si="378"/>
        <v>1411.1100000000001</v>
      </c>
      <c r="N1113" s="292" t="s">
        <v>741</v>
      </c>
      <c r="O1113" s="292"/>
      <c r="P1113" s="292"/>
      <c r="Q1113" s="293">
        <v>45414</v>
      </c>
      <c r="R1113" s="293"/>
      <c r="S1113" s="293"/>
      <c r="T1113" s="47">
        <v>1335.6874</v>
      </c>
      <c r="U1113" s="47">
        <v>0</v>
      </c>
      <c r="V1113" s="294">
        <v>75.423699999999997</v>
      </c>
      <c r="W1113" s="294"/>
      <c r="X1113" s="294"/>
      <c r="Y1113" s="294"/>
      <c r="Z1113" s="47">
        <v>1411.1111000000001</v>
      </c>
      <c r="AA1113" s="294">
        <v>1411.1111000000001</v>
      </c>
      <c r="AB1113" s="294"/>
      <c r="AC1113" s="21" t="s">
        <v>436</v>
      </c>
      <c r="AE1113" s="295"/>
      <c r="AF1113" s="295"/>
      <c r="AG1113" s="21"/>
      <c r="AH1113" s="16"/>
      <c r="AI1113" s="296"/>
      <c r="AJ1113" s="296"/>
      <c r="AK1113" s="296"/>
      <c r="AL1113" s="294"/>
      <c r="AM1113" s="294"/>
      <c r="AN1113" s="47"/>
    </row>
    <row r="1114" spans="1:40" ht="11.25" customHeight="1" x14ac:dyDescent="0.2">
      <c r="A1114" s="91" t="s">
        <v>731</v>
      </c>
      <c r="B1114" s="199" t="str">
        <f t="shared" si="370"/>
        <v>SERVICIO</v>
      </c>
      <c r="C1114" s="199" t="str">
        <f t="shared" si="371"/>
        <v>REG</v>
      </c>
      <c r="D1114" s="199" t="b">
        <f t="shared" si="372"/>
        <v>1</v>
      </c>
      <c r="E1114" s="199" t="str">
        <f t="shared" si="373"/>
        <v>2024-06</v>
      </c>
      <c r="F1114" s="199" t="str">
        <f t="shared" si="374"/>
        <v/>
      </c>
      <c r="G1114" s="200">
        <f t="shared" si="375"/>
        <v>1335.69</v>
      </c>
      <c r="H1114" s="200">
        <f t="shared" si="376"/>
        <v>0</v>
      </c>
      <c r="I1114" s="200">
        <f t="shared" si="377"/>
        <v>75.42</v>
      </c>
      <c r="J1114" s="200">
        <f t="shared" si="378"/>
        <v>1411.1100000000001</v>
      </c>
      <c r="N1114" s="292" t="s">
        <v>742</v>
      </c>
      <c r="O1114" s="292"/>
      <c r="P1114" s="292"/>
      <c r="Q1114" s="293">
        <v>45445</v>
      </c>
      <c r="R1114" s="293"/>
      <c r="S1114" s="293"/>
      <c r="T1114" s="47">
        <v>1335.6874</v>
      </c>
      <c r="U1114" s="47">
        <v>0</v>
      </c>
      <c r="V1114" s="294">
        <v>75.423699999999997</v>
      </c>
      <c r="W1114" s="294"/>
      <c r="X1114" s="294"/>
      <c r="Y1114" s="294"/>
      <c r="Z1114" s="47">
        <v>1411.1111000000001</v>
      </c>
      <c r="AA1114" s="294">
        <v>1411.1111000000001</v>
      </c>
      <c r="AB1114" s="294"/>
      <c r="AC1114" s="21" t="s">
        <v>436</v>
      </c>
      <c r="AE1114" s="295"/>
      <c r="AF1114" s="295"/>
      <c r="AG1114" s="21"/>
      <c r="AH1114" s="16"/>
      <c r="AI1114" s="296"/>
      <c r="AJ1114" s="296"/>
      <c r="AK1114" s="296"/>
      <c r="AL1114" s="294"/>
      <c r="AM1114" s="294"/>
      <c r="AN1114" s="47"/>
    </row>
    <row r="1115" spans="1:40" ht="11.25" customHeight="1" x14ac:dyDescent="0.2">
      <c r="A1115" s="91" t="s">
        <v>731</v>
      </c>
      <c r="B1115" s="199" t="str">
        <f t="shared" si="370"/>
        <v>SERVICIO</v>
      </c>
      <c r="C1115" s="199" t="str">
        <f t="shared" si="371"/>
        <v>REG</v>
      </c>
      <c r="D1115" s="199" t="b">
        <f t="shared" si="372"/>
        <v>1</v>
      </c>
      <c r="E1115" s="199" t="str">
        <f t="shared" si="373"/>
        <v>2024-07</v>
      </c>
      <c r="F1115" s="199" t="str">
        <f t="shared" si="374"/>
        <v/>
      </c>
      <c r="G1115" s="200">
        <f t="shared" si="375"/>
        <v>1335.69</v>
      </c>
      <c r="H1115" s="200">
        <f t="shared" si="376"/>
        <v>0</v>
      </c>
      <c r="I1115" s="200">
        <f t="shared" si="377"/>
        <v>75.42</v>
      </c>
      <c r="J1115" s="200">
        <f t="shared" si="378"/>
        <v>1411.1100000000001</v>
      </c>
      <c r="N1115" s="292" t="s">
        <v>743</v>
      </c>
      <c r="O1115" s="292"/>
      <c r="P1115" s="292"/>
      <c r="Q1115" s="293">
        <v>45475</v>
      </c>
      <c r="R1115" s="293"/>
      <c r="S1115" s="293"/>
      <c r="T1115" s="47">
        <v>1335.6874</v>
      </c>
      <c r="U1115" s="47">
        <v>0</v>
      </c>
      <c r="V1115" s="294">
        <v>75.423699999999997</v>
      </c>
      <c r="W1115" s="294"/>
      <c r="X1115" s="294"/>
      <c r="Y1115" s="294"/>
      <c r="Z1115" s="47">
        <v>1411.1111000000001</v>
      </c>
      <c r="AA1115" s="294">
        <v>1411.1111000000001</v>
      </c>
      <c r="AB1115" s="294"/>
      <c r="AC1115" s="21" t="s">
        <v>436</v>
      </c>
      <c r="AE1115" s="295"/>
      <c r="AF1115" s="295"/>
      <c r="AG1115" s="21"/>
      <c r="AH1115" s="16"/>
      <c r="AI1115" s="296"/>
      <c r="AJ1115" s="296"/>
      <c r="AK1115" s="296"/>
      <c r="AL1115" s="294"/>
      <c r="AM1115" s="294"/>
      <c r="AN1115" s="47"/>
    </row>
    <row r="1116" spans="1:40" ht="11.25" customHeight="1" x14ac:dyDescent="0.2">
      <c r="A1116" s="91" t="s">
        <v>731</v>
      </c>
      <c r="B1116" s="199" t="str">
        <f t="shared" si="370"/>
        <v>SERVICIO</v>
      </c>
      <c r="C1116" s="199" t="str">
        <f t="shared" si="371"/>
        <v>REG</v>
      </c>
      <c r="D1116" s="199" t="b">
        <f t="shared" si="372"/>
        <v>1</v>
      </c>
      <c r="E1116" s="199" t="str">
        <f t="shared" si="373"/>
        <v>2024-08</v>
      </c>
      <c r="F1116" s="199" t="str">
        <f t="shared" si="374"/>
        <v/>
      </c>
      <c r="G1116" s="200">
        <f t="shared" si="375"/>
        <v>1335.69</v>
      </c>
      <c r="H1116" s="200">
        <f t="shared" si="376"/>
        <v>0</v>
      </c>
      <c r="I1116" s="200">
        <f t="shared" si="377"/>
        <v>75.42</v>
      </c>
      <c r="J1116" s="200">
        <f t="shared" si="378"/>
        <v>1411.1100000000001</v>
      </c>
      <c r="N1116" s="292" t="s">
        <v>744</v>
      </c>
      <c r="O1116" s="292"/>
      <c r="P1116" s="292"/>
      <c r="Q1116" s="293">
        <v>45506</v>
      </c>
      <c r="R1116" s="293"/>
      <c r="S1116" s="293"/>
      <c r="T1116" s="47">
        <v>1335.6874</v>
      </c>
      <c r="U1116" s="47">
        <v>0</v>
      </c>
      <c r="V1116" s="294">
        <v>75.423699999999997</v>
      </c>
      <c r="W1116" s="294"/>
      <c r="X1116" s="294"/>
      <c r="Y1116" s="294"/>
      <c r="Z1116" s="47">
        <v>1411.1111000000001</v>
      </c>
      <c r="AA1116" s="294">
        <v>1411.1111000000001</v>
      </c>
      <c r="AB1116" s="294"/>
      <c r="AC1116" s="21" t="s">
        <v>436</v>
      </c>
      <c r="AE1116" s="295"/>
      <c r="AF1116" s="295"/>
      <c r="AG1116" s="21"/>
      <c r="AH1116" s="16"/>
      <c r="AI1116" s="296"/>
      <c r="AJ1116" s="296"/>
      <c r="AK1116" s="296"/>
      <c r="AL1116" s="294"/>
      <c r="AM1116" s="294"/>
      <c r="AN1116" s="47"/>
    </row>
    <row r="1117" spans="1:40" ht="11.25" customHeight="1" x14ac:dyDescent="0.2">
      <c r="A1117" s="91" t="s">
        <v>731</v>
      </c>
      <c r="B1117" s="199" t="str">
        <f t="shared" si="370"/>
        <v>SERVICIO</v>
      </c>
      <c r="C1117" s="199" t="str">
        <f t="shared" si="371"/>
        <v>REG</v>
      </c>
      <c r="D1117" s="199" t="b">
        <f t="shared" si="372"/>
        <v>1</v>
      </c>
      <c r="E1117" s="199" t="str">
        <f t="shared" si="373"/>
        <v>2024-09</v>
      </c>
      <c r="F1117" s="199" t="str">
        <f t="shared" si="374"/>
        <v/>
      </c>
      <c r="G1117" s="200">
        <f t="shared" si="375"/>
        <v>1335.69</v>
      </c>
      <c r="H1117" s="200">
        <f t="shared" si="376"/>
        <v>0</v>
      </c>
      <c r="I1117" s="200">
        <f t="shared" si="377"/>
        <v>75.42</v>
      </c>
      <c r="J1117" s="200">
        <f t="shared" si="378"/>
        <v>1411.1100000000001</v>
      </c>
      <c r="N1117" s="292" t="s">
        <v>745</v>
      </c>
      <c r="O1117" s="292"/>
      <c r="P1117" s="292"/>
      <c r="Q1117" s="293">
        <v>45537</v>
      </c>
      <c r="R1117" s="293"/>
      <c r="S1117" s="293"/>
      <c r="T1117" s="47">
        <v>1335.6874</v>
      </c>
      <c r="U1117" s="47">
        <v>0</v>
      </c>
      <c r="V1117" s="294">
        <v>75.423699999999997</v>
      </c>
      <c r="W1117" s="294"/>
      <c r="X1117" s="294"/>
      <c r="Y1117" s="294"/>
      <c r="Z1117" s="47">
        <v>1411.1111000000001</v>
      </c>
      <c r="AA1117" s="294">
        <v>1411.1111000000001</v>
      </c>
      <c r="AB1117" s="294"/>
      <c r="AC1117" s="21" t="s">
        <v>436</v>
      </c>
      <c r="AE1117" s="295"/>
      <c r="AF1117" s="295"/>
      <c r="AG1117" s="21"/>
      <c r="AH1117" s="16"/>
      <c r="AI1117" s="296"/>
      <c r="AJ1117" s="296"/>
      <c r="AK1117" s="296"/>
      <c r="AL1117" s="294"/>
      <c r="AM1117" s="294"/>
      <c r="AN1117" s="47"/>
    </row>
    <row r="1118" spans="1:40" ht="11.25" customHeight="1" x14ac:dyDescent="0.2">
      <c r="A1118" s="91" t="s">
        <v>731</v>
      </c>
      <c r="B1118" s="199" t="str">
        <f t="shared" si="370"/>
        <v>SERVICIO</v>
      </c>
      <c r="C1118" s="199" t="str">
        <f t="shared" si="371"/>
        <v>REG</v>
      </c>
      <c r="D1118" s="199" t="b">
        <f t="shared" si="372"/>
        <v>1</v>
      </c>
      <c r="E1118" s="199" t="str">
        <f t="shared" si="373"/>
        <v>2024-10</v>
      </c>
      <c r="F1118" s="199" t="str">
        <f t="shared" si="374"/>
        <v/>
      </c>
      <c r="G1118" s="200">
        <f t="shared" si="375"/>
        <v>1335.69</v>
      </c>
      <c r="H1118" s="200">
        <f t="shared" si="376"/>
        <v>0</v>
      </c>
      <c r="I1118" s="200">
        <f t="shared" si="377"/>
        <v>75.42</v>
      </c>
      <c r="J1118" s="200">
        <f t="shared" si="378"/>
        <v>1411.1100000000001</v>
      </c>
      <c r="N1118" s="292" t="s">
        <v>746</v>
      </c>
      <c r="O1118" s="292"/>
      <c r="P1118" s="292"/>
      <c r="Q1118" s="293">
        <v>45567</v>
      </c>
      <c r="R1118" s="293"/>
      <c r="S1118" s="293"/>
      <c r="T1118" s="47">
        <v>1335.6874</v>
      </c>
      <c r="U1118" s="47">
        <v>0</v>
      </c>
      <c r="V1118" s="294">
        <v>75.423699999999997</v>
      </c>
      <c r="W1118" s="294"/>
      <c r="X1118" s="294"/>
      <c r="Y1118" s="294"/>
      <c r="Z1118" s="47">
        <v>1411.1111000000001</v>
      </c>
      <c r="AA1118" s="294">
        <v>1411.1111000000001</v>
      </c>
      <c r="AB1118" s="294"/>
      <c r="AC1118" s="21" t="s">
        <v>436</v>
      </c>
      <c r="AE1118" s="295"/>
      <c r="AF1118" s="295"/>
      <c r="AG1118" s="21"/>
      <c r="AH1118" s="16"/>
      <c r="AI1118" s="296"/>
      <c r="AJ1118" s="296"/>
      <c r="AK1118" s="296"/>
      <c r="AL1118" s="294"/>
      <c r="AM1118" s="294"/>
      <c r="AN1118" s="47"/>
    </row>
    <row r="1119" spans="1:40" ht="11.25" customHeight="1" x14ac:dyDescent="0.2">
      <c r="A1119" s="91" t="s">
        <v>731</v>
      </c>
      <c r="B1119" s="199" t="str">
        <f t="shared" si="370"/>
        <v>SERVICIO</v>
      </c>
      <c r="C1119" s="199" t="str">
        <f t="shared" si="371"/>
        <v>REG</v>
      </c>
      <c r="D1119" s="199" t="b">
        <f t="shared" si="372"/>
        <v>1</v>
      </c>
      <c r="E1119" s="199" t="str">
        <f t="shared" si="373"/>
        <v>2024-11</v>
      </c>
      <c r="F1119" s="199" t="str">
        <f t="shared" si="374"/>
        <v/>
      </c>
      <c r="G1119" s="200">
        <f t="shared" si="375"/>
        <v>1335.69</v>
      </c>
      <c r="H1119" s="200">
        <f t="shared" si="376"/>
        <v>0</v>
      </c>
      <c r="I1119" s="200">
        <f t="shared" si="377"/>
        <v>75.42</v>
      </c>
      <c r="J1119" s="200">
        <f t="shared" si="378"/>
        <v>1411.1100000000001</v>
      </c>
      <c r="N1119" s="292" t="s">
        <v>747</v>
      </c>
      <c r="O1119" s="292"/>
      <c r="P1119" s="292"/>
      <c r="Q1119" s="293">
        <v>45598</v>
      </c>
      <c r="R1119" s="293"/>
      <c r="S1119" s="293"/>
      <c r="T1119" s="47">
        <v>1335.6874</v>
      </c>
      <c r="U1119" s="47">
        <v>0</v>
      </c>
      <c r="V1119" s="294">
        <v>75.423699999999997</v>
      </c>
      <c r="W1119" s="294"/>
      <c r="X1119" s="294"/>
      <c r="Y1119" s="294"/>
      <c r="Z1119" s="47">
        <v>1411.1111000000001</v>
      </c>
      <c r="AA1119" s="294">
        <v>1411.1111000000001</v>
      </c>
      <c r="AB1119" s="294"/>
      <c r="AC1119" s="21" t="s">
        <v>436</v>
      </c>
      <c r="AE1119" s="295"/>
      <c r="AF1119" s="295"/>
      <c r="AG1119" s="21"/>
      <c r="AH1119" s="16"/>
      <c r="AI1119" s="296"/>
      <c r="AJ1119" s="296"/>
      <c r="AK1119" s="296"/>
      <c r="AL1119" s="294"/>
      <c r="AM1119" s="294"/>
      <c r="AN1119" s="47"/>
    </row>
    <row r="1120" spans="1:40" ht="11.25" customHeight="1" x14ac:dyDescent="0.2">
      <c r="A1120" s="91" t="s">
        <v>731</v>
      </c>
      <c r="B1120" s="199" t="str">
        <f t="shared" si="370"/>
        <v>SERVICIO</v>
      </c>
      <c r="C1120" s="199" t="str">
        <f t="shared" si="371"/>
        <v>REG</v>
      </c>
      <c r="D1120" s="199" t="b">
        <f t="shared" si="372"/>
        <v>1</v>
      </c>
      <c r="E1120" s="199" t="str">
        <f t="shared" si="373"/>
        <v>2024-12</v>
      </c>
      <c r="F1120" s="199" t="str">
        <f t="shared" si="374"/>
        <v/>
      </c>
      <c r="G1120" s="200">
        <f t="shared" si="375"/>
        <v>1335.69</v>
      </c>
      <c r="H1120" s="200">
        <f t="shared" si="376"/>
        <v>0</v>
      </c>
      <c r="I1120" s="200">
        <f t="shared" si="377"/>
        <v>75.42</v>
      </c>
      <c r="J1120" s="200">
        <f t="shared" si="378"/>
        <v>1411.1100000000001</v>
      </c>
      <c r="N1120" s="292" t="s">
        <v>748</v>
      </c>
      <c r="O1120" s="292"/>
      <c r="P1120" s="292"/>
      <c r="Q1120" s="293">
        <v>45628</v>
      </c>
      <c r="R1120" s="293"/>
      <c r="S1120" s="293"/>
      <c r="T1120" s="47">
        <v>1335.6874</v>
      </c>
      <c r="U1120" s="47">
        <v>0</v>
      </c>
      <c r="V1120" s="294">
        <v>75.423699999999997</v>
      </c>
      <c r="W1120" s="294"/>
      <c r="X1120" s="294"/>
      <c r="Y1120" s="294"/>
      <c r="Z1120" s="47">
        <v>1411.1111000000001</v>
      </c>
      <c r="AA1120" s="294">
        <v>1411.1111000000001</v>
      </c>
      <c r="AB1120" s="294"/>
      <c r="AC1120" s="21" t="s">
        <v>436</v>
      </c>
      <c r="AE1120" s="295"/>
      <c r="AF1120" s="295"/>
      <c r="AG1120" s="21"/>
      <c r="AH1120" s="16"/>
      <c r="AI1120" s="296"/>
      <c r="AJ1120" s="296"/>
      <c r="AK1120" s="296"/>
      <c r="AL1120" s="294"/>
      <c r="AM1120" s="294"/>
      <c r="AN1120" s="47"/>
    </row>
    <row r="1121" spans="1:40" ht="11.25" customHeight="1" x14ac:dyDescent="0.2">
      <c r="A1121" s="91" t="s">
        <v>731</v>
      </c>
      <c r="B1121" s="199" t="str">
        <f t="shared" si="370"/>
        <v>SERVICIO</v>
      </c>
      <c r="C1121" s="199" t="str">
        <f t="shared" si="371"/>
        <v>REG</v>
      </c>
      <c r="D1121" s="199" t="b">
        <f t="shared" si="372"/>
        <v>1</v>
      </c>
      <c r="E1121" s="199" t="str">
        <f t="shared" si="373"/>
        <v>2025-01</v>
      </c>
      <c r="F1121" s="199" t="str">
        <f t="shared" si="374"/>
        <v/>
      </c>
      <c r="G1121" s="200">
        <f t="shared" si="375"/>
        <v>1335.69</v>
      </c>
      <c r="H1121" s="200">
        <f t="shared" si="376"/>
        <v>0</v>
      </c>
      <c r="I1121" s="200">
        <f t="shared" si="377"/>
        <v>75.42</v>
      </c>
      <c r="J1121" s="200">
        <f t="shared" si="378"/>
        <v>1411.1100000000001</v>
      </c>
      <c r="N1121" s="292" t="s">
        <v>749</v>
      </c>
      <c r="O1121" s="292"/>
      <c r="P1121" s="292"/>
      <c r="Q1121" s="293">
        <v>45659</v>
      </c>
      <c r="R1121" s="293"/>
      <c r="S1121" s="293"/>
      <c r="T1121" s="47">
        <v>1335.6874</v>
      </c>
      <c r="U1121" s="47">
        <v>0</v>
      </c>
      <c r="V1121" s="294">
        <v>75.423699999999997</v>
      </c>
      <c r="W1121" s="294"/>
      <c r="X1121" s="294"/>
      <c r="Y1121" s="294"/>
      <c r="Z1121" s="47">
        <v>1411.1111000000001</v>
      </c>
      <c r="AA1121" s="294">
        <v>1411.1111000000001</v>
      </c>
      <c r="AB1121" s="294"/>
      <c r="AC1121" s="21" t="s">
        <v>436</v>
      </c>
      <c r="AE1121" s="295"/>
      <c r="AF1121" s="295"/>
      <c r="AG1121" s="21"/>
      <c r="AH1121" s="16"/>
      <c r="AI1121" s="296"/>
      <c r="AJ1121" s="296"/>
      <c r="AK1121" s="296"/>
      <c r="AL1121" s="294"/>
      <c r="AM1121" s="294"/>
      <c r="AN1121" s="47"/>
    </row>
    <row r="1122" spans="1:40" ht="11.25" customHeight="1" x14ac:dyDescent="0.2">
      <c r="A1122" s="91" t="s">
        <v>731</v>
      </c>
      <c r="B1122" s="199" t="str">
        <f t="shared" si="370"/>
        <v>SERVICIO</v>
      </c>
      <c r="C1122" s="199" t="str">
        <f t="shared" si="371"/>
        <v>REG</v>
      </c>
      <c r="D1122" s="199" t="b">
        <f t="shared" si="372"/>
        <v>1</v>
      </c>
      <c r="E1122" s="199" t="str">
        <f t="shared" si="373"/>
        <v>2025-02</v>
      </c>
      <c r="F1122" s="199" t="str">
        <f t="shared" si="374"/>
        <v/>
      </c>
      <c r="G1122" s="200">
        <f t="shared" si="375"/>
        <v>1335.69</v>
      </c>
      <c r="H1122" s="200">
        <f t="shared" si="376"/>
        <v>0</v>
      </c>
      <c r="I1122" s="200">
        <f t="shared" si="377"/>
        <v>75.42</v>
      </c>
      <c r="J1122" s="200">
        <f t="shared" si="378"/>
        <v>1411.1100000000001</v>
      </c>
      <c r="N1122" s="292" t="s">
        <v>750</v>
      </c>
      <c r="O1122" s="292"/>
      <c r="P1122" s="292"/>
      <c r="Q1122" s="293">
        <v>45690</v>
      </c>
      <c r="R1122" s="293"/>
      <c r="S1122" s="293"/>
      <c r="T1122" s="47">
        <v>1335.6874</v>
      </c>
      <c r="U1122" s="47">
        <v>0</v>
      </c>
      <c r="V1122" s="294">
        <v>75.423699999999997</v>
      </c>
      <c r="W1122" s="294"/>
      <c r="X1122" s="294"/>
      <c r="Y1122" s="294"/>
      <c r="Z1122" s="47">
        <v>1411.1111000000001</v>
      </c>
      <c r="AA1122" s="294">
        <v>1411.1111000000001</v>
      </c>
      <c r="AB1122" s="294"/>
      <c r="AC1122" s="21" t="s">
        <v>436</v>
      </c>
      <c r="AE1122" s="295"/>
      <c r="AF1122" s="295"/>
      <c r="AG1122" s="21"/>
      <c r="AH1122" s="16"/>
      <c r="AI1122" s="296"/>
      <c r="AJ1122" s="296"/>
      <c r="AK1122" s="296"/>
      <c r="AL1122" s="294"/>
      <c r="AM1122" s="294"/>
      <c r="AN1122" s="47"/>
    </row>
    <row r="1123" spans="1:40" ht="11.25" customHeight="1" x14ac:dyDescent="0.2">
      <c r="A1123" s="91" t="s">
        <v>731</v>
      </c>
      <c r="B1123" s="199" t="str">
        <f t="shared" si="370"/>
        <v>SERVICIO</v>
      </c>
      <c r="C1123" s="199" t="str">
        <f t="shared" si="371"/>
        <v>REG</v>
      </c>
      <c r="D1123" s="199" t="b">
        <f t="shared" si="372"/>
        <v>1</v>
      </c>
      <c r="E1123" s="199" t="str">
        <f t="shared" si="373"/>
        <v>2025-03</v>
      </c>
      <c r="F1123" s="199" t="str">
        <f t="shared" si="374"/>
        <v/>
      </c>
      <c r="G1123" s="200">
        <f t="shared" si="375"/>
        <v>1335.69</v>
      </c>
      <c r="H1123" s="200">
        <f t="shared" si="376"/>
        <v>0</v>
      </c>
      <c r="I1123" s="200">
        <f t="shared" si="377"/>
        <v>75.42</v>
      </c>
      <c r="J1123" s="200">
        <f t="shared" si="378"/>
        <v>1411.1100000000001</v>
      </c>
      <c r="N1123" s="292" t="s">
        <v>751</v>
      </c>
      <c r="O1123" s="292"/>
      <c r="P1123" s="292"/>
      <c r="Q1123" s="293">
        <v>45718</v>
      </c>
      <c r="R1123" s="293"/>
      <c r="S1123" s="293"/>
      <c r="T1123" s="47">
        <v>1335.6874</v>
      </c>
      <c r="U1123" s="47">
        <v>0</v>
      </c>
      <c r="V1123" s="294">
        <v>75.423699999999997</v>
      </c>
      <c r="W1123" s="294"/>
      <c r="X1123" s="294"/>
      <c r="Y1123" s="294"/>
      <c r="Z1123" s="47">
        <v>1411.1111000000001</v>
      </c>
      <c r="AA1123" s="294">
        <v>1411.1111000000001</v>
      </c>
      <c r="AB1123" s="294"/>
      <c r="AC1123" s="21" t="s">
        <v>436</v>
      </c>
      <c r="AE1123" s="295"/>
      <c r="AF1123" s="295"/>
      <c r="AG1123" s="21"/>
      <c r="AH1123" s="16"/>
      <c r="AI1123" s="296"/>
      <c r="AJ1123" s="296"/>
      <c r="AK1123" s="296"/>
      <c r="AL1123" s="294"/>
      <c r="AM1123" s="294"/>
      <c r="AN1123" s="47"/>
    </row>
    <row r="1124" spans="1:40" ht="11.25" customHeight="1" x14ac:dyDescent="0.2">
      <c r="A1124" s="91" t="s">
        <v>731</v>
      </c>
      <c r="B1124" s="199" t="str">
        <f t="shared" si="370"/>
        <v>SERVICIO</v>
      </c>
      <c r="C1124" s="199" t="str">
        <f t="shared" si="371"/>
        <v>REG</v>
      </c>
      <c r="D1124" s="199" t="b">
        <f t="shared" si="372"/>
        <v>1</v>
      </c>
      <c r="E1124" s="199" t="str">
        <f t="shared" si="373"/>
        <v>2025-04</v>
      </c>
      <c r="F1124" s="199" t="str">
        <f t="shared" si="374"/>
        <v/>
      </c>
      <c r="G1124" s="200">
        <f t="shared" si="375"/>
        <v>1335.69</v>
      </c>
      <c r="H1124" s="200">
        <f t="shared" si="376"/>
        <v>0</v>
      </c>
      <c r="I1124" s="200">
        <f t="shared" si="377"/>
        <v>75.42</v>
      </c>
      <c r="J1124" s="200">
        <f t="shared" si="378"/>
        <v>1411.1100000000001</v>
      </c>
      <c r="N1124" s="292" t="s">
        <v>752</v>
      </c>
      <c r="O1124" s="292"/>
      <c r="P1124" s="292"/>
      <c r="Q1124" s="293">
        <v>45749</v>
      </c>
      <c r="R1124" s="293"/>
      <c r="S1124" s="293"/>
      <c r="T1124" s="47">
        <v>1335.6874</v>
      </c>
      <c r="U1124" s="47">
        <v>0</v>
      </c>
      <c r="V1124" s="294">
        <v>75.423699999999997</v>
      </c>
      <c r="W1124" s="294"/>
      <c r="X1124" s="294"/>
      <c r="Y1124" s="294"/>
      <c r="Z1124" s="47">
        <v>1411.1111000000001</v>
      </c>
      <c r="AA1124" s="294">
        <v>1411.1111000000001</v>
      </c>
      <c r="AB1124" s="294"/>
      <c r="AC1124" s="21" t="s">
        <v>436</v>
      </c>
      <c r="AE1124" s="295"/>
      <c r="AF1124" s="295"/>
      <c r="AG1124" s="21"/>
      <c r="AH1124" s="16"/>
      <c r="AI1124" s="296"/>
      <c r="AJ1124" s="296"/>
      <c r="AK1124" s="296"/>
      <c r="AL1124" s="294"/>
      <c r="AM1124" s="294"/>
      <c r="AN1124" s="47"/>
    </row>
    <row r="1125" spans="1:40" ht="11.25" customHeight="1" x14ac:dyDescent="0.2">
      <c r="A1125" s="91" t="s">
        <v>731</v>
      </c>
      <c r="B1125" s="199" t="str">
        <f t="shared" si="370"/>
        <v>SERVICIO</v>
      </c>
      <c r="C1125" s="199" t="str">
        <f t="shared" si="371"/>
        <v>REG</v>
      </c>
      <c r="D1125" s="199" t="b">
        <f t="shared" si="372"/>
        <v>1</v>
      </c>
      <c r="E1125" s="199" t="str">
        <f t="shared" si="373"/>
        <v>2025-05</v>
      </c>
      <c r="F1125" s="199" t="str">
        <f t="shared" si="374"/>
        <v/>
      </c>
      <c r="G1125" s="200">
        <f t="shared" si="375"/>
        <v>1335.69</v>
      </c>
      <c r="H1125" s="200">
        <f t="shared" si="376"/>
        <v>0</v>
      </c>
      <c r="I1125" s="200">
        <f t="shared" si="377"/>
        <v>75.42</v>
      </c>
      <c r="J1125" s="200">
        <f t="shared" si="378"/>
        <v>1411.1100000000001</v>
      </c>
      <c r="N1125" s="292" t="s">
        <v>753</v>
      </c>
      <c r="O1125" s="292"/>
      <c r="P1125" s="292"/>
      <c r="Q1125" s="293">
        <v>45779</v>
      </c>
      <c r="R1125" s="293"/>
      <c r="S1125" s="293"/>
      <c r="T1125" s="47">
        <v>1335.6874</v>
      </c>
      <c r="U1125" s="47">
        <v>0</v>
      </c>
      <c r="V1125" s="294">
        <v>75.423699999999997</v>
      </c>
      <c r="W1125" s="294"/>
      <c r="X1125" s="294"/>
      <c r="Y1125" s="294"/>
      <c r="Z1125" s="47">
        <v>1411.1111000000001</v>
      </c>
      <c r="AA1125" s="294">
        <v>1411.1111000000001</v>
      </c>
      <c r="AB1125" s="294"/>
      <c r="AC1125" s="21" t="s">
        <v>436</v>
      </c>
      <c r="AE1125" s="295"/>
      <c r="AF1125" s="295"/>
      <c r="AG1125" s="21"/>
      <c r="AH1125" s="16"/>
      <c r="AI1125" s="296"/>
      <c r="AJ1125" s="296"/>
      <c r="AK1125" s="296"/>
      <c r="AL1125" s="294"/>
      <c r="AM1125" s="294"/>
      <c r="AN1125" s="47"/>
    </row>
    <row r="1126" spans="1:40" ht="11.25" customHeight="1" x14ac:dyDescent="0.2">
      <c r="A1126" s="91" t="s">
        <v>731</v>
      </c>
      <c r="B1126" s="199" t="str">
        <f t="shared" si="370"/>
        <v>SERVICIO</v>
      </c>
      <c r="C1126" s="199" t="str">
        <f t="shared" si="371"/>
        <v>REG</v>
      </c>
      <c r="D1126" s="199" t="b">
        <f t="shared" si="372"/>
        <v>1</v>
      </c>
      <c r="E1126" s="199" t="str">
        <f t="shared" si="373"/>
        <v>2025-06</v>
      </c>
      <c r="F1126" s="199" t="str">
        <f t="shared" si="374"/>
        <v/>
      </c>
      <c r="G1126" s="200">
        <f t="shared" si="375"/>
        <v>1335.69</v>
      </c>
      <c r="H1126" s="200">
        <f t="shared" si="376"/>
        <v>0</v>
      </c>
      <c r="I1126" s="200">
        <f t="shared" si="377"/>
        <v>75.42</v>
      </c>
      <c r="J1126" s="200">
        <f t="shared" si="378"/>
        <v>1411.1100000000001</v>
      </c>
      <c r="N1126" s="292" t="s">
        <v>754</v>
      </c>
      <c r="O1126" s="292"/>
      <c r="P1126" s="292"/>
      <c r="Q1126" s="293">
        <v>45810</v>
      </c>
      <c r="R1126" s="293"/>
      <c r="S1126" s="293"/>
      <c r="T1126" s="47">
        <v>1335.6874</v>
      </c>
      <c r="U1126" s="47">
        <v>0</v>
      </c>
      <c r="V1126" s="294">
        <v>75.423699999999997</v>
      </c>
      <c r="W1126" s="294"/>
      <c r="X1126" s="294"/>
      <c r="Y1126" s="294"/>
      <c r="Z1126" s="47">
        <v>1411.1111000000001</v>
      </c>
      <c r="AA1126" s="294">
        <v>1411.1111000000001</v>
      </c>
      <c r="AB1126" s="294"/>
      <c r="AC1126" s="21" t="s">
        <v>436</v>
      </c>
      <c r="AE1126" s="295"/>
      <c r="AF1126" s="295"/>
      <c r="AG1126" s="21"/>
      <c r="AH1126" s="16"/>
      <c r="AI1126" s="296"/>
      <c r="AJ1126" s="296"/>
      <c r="AK1126" s="296"/>
      <c r="AL1126" s="294"/>
      <c r="AM1126" s="294"/>
      <c r="AN1126" s="47"/>
    </row>
    <row r="1127" spans="1:40" ht="11.25" customHeight="1" x14ac:dyDescent="0.2">
      <c r="A1127" s="91" t="s">
        <v>731</v>
      </c>
      <c r="B1127" s="199" t="str">
        <f t="shared" si="370"/>
        <v>SERVICIO</v>
      </c>
      <c r="C1127" s="199" t="str">
        <f t="shared" si="371"/>
        <v>REG</v>
      </c>
      <c r="D1127" s="199" t="b">
        <f t="shared" si="372"/>
        <v>1</v>
      </c>
      <c r="E1127" s="199" t="str">
        <f t="shared" si="373"/>
        <v>2025-07</v>
      </c>
      <c r="F1127" s="199" t="str">
        <f t="shared" si="374"/>
        <v/>
      </c>
      <c r="G1127" s="200">
        <f t="shared" si="375"/>
        <v>1335.69</v>
      </c>
      <c r="H1127" s="200">
        <f t="shared" si="376"/>
        <v>0</v>
      </c>
      <c r="I1127" s="200">
        <f t="shared" si="377"/>
        <v>75.42</v>
      </c>
      <c r="J1127" s="200">
        <f t="shared" si="378"/>
        <v>1411.1100000000001</v>
      </c>
      <c r="N1127" s="292" t="s">
        <v>755</v>
      </c>
      <c r="O1127" s="292"/>
      <c r="P1127" s="292"/>
      <c r="Q1127" s="293">
        <v>45840</v>
      </c>
      <c r="R1127" s="293"/>
      <c r="S1127" s="293"/>
      <c r="T1127" s="47">
        <v>1335.6874</v>
      </c>
      <c r="U1127" s="47">
        <v>0</v>
      </c>
      <c r="V1127" s="294">
        <v>75.423699999999997</v>
      </c>
      <c r="W1127" s="294"/>
      <c r="X1127" s="294"/>
      <c r="Y1127" s="294"/>
      <c r="Z1127" s="47">
        <v>1411.1111000000001</v>
      </c>
      <c r="AA1127" s="294">
        <v>1411.1111000000001</v>
      </c>
      <c r="AB1127" s="294"/>
      <c r="AC1127" s="21" t="s">
        <v>436</v>
      </c>
      <c r="AE1127" s="295"/>
      <c r="AF1127" s="295"/>
      <c r="AG1127" s="21"/>
      <c r="AH1127" s="16"/>
      <c r="AI1127" s="296"/>
      <c r="AJ1127" s="296"/>
      <c r="AK1127" s="296"/>
      <c r="AL1127" s="294"/>
      <c r="AM1127" s="294"/>
      <c r="AN1127" s="47"/>
    </row>
    <row r="1128" spans="1:40" ht="11.25" customHeight="1" x14ac:dyDescent="0.2">
      <c r="A1128" s="91" t="s">
        <v>731</v>
      </c>
      <c r="B1128" s="199" t="str">
        <f t="shared" si="370"/>
        <v>SERVICIO</v>
      </c>
      <c r="C1128" s="199" t="str">
        <f t="shared" si="371"/>
        <v>REG</v>
      </c>
      <c r="D1128" s="199" t="b">
        <f t="shared" si="372"/>
        <v>1</v>
      </c>
      <c r="E1128" s="199" t="str">
        <f t="shared" si="373"/>
        <v>2025-08</v>
      </c>
      <c r="F1128" s="199" t="str">
        <f t="shared" si="374"/>
        <v/>
      </c>
      <c r="G1128" s="200">
        <f t="shared" si="375"/>
        <v>1335.69</v>
      </c>
      <c r="H1128" s="200">
        <f t="shared" si="376"/>
        <v>0</v>
      </c>
      <c r="I1128" s="200">
        <f t="shared" si="377"/>
        <v>75.42</v>
      </c>
      <c r="J1128" s="200">
        <f t="shared" si="378"/>
        <v>1411.1100000000001</v>
      </c>
      <c r="N1128" s="292" t="s">
        <v>756</v>
      </c>
      <c r="O1128" s="292"/>
      <c r="P1128" s="292"/>
      <c r="Q1128" s="293">
        <v>45871</v>
      </c>
      <c r="R1128" s="293"/>
      <c r="S1128" s="293"/>
      <c r="T1128" s="47">
        <v>1335.6874</v>
      </c>
      <c r="U1128" s="47">
        <v>0</v>
      </c>
      <c r="V1128" s="294">
        <v>75.423699999999997</v>
      </c>
      <c r="W1128" s="294"/>
      <c r="X1128" s="294"/>
      <c r="Y1128" s="294"/>
      <c r="Z1128" s="47">
        <v>1411.1111000000001</v>
      </c>
      <c r="AA1128" s="294">
        <v>1411.1111000000001</v>
      </c>
      <c r="AB1128" s="294"/>
      <c r="AC1128" s="21" t="s">
        <v>436</v>
      </c>
      <c r="AE1128" s="295"/>
      <c r="AF1128" s="295"/>
      <c r="AG1128" s="21"/>
      <c r="AH1128" s="16"/>
      <c r="AI1128" s="296"/>
      <c r="AJ1128" s="296"/>
      <c r="AK1128" s="296"/>
      <c r="AL1128" s="294"/>
      <c r="AM1128" s="294"/>
      <c r="AN1128" s="47"/>
    </row>
    <row r="1129" spans="1:40" ht="11.25" customHeight="1" x14ac:dyDescent="0.2">
      <c r="A1129" s="91" t="s">
        <v>731</v>
      </c>
      <c r="B1129" s="199" t="str">
        <f t="shared" si="370"/>
        <v>SERVICIO</v>
      </c>
      <c r="C1129" s="199" t="str">
        <f t="shared" si="371"/>
        <v>REG</v>
      </c>
      <c r="D1129" s="199" t="b">
        <f t="shared" si="372"/>
        <v>1</v>
      </c>
      <c r="E1129" s="199" t="str">
        <f t="shared" si="373"/>
        <v>2025-09</v>
      </c>
      <c r="F1129" s="199" t="str">
        <f t="shared" si="374"/>
        <v/>
      </c>
      <c r="G1129" s="200">
        <f t="shared" si="375"/>
        <v>1335.69</v>
      </c>
      <c r="H1129" s="200">
        <f t="shared" si="376"/>
        <v>0</v>
      </c>
      <c r="I1129" s="200">
        <f t="shared" si="377"/>
        <v>75.42</v>
      </c>
      <c r="J1129" s="200">
        <f t="shared" si="378"/>
        <v>1411.1100000000001</v>
      </c>
      <c r="N1129" s="292" t="s">
        <v>757</v>
      </c>
      <c r="O1129" s="292"/>
      <c r="P1129" s="292"/>
      <c r="Q1129" s="293">
        <v>45902</v>
      </c>
      <c r="R1129" s="293"/>
      <c r="S1129" s="293"/>
      <c r="T1129" s="47">
        <v>1335.6874</v>
      </c>
      <c r="U1129" s="47">
        <v>0</v>
      </c>
      <c r="V1129" s="294">
        <v>75.423699999999997</v>
      </c>
      <c r="W1129" s="294"/>
      <c r="X1129" s="294"/>
      <c r="Y1129" s="294"/>
      <c r="Z1129" s="47">
        <v>1411.1111000000001</v>
      </c>
      <c r="AA1129" s="294">
        <v>1411.1111000000001</v>
      </c>
      <c r="AB1129" s="294"/>
      <c r="AC1129" s="21" t="s">
        <v>436</v>
      </c>
      <c r="AE1129" s="295"/>
      <c r="AF1129" s="295"/>
      <c r="AG1129" s="21"/>
      <c r="AH1129" s="16"/>
      <c r="AI1129" s="296"/>
      <c r="AJ1129" s="296"/>
      <c r="AK1129" s="296"/>
      <c r="AL1129" s="294"/>
      <c r="AM1129" s="294"/>
      <c r="AN1129" s="47"/>
    </row>
    <row r="1130" spans="1:40" ht="11.25" customHeight="1" x14ac:dyDescent="0.2">
      <c r="A1130" s="91" t="s">
        <v>731</v>
      </c>
      <c r="B1130" s="199" t="str">
        <f t="shared" si="370"/>
        <v>SERVICIO</v>
      </c>
      <c r="C1130" s="199" t="str">
        <f t="shared" si="371"/>
        <v>REG</v>
      </c>
      <c r="D1130" s="199" t="b">
        <f t="shared" si="372"/>
        <v>1</v>
      </c>
      <c r="E1130" s="199" t="str">
        <f t="shared" si="373"/>
        <v>2025-10</v>
      </c>
      <c r="F1130" s="199" t="str">
        <f t="shared" si="374"/>
        <v/>
      </c>
      <c r="G1130" s="200">
        <f t="shared" si="375"/>
        <v>1335.69</v>
      </c>
      <c r="H1130" s="200">
        <f t="shared" si="376"/>
        <v>0</v>
      </c>
      <c r="I1130" s="200">
        <f t="shared" si="377"/>
        <v>75.42</v>
      </c>
      <c r="J1130" s="200">
        <f t="shared" si="378"/>
        <v>1411.1100000000001</v>
      </c>
      <c r="N1130" s="292" t="s">
        <v>758</v>
      </c>
      <c r="O1130" s="292"/>
      <c r="P1130" s="292"/>
      <c r="Q1130" s="293">
        <v>45932</v>
      </c>
      <c r="R1130" s="293"/>
      <c r="S1130" s="293"/>
      <c r="T1130" s="47">
        <v>1335.6874</v>
      </c>
      <c r="U1130" s="47">
        <v>0</v>
      </c>
      <c r="V1130" s="294">
        <v>75.423699999999997</v>
      </c>
      <c r="W1130" s="294"/>
      <c r="X1130" s="294"/>
      <c r="Y1130" s="294"/>
      <c r="Z1130" s="47">
        <v>1411.1111000000001</v>
      </c>
      <c r="AA1130" s="294">
        <v>1411.1111000000001</v>
      </c>
      <c r="AB1130" s="294"/>
      <c r="AC1130" s="21" t="s">
        <v>436</v>
      </c>
      <c r="AE1130" s="295"/>
      <c r="AF1130" s="295"/>
      <c r="AG1130" s="21"/>
      <c r="AH1130" s="16"/>
      <c r="AI1130" s="296"/>
      <c r="AJ1130" s="296"/>
      <c r="AK1130" s="296"/>
      <c r="AL1130" s="294"/>
      <c r="AM1130" s="294"/>
      <c r="AN1130" s="47"/>
    </row>
    <row r="1131" spans="1:40" ht="11.25" customHeight="1" x14ac:dyDescent="0.2">
      <c r="A1131" s="91" t="s">
        <v>731</v>
      </c>
      <c r="B1131" s="199" t="str">
        <f t="shared" si="370"/>
        <v>SERVICIO</v>
      </c>
      <c r="C1131" s="199" t="str">
        <f t="shared" si="371"/>
        <v>REG</v>
      </c>
      <c r="D1131" s="199" t="b">
        <f t="shared" si="372"/>
        <v>1</v>
      </c>
      <c r="E1131" s="199" t="str">
        <f t="shared" si="373"/>
        <v>2025-11</v>
      </c>
      <c r="F1131" s="199" t="str">
        <f t="shared" si="374"/>
        <v/>
      </c>
      <c r="G1131" s="200">
        <f t="shared" si="375"/>
        <v>1335.69</v>
      </c>
      <c r="H1131" s="200">
        <f t="shared" si="376"/>
        <v>0</v>
      </c>
      <c r="I1131" s="200">
        <f t="shared" si="377"/>
        <v>75.42</v>
      </c>
      <c r="J1131" s="200">
        <f t="shared" si="378"/>
        <v>1411.1100000000001</v>
      </c>
      <c r="N1131" s="292" t="s">
        <v>759</v>
      </c>
      <c r="O1131" s="292"/>
      <c r="P1131" s="292"/>
      <c r="Q1131" s="293">
        <v>45963</v>
      </c>
      <c r="R1131" s="293"/>
      <c r="S1131" s="293"/>
      <c r="T1131" s="47">
        <v>1335.6874</v>
      </c>
      <c r="U1131" s="47">
        <v>0</v>
      </c>
      <c r="V1131" s="294">
        <v>75.423699999999997</v>
      </c>
      <c r="W1131" s="294"/>
      <c r="X1131" s="294"/>
      <c r="Y1131" s="294"/>
      <c r="Z1131" s="47">
        <v>1411.1111000000001</v>
      </c>
      <c r="AA1131" s="294">
        <v>1411.1111000000001</v>
      </c>
      <c r="AB1131" s="294"/>
      <c r="AC1131" s="21" t="s">
        <v>436</v>
      </c>
      <c r="AE1131" s="295"/>
      <c r="AF1131" s="295"/>
      <c r="AG1131" s="21"/>
      <c r="AH1131" s="16"/>
      <c r="AI1131" s="296"/>
      <c r="AJ1131" s="296"/>
      <c r="AK1131" s="296"/>
      <c r="AL1131" s="294"/>
      <c r="AM1131" s="294"/>
      <c r="AN1131" s="47"/>
    </row>
    <row r="1132" spans="1:40" ht="11.25" customHeight="1" x14ac:dyDescent="0.2">
      <c r="A1132" s="91" t="s">
        <v>731</v>
      </c>
      <c r="B1132" s="199" t="str">
        <f t="shared" si="370"/>
        <v>SERVICIO</v>
      </c>
      <c r="C1132" s="199" t="str">
        <f t="shared" si="371"/>
        <v>REG</v>
      </c>
      <c r="D1132" s="199" t="b">
        <f t="shared" si="372"/>
        <v>1</v>
      </c>
      <c r="E1132" s="199" t="str">
        <f t="shared" si="373"/>
        <v>2025-12</v>
      </c>
      <c r="F1132" s="199" t="str">
        <f t="shared" si="374"/>
        <v/>
      </c>
      <c r="G1132" s="200">
        <f t="shared" si="375"/>
        <v>1335.69</v>
      </c>
      <c r="H1132" s="200">
        <f t="shared" si="376"/>
        <v>0</v>
      </c>
      <c r="I1132" s="200">
        <f t="shared" si="377"/>
        <v>75.42</v>
      </c>
      <c r="J1132" s="200">
        <f t="shared" si="378"/>
        <v>1411.1100000000001</v>
      </c>
      <c r="N1132" s="292" t="s">
        <v>760</v>
      </c>
      <c r="O1132" s="292"/>
      <c r="P1132" s="292"/>
      <c r="Q1132" s="293">
        <v>45993</v>
      </c>
      <c r="R1132" s="293"/>
      <c r="S1132" s="293"/>
      <c r="T1132" s="47">
        <v>1335.6874</v>
      </c>
      <c r="U1132" s="47">
        <v>0</v>
      </c>
      <c r="V1132" s="294">
        <v>75.423699999999997</v>
      </c>
      <c r="W1132" s="294"/>
      <c r="X1132" s="294"/>
      <c r="Y1132" s="294"/>
      <c r="Z1132" s="47">
        <v>1411.1111000000001</v>
      </c>
      <c r="AA1132" s="294">
        <v>1411.1111000000001</v>
      </c>
      <c r="AB1132" s="294"/>
      <c r="AC1132" s="21" t="s">
        <v>436</v>
      </c>
      <c r="AE1132" s="295"/>
      <c r="AF1132" s="295"/>
      <c r="AG1132" s="21"/>
      <c r="AH1132" s="16"/>
      <c r="AI1132" s="296"/>
      <c r="AJ1132" s="296"/>
      <c r="AK1132" s="296"/>
      <c r="AL1132" s="294"/>
      <c r="AM1132" s="294"/>
      <c r="AN1132" s="47"/>
    </row>
    <row r="1133" spans="1:40" ht="11.25" customHeight="1" x14ac:dyDescent="0.2">
      <c r="A1133" s="91" t="s">
        <v>731</v>
      </c>
      <c r="B1133" s="199" t="str">
        <f t="shared" si="370"/>
        <v>SERVICIO</v>
      </c>
      <c r="C1133" s="199" t="str">
        <f t="shared" si="371"/>
        <v>REG</v>
      </c>
      <c r="D1133" s="199" t="b">
        <f t="shared" si="372"/>
        <v>1</v>
      </c>
      <c r="E1133" s="199" t="str">
        <f t="shared" si="373"/>
        <v>2026-01</v>
      </c>
      <c r="F1133" s="199" t="str">
        <f t="shared" si="374"/>
        <v/>
      </c>
      <c r="G1133" s="200">
        <f t="shared" si="375"/>
        <v>1335.69</v>
      </c>
      <c r="H1133" s="200">
        <f t="shared" si="376"/>
        <v>0</v>
      </c>
      <c r="I1133" s="200">
        <f t="shared" si="377"/>
        <v>75.42</v>
      </c>
      <c r="J1133" s="200">
        <f t="shared" si="378"/>
        <v>1411.1100000000001</v>
      </c>
      <c r="N1133" s="292" t="s">
        <v>761</v>
      </c>
      <c r="O1133" s="292"/>
      <c r="P1133" s="292"/>
      <c r="Q1133" s="293">
        <v>46024</v>
      </c>
      <c r="R1133" s="293"/>
      <c r="S1133" s="293"/>
      <c r="T1133" s="47">
        <v>1335.6874</v>
      </c>
      <c r="U1133" s="47">
        <v>0</v>
      </c>
      <c r="V1133" s="294">
        <v>75.423699999999997</v>
      </c>
      <c r="W1133" s="294"/>
      <c r="X1133" s="294"/>
      <c r="Y1133" s="294"/>
      <c r="Z1133" s="47">
        <v>1411.1111000000001</v>
      </c>
      <c r="AA1133" s="294">
        <v>1411.1111000000001</v>
      </c>
      <c r="AB1133" s="294"/>
      <c r="AC1133" s="21" t="s">
        <v>436</v>
      </c>
      <c r="AE1133" s="295"/>
      <c r="AF1133" s="295"/>
      <c r="AG1133" s="21"/>
      <c r="AH1133" s="16"/>
      <c r="AI1133" s="296"/>
      <c r="AJ1133" s="296"/>
      <c r="AK1133" s="296"/>
      <c r="AL1133" s="294"/>
      <c r="AM1133" s="294"/>
      <c r="AN1133" s="47"/>
    </row>
    <row r="1134" spans="1:40" ht="11.25" customHeight="1" x14ac:dyDescent="0.2">
      <c r="A1134" s="91" t="s">
        <v>731</v>
      </c>
      <c r="B1134" s="199" t="str">
        <f t="shared" si="370"/>
        <v>SERVICIO</v>
      </c>
      <c r="C1134" s="199" t="str">
        <f t="shared" si="371"/>
        <v>REG</v>
      </c>
      <c r="D1134" s="199" t="b">
        <f t="shared" si="372"/>
        <v>1</v>
      </c>
      <c r="E1134" s="199" t="str">
        <f t="shared" si="373"/>
        <v>2026-02</v>
      </c>
      <c r="F1134" s="199" t="str">
        <f t="shared" si="374"/>
        <v/>
      </c>
      <c r="G1134" s="200">
        <f t="shared" si="375"/>
        <v>1335.69</v>
      </c>
      <c r="H1134" s="200">
        <f t="shared" si="376"/>
        <v>0</v>
      </c>
      <c r="I1134" s="200">
        <f t="shared" si="377"/>
        <v>75.42</v>
      </c>
      <c r="J1134" s="200">
        <f t="shared" si="378"/>
        <v>1411.1100000000001</v>
      </c>
      <c r="N1134" s="292" t="s">
        <v>762</v>
      </c>
      <c r="O1134" s="292"/>
      <c r="P1134" s="292"/>
      <c r="Q1134" s="293">
        <v>46055</v>
      </c>
      <c r="R1134" s="293"/>
      <c r="S1134" s="293"/>
      <c r="T1134" s="47">
        <v>1335.6874</v>
      </c>
      <c r="U1134" s="47">
        <v>0</v>
      </c>
      <c r="V1134" s="294">
        <v>75.423699999999997</v>
      </c>
      <c r="W1134" s="294"/>
      <c r="X1134" s="294"/>
      <c r="Y1134" s="294"/>
      <c r="Z1134" s="47">
        <v>1411.1111000000001</v>
      </c>
      <c r="AA1134" s="294">
        <v>1411.1111000000001</v>
      </c>
      <c r="AB1134" s="294"/>
      <c r="AC1134" s="21" t="s">
        <v>436</v>
      </c>
      <c r="AE1134" s="295"/>
      <c r="AF1134" s="295"/>
      <c r="AG1134" s="21"/>
      <c r="AH1134" s="16"/>
      <c r="AI1134" s="296"/>
      <c r="AJ1134" s="296"/>
      <c r="AK1134" s="296"/>
      <c r="AL1134" s="294"/>
      <c r="AM1134" s="294"/>
      <c r="AN1134" s="47"/>
    </row>
    <row r="1135" spans="1:40" ht="11.25" customHeight="1" x14ac:dyDescent="0.2">
      <c r="A1135" s="91" t="s">
        <v>731</v>
      </c>
      <c r="B1135" s="199" t="str">
        <f t="shared" si="370"/>
        <v>SERVICIO</v>
      </c>
      <c r="C1135" s="199" t="str">
        <f t="shared" si="371"/>
        <v>REG</v>
      </c>
      <c r="D1135" s="199" t="b">
        <f t="shared" si="372"/>
        <v>1</v>
      </c>
      <c r="E1135" s="199" t="str">
        <f t="shared" si="373"/>
        <v>2026-03</v>
      </c>
      <c r="F1135" s="199" t="str">
        <f t="shared" si="374"/>
        <v/>
      </c>
      <c r="G1135" s="200">
        <f t="shared" si="375"/>
        <v>1335.69</v>
      </c>
      <c r="H1135" s="200">
        <f t="shared" si="376"/>
        <v>0</v>
      </c>
      <c r="I1135" s="200">
        <f t="shared" si="377"/>
        <v>75.42</v>
      </c>
      <c r="J1135" s="200">
        <f t="shared" si="378"/>
        <v>1411.1100000000001</v>
      </c>
      <c r="N1135" s="292" t="s">
        <v>763</v>
      </c>
      <c r="O1135" s="292"/>
      <c r="P1135" s="292"/>
      <c r="Q1135" s="293">
        <v>46083</v>
      </c>
      <c r="R1135" s="293"/>
      <c r="S1135" s="293"/>
      <c r="T1135" s="47">
        <v>1335.6874</v>
      </c>
      <c r="U1135" s="47">
        <v>0</v>
      </c>
      <c r="V1135" s="294">
        <v>75.423699999999997</v>
      </c>
      <c r="W1135" s="294"/>
      <c r="X1135" s="294"/>
      <c r="Y1135" s="294"/>
      <c r="Z1135" s="47">
        <v>1411.1111000000001</v>
      </c>
      <c r="AA1135" s="294">
        <v>1411.1111000000001</v>
      </c>
      <c r="AB1135" s="294"/>
      <c r="AC1135" s="21" t="s">
        <v>436</v>
      </c>
      <c r="AE1135" s="295"/>
      <c r="AF1135" s="295"/>
      <c r="AG1135" s="21"/>
      <c r="AH1135" s="16"/>
      <c r="AI1135" s="296"/>
      <c r="AJ1135" s="296"/>
      <c r="AK1135" s="296"/>
      <c r="AL1135" s="294"/>
      <c r="AM1135" s="294"/>
      <c r="AN1135" s="47"/>
    </row>
    <row r="1136" spans="1:40" ht="11.25" customHeight="1" x14ac:dyDescent="0.2">
      <c r="A1136" s="91" t="s">
        <v>731</v>
      </c>
      <c r="B1136" s="199" t="str">
        <f t="shared" si="370"/>
        <v>SERVICIO</v>
      </c>
      <c r="C1136" s="199" t="str">
        <f t="shared" si="371"/>
        <v>REG</v>
      </c>
      <c r="D1136" s="199" t="b">
        <f t="shared" si="372"/>
        <v>1</v>
      </c>
      <c r="E1136" s="199" t="str">
        <f t="shared" si="373"/>
        <v>2026-04</v>
      </c>
      <c r="F1136" s="199" t="str">
        <f t="shared" si="374"/>
        <v/>
      </c>
      <c r="G1136" s="200">
        <f t="shared" si="375"/>
        <v>1335.69</v>
      </c>
      <c r="H1136" s="200">
        <f t="shared" si="376"/>
        <v>0</v>
      </c>
      <c r="I1136" s="200">
        <f t="shared" si="377"/>
        <v>75.42</v>
      </c>
      <c r="J1136" s="200">
        <f t="shared" si="378"/>
        <v>1411.1100000000001</v>
      </c>
      <c r="N1136" s="292" t="s">
        <v>764</v>
      </c>
      <c r="O1136" s="292"/>
      <c r="P1136" s="292"/>
      <c r="Q1136" s="293">
        <v>46114</v>
      </c>
      <c r="R1136" s="293"/>
      <c r="S1136" s="293"/>
      <c r="T1136" s="47">
        <v>1335.6874</v>
      </c>
      <c r="U1136" s="47">
        <v>0</v>
      </c>
      <c r="V1136" s="294">
        <v>75.423699999999997</v>
      </c>
      <c r="W1136" s="294"/>
      <c r="X1136" s="294"/>
      <c r="Y1136" s="294"/>
      <c r="Z1136" s="47">
        <v>1411.1111000000001</v>
      </c>
      <c r="AA1136" s="294">
        <v>1411.1111000000001</v>
      </c>
      <c r="AB1136" s="294"/>
      <c r="AC1136" s="21" t="s">
        <v>436</v>
      </c>
      <c r="AE1136" s="295"/>
      <c r="AF1136" s="295"/>
      <c r="AG1136" s="21"/>
      <c r="AH1136" s="16"/>
      <c r="AI1136" s="296"/>
      <c r="AJ1136" s="296"/>
      <c r="AK1136" s="296"/>
      <c r="AL1136" s="294"/>
      <c r="AM1136" s="294"/>
      <c r="AN1136" s="47"/>
    </row>
    <row r="1137" spans="1:40" ht="11.25" customHeight="1" x14ac:dyDescent="0.2">
      <c r="A1137" s="91" t="s">
        <v>731</v>
      </c>
      <c r="B1137" s="199" t="str">
        <f t="shared" si="370"/>
        <v>SERVICIO</v>
      </c>
      <c r="C1137" s="199" t="str">
        <f t="shared" si="371"/>
        <v>REG</v>
      </c>
      <c r="D1137" s="199" t="b">
        <f t="shared" si="372"/>
        <v>1</v>
      </c>
      <c r="E1137" s="199" t="str">
        <f t="shared" si="373"/>
        <v>2026-05</v>
      </c>
      <c r="F1137" s="199" t="str">
        <f t="shared" si="374"/>
        <v/>
      </c>
      <c r="G1137" s="200">
        <f t="shared" si="375"/>
        <v>1335.69</v>
      </c>
      <c r="H1137" s="200">
        <f t="shared" si="376"/>
        <v>0</v>
      </c>
      <c r="I1137" s="200">
        <f t="shared" si="377"/>
        <v>75.42</v>
      </c>
      <c r="J1137" s="200">
        <f t="shared" si="378"/>
        <v>1411.1100000000001</v>
      </c>
      <c r="N1137" s="292" t="s">
        <v>765</v>
      </c>
      <c r="O1137" s="292"/>
      <c r="P1137" s="292"/>
      <c r="Q1137" s="293">
        <v>46144</v>
      </c>
      <c r="R1137" s="293"/>
      <c r="S1137" s="293"/>
      <c r="T1137" s="47">
        <v>1335.6874</v>
      </c>
      <c r="U1137" s="47">
        <v>0</v>
      </c>
      <c r="V1137" s="294">
        <v>75.423699999999997</v>
      </c>
      <c r="W1137" s="294"/>
      <c r="X1137" s="294"/>
      <c r="Y1137" s="294"/>
      <c r="Z1137" s="47">
        <v>1411.1111000000001</v>
      </c>
      <c r="AA1137" s="294">
        <v>1411.1111000000001</v>
      </c>
      <c r="AB1137" s="294"/>
      <c r="AC1137" s="21" t="s">
        <v>436</v>
      </c>
      <c r="AE1137" s="295"/>
      <c r="AF1137" s="295"/>
      <c r="AG1137" s="21"/>
      <c r="AH1137" s="16"/>
      <c r="AI1137" s="296"/>
      <c r="AJ1137" s="296"/>
      <c r="AK1137" s="296"/>
      <c r="AL1137" s="294"/>
      <c r="AM1137" s="294"/>
      <c r="AN1137" s="47"/>
    </row>
    <row r="1138" spans="1:40" ht="11.25" customHeight="1" x14ac:dyDescent="0.2">
      <c r="A1138" s="91" t="s">
        <v>731</v>
      </c>
      <c r="B1138" s="199" t="str">
        <f t="shared" si="370"/>
        <v>SERVICIO</v>
      </c>
      <c r="C1138" s="199" t="str">
        <f t="shared" si="371"/>
        <v>REG</v>
      </c>
      <c r="D1138" s="199" t="b">
        <f t="shared" si="372"/>
        <v>1</v>
      </c>
      <c r="E1138" s="199" t="str">
        <f t="shared" si="373"/>
        <v>2026-06</v>
      </c>
      <c r="F1138" s="199" t="str">
        <f t="shared" si="374"/>
        <v/>
      </c>
      <c r="G1138" s="200">
        <f t="shared" si="375"/>
        <v>1335.69</v>
      </c>
      <c r="H1138" s="200">
        <f t="shared" si="376"/>
        <v>0</v>
      </c>
      <c r="I1138" s="200">
        <f t="shared" si="377"/>
        <v>75.42</v>
      </c>
      <c r="J1138" s="200">
        <f t="shared" si="378"/>
        <v>1411.1100000000001</v>
      </c>
      <c r="N1138" s="292" t="s">
        <v>766</v>
      </c>
      <c r="O1138" s="292"/>
      <c r="P1138" s="292"/>
      <c r="Q1138" s="293">
        <v>46175</v>
      </c>
      <c r="R1138" s="293"/>
      <c r="S1138" s="293"/>
      <c r="T1138" s="47">
        <v>1335.6874</v>
      </c>
      <c r="U1138" s="47">
        <v>0</v>
      </c>
      <c r="V1138" s="294">
        <v>75.423699999999997</v>
      </c>
      <c r="W1138" s="294"/>
      <c r="X1138" s="294"/>
      <c r="Y1138" s="294"/>
      <c r="Z1138" s="47">
        <v>1411.1111000000001</v>
      </c>
      <c r="AA1138" s="294">
        <v>1411.1111000000001</v>
      </c>
      <c r="AB1138" s="294"/>
      <c r="AC1138" s="21" t="s">
        <v>436</v>
      </c>
      <c r="AE1138" s="295"/>
      <c r="AF1138" s="295"/>
      <c r="AG1138" s="21"/>
      <c r="AH1138" s="16"/>
      <c r="AI1138" s="296"/>
      <c r="AJ1138" s="296"/>
      <c r="AK1138" s="296"/>
      <c r="AL1138" s="294"/>
      <c r="AM1138" s="294"/>
      <c r="AN1138" s="47"/>
    </row>
    <row r="1139" spans="1:40" ht="11.25" customHeight="1" x14ac:dyDescent="0.2">
      <c r="A1139" s="91" t="s">
        <v>731</v>
      </c>
      <c r="B1139" s="199" t="str">
        <f t="shared" si="370"/>
        <v>SERVICIO</v>
      </c>
      <c r="C1139" s="199" t="str">
        <f t="shared" si="371"/>
        <v>REG</v>
      </c>
      <c r="D1139" s="199" t="b">
        <f t="shared" si="372"/>
        <v>1</v>
      </c>
      <c r="E1139" s="199" t="str">
        <f t="shared" si="373"/>
        <v>2026-07</v>
      </c>
      <c r="F1139" s="199" t="str">
        <f t="shared" si="374"/>
        <v/>
      </c>
      <c r="G1139" s="200">
        <f t="shared" si="375"/>
        <v>1335.69</v>
      </c>
      <c r="H1139" s="200">
        <f t="shared" si="376"/>
        <v>0</v>
      </c>
      <c r="I1139" s="200">
        <f t="shared" si="377"/>
        <v>75.42</v>
      </c>
      <c r="J1139" s="200">
        <f t="shared" si="378"/>
        <v>1411.1100000000001</v>
      </c>
      <c r="N1139" s="292" t="s">
        <v>767</v>
      </c>
      <c r="O1139" s="292"/>
      <c r="P1139" s="292"/>
      <c r="Q1139" s="293">
        <v>46205</v>
      </c>
      <c r="R1139" s="293"/>
      <c r="S1139" s="293"/>
      <c r="T1139" s="47">
        <v>1335.6874</v>
      </c>
      <c r="U1139" s="47">
        <v>0</v>
      </c>
      <c r="V1139" s="294">
        <v>75.423699999999997</v>
      </c>
      <c r="W1139" s="294"/>
      <c r="X1139" s="294"/>
      <c r="Y1139" s="294"/>
      <c r="Z1139" s="47">
        <v>1411.1111000000001</v>
      </c>
      <c r="AA1139" s="294">
        <v>1411.1111000000001</v>
      </c>
      <c r="AB1139" s="294"/>
      <c r="AC1139" s="21" t="s">
        <v>436</v>
      </c>
      <c r="AE1139" s="295"/>
      <c r="AF1139" s="295"/>
      <c r="AG1139" s="21"/>
      <c r="AH1139" s="16"/>
      <c r="AI1139" s="296"/>
      <c r="AJ1139" s="296"/>
      <c r="AK1139" s="296"/>
      <c r="AL1139" s="294"/>
      <c r="AM1139" s="294"/>
      <c r="AN1139" s="47"/>
    </row>
    <row r="1140" spans="1:40" ht="11.25" customHeight="1" x14ac:dyDescent="0.2">
      <c r="A1140" s="91" t="s">
        <v>731</v>
      </c>
      <c r="B1140" s="199" t="str">
        <f t="shared" si="370"/>
        <v>SERVICIO</v>
      </c>
      <c r="C1140" s="199" t="str">
        <f t="shared" si="371"/>
        <v>REG</v>
      </c>
      <c r="D1140" s="199" t="b">
        <f t="shared" si="372"/>
        <v>1</v>
      </c>
      <c r="E1140" s="199" t="str">
        <f t="shared" si="373"/>
        <v>2026-08</v>
      </c>
      <c r="F1140" s="199" t="str">
        <f t="shared" si="374"/>
        <v/>
      </c>
      <c r="G1140" s="200">
        <f t="shared" si="375"/>
        <v>1335.69</v>
      </c>
      <c r="H1140" s="200">
        <f t="shared" si="376"/>
        <v>0</v>
      </c>
      <c r="I1140" s="200">
        <f t="shared" si="377"/>
        <v>75.42</v>
      </c>
      <c r="J1140" s="200">
        <f t="shared" si="378"/>
        <v>1411.1100000000001</v>
      </c>
      <c r="N1140" s="292" t="s">
        <v>768</v>
      </c>
      <c r="O1140" s="292"/>
      <c r="P1140" s="292"/>
      <c r="Q1140" s="293">
        <v>46236</v>
      </c>
      <c r="R1140" s="293"/>
      <c r="S1140" s="293"/>
      <c r="T1140" s="47">
        <v>1335.6874</v>
      </c>
      <c r="U1140" s="47">
        <v>0</v>
      </c>
      <c r="V1140" s="294">
        <v>75.423699999999997</v>
      </c>
      <c r="W1140" s="294"/>
      <c r="X1140" s="294"/>
      <c r="Y1140" s="294"/>
      <c r="Z1140" s="47">
        <v>1411.1111000000001</v>
      </c>
      <c r="AA1140" s="294">
        <v>1411.1111000000001</v>
      </c>
      <c r="AB1140" s="294"/>
      <c r="AC1140" s="21" t="s">
        <v>436</v>
      </c>
      <c r="AE1140" s="295"/>
      <c r="AF1140" s="295"/>
      <c r="AG1140" s="21"/>
      <c r="AH1140" s="16"/>
      <c r="AI1140" s="296"/>
      <c r="AJ1140" s="296"/>
      <c r="AK1140" s="296"/>
      <c r="AL1140" s="294"/>
      <c r="AM1140" s="294"/>
      <c r="AN1140" s="47"/>
    </row>
    <row r="1141" spans="1:40" ht="11.25" customHeight="1" x14ac:dyDescent="0.2">
      <c r="A1141" s="91" t="s">
        <v>731</v>
      </c>
      <c r="B1141" s="199" t="str">
        <f t="shared" si="370"/>
        <v>SERVICIO</v>
      </c>
      <c r="C1141" s="199" t="str">
        <f t="shared" si="371"/>
        <v>REG</v>
      </c>
      <c r="D1141" s="199" t="b">
        <f t="shared" si="372"/>
        <v>1</v>
      </c>
      <c r="E1141" s="199" t="str">
        <f t="shared" si="373"/>
        <v>2026-09</v>
      </c>
      <c r="F1141" s="199" t="str">
        <f t="shared" si="374"/>
        <v/>
      </c>
      <c r="G1141" s="200">
        <f t="shared" si="375"/>
        <v>1335.69</v>
      </c>
      <c r="H1141" s="200">
        <f t="shared" si="376"/>
        <v>0</v>
      </c>
      <c r="I1141" s="200">
        <f t="shared" si="377"/>
        <v>75.42</v>
      </c>
      <c r="J1141" s="200">
        <f t="shared" si="378"/>
        <v>1411.1100000000001</v>
      </c>
      <c r="N1141" s="292" t="s">
        <v>769</v>
      </c>
      <c r="O1141" s="292"/>
      <c r="P1141" s="292"/>
      <c r="Q1141" s="293">
        <v>46267</v>
      </c>
      <c r="R1141" s="293"/>
      <c r="S1141" s="293"/>
      <c r="T1141" s="47">
        <v>1335.6874</v>
      </c>
      <c r="U1141" s="47">
        <v>0</v>
      </c>
      <c r="V1141" s="294">
        <v>75.423699999999997</v>
      </c>
      <c r="W1141" s="294"/>
      <c r="X1141" s="294"/>
      <c r="Y1141" s="294"/>
      <c r="Z1141" s="47">
        <v>1411.1111000000001</v>
      </c>
      <c r="AA1141" s="294">
        <v>1411.1111000000001</v>
      </c>
      <c r="AB1141" s="294"/>
      <c r="AC1141" s="21" t="s">
        <v>436</v>
      </c>
      <c r="AE1141" s="295"/>
      <c r="AF1141" s="295"/>
      <c r="AG1141" s="21"/>
      <c r="AH1141" s="16"/>
      <c r="AI1141" s="296"/>
      <c r="AJ1141" s="296"/>
      <c r="AK1141" s="296"/>
      <c r="AL1141" s="294"/>
      <c r="AM1141" s="294"/>
      <c r="AN1141" s="47"/>
    </row>
    <row r="1142" spans="1:40" ht="11.25" customHeight="1" x14ac:dyDescent="0.2">
      <c r="A1142" s="91" t="s">
        <v>731</v>
      </c>
      <c r="B1142" s="199" t="str">
        <f t="shared" si="370"/>
        <v>SERVICIO</v>
      </c>
      <c r="C1142" s="199" t="str">
        <f t="shared" si="371"/>
        <v>REG</v>
      </c>
      <c r="D1142" s="199" t="b">
        <f t="shared" si="372"/>
        <v>1</v>
      </c>
      <c r="E1142" s="199" t="str">
        <f t="shared" si="373"/>
        <v>2026-10</v>
      </c>
      <c r="F1142" s="199" t="str">
        <f t="shared" si="374"/>
        <v/>
      </c>
      <c r="G1142" s="200">
        <f t="shared" si="375"/>
        <v>1335.69</v>
      </c>
      <c r="H1142" s="200">
        <f t="shared" si="376"/>
        <v>0</v>
      </c>
      <c r="I1142" s="200">
        <f t="shared" si="377"/>
        <v>75.42</v>
      </c>
      <c r="J1142" s="200">
        <f t="shared" si="378"/>
        <v>1411.1100000000001</v>
      </c>
      <c r="N1142" s="292" t="s">
        <v>770</v>
      </c>
      <c r="O1142" s="292"/>
      <c r="P1142" s="292"/>
      <c r="Q1142" s="293">
        <v>46297</v>
      </c>
      <c r="R1142" s="293"/>
      <c r="S1142" s="293"/>
      <c r="T1142" s="47">
        <v>1335.6874</v>
      </c>
      <c r="U1142" s="47">
        <v>0</v>
      </c>
      <c r="V1142" s="294">
        <v>75.423699999999997</v>
      </c>
      <c r="W1142" s="294"/>
      <c r="X1142" s="294"/>
      <c r="Y1142" s="294"/>
      <c r="Z1142" s="47">
        <v>1411.1111000000001</v>
      </c>
      <c r="AA1142" s="294">
        <v>1411.1111000000001</v>
      </c>
      <c r="AB1142" s="294"/>
      <c r="AC1142" s="21" t="s">
        <v>436</v>
      </c>
      <c r="AE1142" s="295"/>
      <c r="AF1142" s="295"/>
      <c r="AG1142" s="21"/>
      <c r="AH1142" s="16"/>
      <c r="AI1142" s="296"/>
      <c r="AJ1142" s="296"/>
      <c r="AK1142" s="296"/>
      <c r="AL1142" s="294"/>
      <c r="AM1142" s="294"/>
      <c r="AN1142" s="47"/>
    </row>
    <row r="1143" spans="1:40" ht="11.25" customHeight="1" x14ac:dyDescent="0.2">
      <c r="A1143" s="91" t="s">
        <v>731</v>
      </c>
      <c r="B1143" s="199" t="str">
        <f t="shared" si="370"/>
        <v>SERVICIO</v>
      </c>
      <c r="C1143" s="199" t="str">
        <f t="shared" si="371"/>
        <v>REG</v>
      </c>
      <c r="D1143" s="199" t="b">
        <f t="shared" si="372"/>
        <v>1</v>
      </c>
      <c r="E1143" s="199" t="str">
        <f t="shared" si="373"/>
        <v>2026-11</v>
      </c>
      <c r="F1143" s="199" t="str">
        <f t="shared" si="374"/>
        <v/>
      </c>
      <c r="G1143" s="200">
        <f t="shared" si="375"/>
        <v>1335.69</v>
      </c>
      <c r="H1143" s="200">
        <f t="shared" si="376"/>
        <v>0</v>
      </c>
      <c r="I1143" s="200">
        <f t="shared" si="377"/>
        <v>75.42</v>
      </c>
      <c r="J1143" s="200">
        <f t="shared" si="378"/>
        <v>1411.1100000000001</v>
      </c>
      <c r="N1143" s="292" t="s">
        <v>771</v>
      </c>
      <c r="O1143" s="292"/>
      <c r="P1143" s="292"/>
      <c r="Q1143" s="293">
        <v>46328</v>
      </c>
      <c r="R1143" s="293"/>
      <c r="S1143" s="293"/>
      <c r="T1143" s="47">
        <v>1335.6874</v>
      </c>
      <c r="U1143" s="47">
        <v>0</v>
      </c>
      <c r="V1143" s="294">
        <v>75.423699999999997</v>
      </c>
      <c r="W1143" s="294"/>
      <c r="X1143" s="294"/>
      <c r="Y1143" s="294"/>
      <c r="Z1143" s="47">
        <v>1411.1111000000001</v>
      </c>
      <c r="AA1143" s="294">
        <v>1411.1111000000001</v>
      </c>
      <c r="AB1143" s="294"/>
      <c r="AC1143" s="21" t="s">
        <v>436</v>
      </c>
      <c r="AE1143" s="295"/>
      <c r="AF1143" s="295"/>
      <c r="AG1143" s="21"/>
      <c r="AH1143" s="16"/>
      <c r="AI1143" s="296"/>
      <c r="AJ1143" s="296"/>
      <c r="AK1143" s="296"/>
      <c r="AL1143" s="294"/>
      <c r="AM1143" s="294"/>
      <c r="AN1143" s="47"/>
    </row>
    <row r="1144" spans="1:40" ht="11.25" customHeight="1" x14ac:dyDescent="0.2">
      <c r="A1144" s="91" t="s">
        <v>731</v>
      </c>
      <c r="B1144" s="199" t="str">
        <f t="shared" si="370"/>
        <v>SERVICIO</v>
      </c>
      <c r="C1144" s="199" t="str">
        <f t="shared" si="371"/>
        <v>REG</v>
      </c>
      <c r="D1144" s="199" t="b">
        <f t="shared" si="372"/>
        <v>1</v>
      </c>
      <c r="E1144" s="199" t="str">
        <f t="shared" si="373"/>
        <v>2026-12</v>
      </c>
      <c r="F1144" s="199" t="str">
        <f t="shared" si="374"/>
        <v/>
      </c>
      <c r="G1144" s="200">
        <f t="shared" si="375"/>
        <v>1335.69</v>
      </c>
      <c r="H1144" s="200">
        <f t="shared" si="376"/>
        <v>0</v>
      </c>
      <c r="I1144" s="200">
        <f t="shared" si="377"/>
        <v>75.42</v>
      </c>
      <c r="J1144" s="200">
        <f t="shared" si="378"/>
        <v>1411.1100000000001</v>
      </c>
      <c r="N1144" s="292" t="s">
        <v>772</v>
      </c>
      <c r="O1144" s="292"/>
      <c r="P1144" s="292"/>
      <c r="Q1144" s="293">
        <v>46358</v>
      </c>
      <c r="R1144" s="293"/>
      <c r="S1144" s="293"/>
      <c r="T1144" s="47">
        <v>1335.6874</v>
      </c>
      <c r="U1144" s="47">
        <v>0</v>
      </c>
      <c r="V1144" s="294">
        <v>75.423699999999997</v>
      </c>
      <c r="W1144" s="294"/>
      <c r="X1144" s="294"/>
      <c r="Y1144" s="294"/>
      <c r="Z1144" s="47">
        <v>1411.1111000000001</v>
      </c>
      <c r="AA1144" s="294">
        <v>1411.1111000000001</v>
      </c>
      <c r="AB1144" s="294"/>
      <c r="AC1144" s="21" t="s">
        <v>436</v>
      </c>
      <c r="AE1144" s="295"/>
      <c r="AF1144" s="295"/>
      <c r="AG1144" s="21"/>
      <c r="AH1144" s="16"/>
      <c r="AI1144" s="296"/>
      <c r="AJ1144" s="296"/>
      <c r="AK1144" s="296"/>
      <c r="AL1144" s="294"/>
      <c r="AM1144" s="294"/>
      <c r="AN1144" s="47"/>
    </row>
    <row r="1145" spans="1:40" ht="11.25" customHeight="1" x14ac:dyDescent="0.2">
      <c r="A1145" s="91" t="s">
        <v>731</v>
      </c>
      <c r="B1145" s="199" t="str">
        <f t="shared" si="370"/>
        <v>SERVICIO</v>
      </c>
      <c r="C1145" s="199" t="str">
        <f t="shared" si="371"/>
        <v>REG</v>
      </c>
      <c r="D1145" s="199" t="b">
        <f t="shared" si="372"/>
        <v>1</v>
      </c>
      <c r="E1145" s="199" t="str">
        <f t="shared" si="373"/>
        <v>2027-01</v>
      </c>
      <c r="F1145" s="199" t="str">
        <f t="shared" si="374"/>
        <v/>
      </c>
      <c r="G1145" s="200">
        <f t="shared" si="375"/>
        <v>1335.69</v>
      </c>
      <c r="H1145" s="200">
        <f t="shared" si="376"/>
        <v>0</v>
      </c>
      <c r="I1145" s="200">
        <f t="shared" si="377"/>
        <v>75.42</v>
      </c>
      <c r="J1145" s="200">
        <f t="shared" si="378"/>
        <v>1411.1100000000001</v>
      </c>
      <c r="N1145" s="292" t="s">
        <v>773</v>
      </c>
      <c r="O1145" s="292"/>
      <c r="P1145" s="292"/>
      <c r="Q1145" s="293">
        <v>46389</v>
      </c>
      <c r="R1145" s="293"/>
      <c r="S1145" s="293"/>
      <c r="T1145" s="47">
        <v>1335.6874</v>
      </c>
      <c r="U1145" s="47">
        <v>0</v>
      </c>
      <c r="V1145" s="294">
        <v>75.423699999999997</v>
      </c>
      <c r="W1145" s="294"/>
      <c r="X1145" s="294"/>
      <c r="Y1145" s="294"/>
      <c r="Z1145" s="47">
        <v>1411.1111000000001</v>
      </c>
      <c r="AA1145" s="294">
        <v>1411.1111000000001</v>
      </c>
      <c r="AB1145" s="294"/>
      <c r="AC1145" s="21" t="s">
        <v>436</v>
      </c>
      <c r="AE1145" s="295"/>
      <c r="AF1145" s="295"/>
      <c r="AG1145" s="21"/>
      <c r="AH1145" s="16"/>
      <c r="AI1145" s="296"/>
      <c r="AJ1145" s="296"/>
      <c r="AK1145" s="296"/>
      <c r="AL1145" s="294"/>
      <c r="AM1145" s="294"/>
      <c r="AN1145" s="47"/>
    </row>
    <row r="1146" spans="1:40" ht="11.25" customHeight="1" x14ac:dyDescent="0.2">
      <c r="A1146" s="91" t="s">
        <v>731</v>
      </c>
      <c r="B1146" s="199" t="str">
        <f t="shared" si="370"/>
        <v>SERVICIO</v>
      </c>
      <c r="C1146" s="199" t="str">
        <f t="shared" si="371"/>
        <v>REG</v>
      </c>
      <c r="D1146" s="199" t="b">
        <f t="shared" si="372"/>
        <v>1</v>
      </c>
      <c r="E1146" s="199" t="str">
        <f t="shared" si="373"/>
        <v>2027-02</v>
      </c>
      <c r="F1146" s="199" t="str">
        <f t="shared" si="374"/>
        <v/>
      </c>
      <c r="G1146" s="200">
        <f t="shared" si="375"/>
        <v>1335.69</v>
      </c>
      <c r="H1146" s="200">
        <f t="shared" si="376"/>
        <v>0</v>
      </c>
      <c r="I1146" s="200">
        <f t="shared" si="377"/>
        <v>75.42</v>
      </c>
      <c r="J1146" s="200">
        <f t="shared" si="378"/>
        <v>1411.1100000000001</v>
      </c>
      <c r="N1146" s="292" t="s">
        <v>774</v>
      </c>
      <c r="O1146" s="292"/>
      <c r="P1146" s="292"/>
      <c r="Q1146" s="293">
        <v>46420</v>
      </c>
      <c r="R1146" s="293"/>
      <c r="S1146" s="293"/>
      <c r="T1146" s="47">
        <v>1335.6874</v>
      </c>
      <c r="U1146" s="47">
        <v>0</v>
      </c>
      <c r="V1146" s="294">
        <v>75.423699999999997</v>
      </c>
      <c r="W1146" s="294"/>
      <c r="X1146" s="294"/>
      <c r="Y1146" s="294"/>
      <c r="Z1146" s="47">
        <v>1411.1111000000001</v>
      </c>
      <c r="AA1146" s="294">
        <v>1411.1111000000001</v>
      </c>
      <c r="AB1146" s="294"/>
      <c r="AC1146" s="21" t="s">
        <v>436</v>
      </c>
      <c r="AE1146" s="295"/>
      <c r="AF1146" s="295"/>
      <c r="AG1146" s="21"/>
      <c r="AH1146" s="16"/>
      <c r="AI1146" s="296"/>
      <c r="AJ1146" s="296"/>
      <c r="AK1146" s="296"/>
      <c r="AL1146" s="294"/>
      <c r="AM1146" s="294"/>
      <c r="AN1146" s="47"/>
    </row>
    <row r="1147" spans="1:40" ht="11.25" customHeight="1" x14ac:dyDescent="0.2">
      <c r="A1147" s="91" t="s">
        <v>731</v>
      </c>
      <c r="B1147" s="199" t="str">
        <f t="shared" si="370"/>
        <v>SERVICIO</v>
      </c>
      <c r="C1147" s="199" t="str">
        <f t="shared" si="371"/>
        <v>REG</v>
      </c>
      <c r="D1147" s="199" t="b">
        <f t="shared" si="372"/>
        <v>1</v>
      </c>
      <c r="E1147" s="199" t="str">
        <f t="shared" si="373"/>
        <v>2027-03</v>
      </c>
      <c r="F1147" s="199" t="str">
        <f t="shared" si="374"/>
        <v/>
      </c>
      <c r="G1147" s="200">
        <f t="shared" si="375"/>
        <v>1335.69</v>
      </c>
      <c r="H1147" s="200">
        <f t="shared" si="376"/>
        <v>0</v>
      </c>
      <c r="I1147" s="200">
        <f t="shared" si="377"/>
        <v>75.42</v>
      </c>
      <c r="J1147" s="200">
        <f t="shared" si="378"/>
        <v>1411.1100000000001</v>
      </c>
      <c r="N1147" s="292" t="s">
        <v>775</v>
      </c>
      <c r="O1147" s="292"/>
      <c r="P1147" s="292"/>
      <c r="Q1147" s="293">
        <v>46448</v>
      </c>
      <c r="R1147" s="293"/>
      <c r="S1147" s="293"/>
      <c r="T1147" s="47">
        <v>1335.6874</v>
      </c>
      <c r="U1147" s="47">
        <v>0</v>
      </c>
      <c r="V1147" s="294">
        <v>75.423699999999997</v>
      </c>
      <c r="W1147" s="294"/>
      <c r="X1147" s="294"/>
      <c r="Y1147" s="294"/>
      <c r="Z1147" s="47">
        <v>1411.1111000000001</v>
      </c>
      <c r="AA1147" s="294">
        <v>1411.1111000000001</v>
      </c>
      <c r="AB1147" s="294"/>
      <c r="AC1147" s="21" t="s">
        <v>436</v>
      </c>
      <c r="AE1147" s="295"/>
      <c r="AF1147" s="295"/>
      <c r="AG1147" s="21"/>
      <c r="AH1147" s="16"/>
      <c r="AI1147" s="296"/>
      <c r="AJ1147" s="296"/>
      <c r="AK1147" s="296"/>
      <c r="AL1147" s="294"/>
      <c r="AM1147" s="294"/>
      <c r="AN1147" s="47"/>
    </row>
    <row r="1148" spans="1:40" ht="11.25" customHeight="1" x14ac:dyDescent="0.2">
      <c r="A1148" s="91" t="s">
        <v>731</v>
      </c>
      <c r="B1148" s="199" t="str">
        <f t="shared" si="370"/>
        <v>SERVICIO</v>
      </c>
      <c r="C1148" s="199" t="str">
        <f t="shared" si="371"/>
        <v>REG</v>
      </c>
      <c r="D1148" s="199" t="b">
        <f t="shared" si="372"/>
        <v>1</v>
      </c>
      <c r="E1148" s="199" t="str">
        <f t="shared" si="373"/>
        <v>2027-04</v>
      </c>
      <c r="F1148" s="199" t="str">
        <f t="shared" si="374"/>
        <v/>
      </c>
      <c r="G1148" s="200">
        <f t="shared" si="375"/>
        <v>1335.69</v>
      </c>
      <c r="H1148" s="200">
        <f t="shared" si="376"/>
        <v>0</v>
      </c>
      <c r="I1148" s="200">
        <f t="shared" si="377"/>
        <v>75.42</v>
      </c>
      <c r="J1148" s="200">
        <f t="shared" si="378"/>
        <v>1411.1100000000001</v>
      </c>
      <c r="N1148" s="292" t="s">
        <v>776</v>
      </c>
      <c r="O1148" s="292"/>
      <c r="P1148" s="292"/>
      <c r="Q1148" s="293">
        <v>46479</v>
      </c>
      <c r="R1148" s="293"/>
      <c r="S1148" s="293"/>
      <c r="T1148" s="47">
        <v>1335.6874</v>
      </c>
      <c r="U1148" s="47">
        <v>0</v>
      </c>
      <c r="V1148" s="294">
        <v>75.423699999999997</v>
      </c>
      <c r="W1148" s="294"/>
      <c r="X1148" s="294"/>
      <c r="Y1148" s="294"/>
      <c r="Z1148" s="47">
        <v>1411.1111000000001</v>
      </c>
      <c r="AA1148" s="294">
        <v>1411.1111000000001</v>
      </c>
      <c r="AB1148" s="294"/>
      <c r="AC1148" s="21" t="s">
        <v>436</v>
      </c>
      <c r="AE1148" s="295"/>
      <c r="AF1148" s="295"/>
      <c r="AG1148" s="21"/>
      <c r="AH1148" s="16"/>
      <c r="AI1148" s="296"/>
      <c r="AJ1148" s="296"/>
      <c r="AK1148" s="296"/>
      <c r="AL1148" s="294"/>
      <c r="AM1148" s="294"/>
      <c r="AN1148" s="47"/>
    </row>
    <row r="1149" spans="1:40" ht="11.25" customHeight="1" x14ac:dyDescent="0.2">
      <c r="A1149" s="91" t="s">
        <v>731</v>
      </c>
      <c r="B1149" s="199" t="str">
        <f t="shared" si="370"/>
        <v>SERVICIO</v>
      </c>
      <c r="C1149" s="199" t="str">
        <f t="shared" si="371"/>
        <v>REG</v>
      </c>
      <c r="D1149" s="199" t="b">
        <f t="shared" si="372"/>
        <v>1</v>
      </c>
      <c r="E1149" s="199" t="str">
        <f t="shared" si="373"/>
        <v>2027-05</v>
      </c>
      <c r="F1149" s="199" t="str">
        <f t="shared" si="374"/>
        <v/>
      </c>
      <c r="G1149" s="200">
        <f t="shared" si="375"/>
        <v>1335.69</v>
      </c>
      <c r="H1149" s="200">
        <f t="shared" si="376"/>
        <v>0</v>
      </c>
      <c r="I1149" s="200">
        <f t="shared" si="377"/>
        <v>75.42</v>
      </c>
      <c r="J1149" s="200">
        <f t="shared" si="378"/>
        <v>1411.1100000000001</v>
      </c>
      <c r="N1149" s="292" t="s">
        <v>777</v>
      </c>
      <c r="O1149" s="292"/>
      <c r="P1149" s="292"/>
      <c r="Q1149" s="293">
        <v>46509</v>
      </c>
      <c r="R1149" s="293"/>
      <c r="S1149" s="293"/>
      <c r="T1149" s="47">
        <v>1335.6874</v>
      </c>
      <c r="U1149" s="47">
        <v>0</v>
      </c>
      <c r="V1149" s="294">
        <v>75.423699999999997</v>
      </c>
      <c r="W1149" s="294"/>
      <c r="X1149" s="294"/>
      <c r="Y1149" s="294"/>
      <c r="Z1149" s="47">
        <v>1411.1111000000001</v>
      </c>
      <c r="AA1149" s="294">
        <v>1411.1111000000001</v>
      </c>
      <c r="AB1149" s="294"/>
      <c r="AC1149" s="21" t="s">
        <v>436</v>
      </c>
      <c r="AE1149" s="295"/>
      <c r="AF1149" s="295"/>
      <c r="AG1149" s="21"/>
      <c r="AH1149" s="16"/>
      <c r="AI1149" s="296"/>
      <c r="AJ1149" s="296"/>
      <c r="AK1149" s="296"/>
      <c r="AL1149" s="294"/>
      <c r="AM1149" s="294"/>
      <c r="AN1149" s="47"/>
    </row>
    <row r="1150" spans="1:40" ht="11.25" customHeight="1" x14ac:dyDescent="0.2">
      <c r="A1150" s="91" t="s">
        <v>731</v>
      </c>
      <c r="B1150" s="199" t="str">
        <f t="shared" si="370"/>
        <v>SERVICIO</v>
      </c>
      <c r="C1150" s="199" t="str">
        <f t="shared" si="371"/>
        <v>REG</v>
      </c>
      <c r="D1150" s="199" t="b">
        <f t="shared" si="372"/>
        <v>1</v>
      </c>
      <c r="E1150" s="199" t="str">
        <f t="shared" si="373"/>
        <v>2027-06</v>
      </c>
      <c r="F1150" s="199" t="str">
        <f t="shared" si="374"/>
        <v/>
      </c>
      <c r="G1150" s="200">
        <f t="shared" si="375"/>
        <v>1335.69</v>
      </c>
      <c r="H1150" s="200">
        <f t="shared" si="376"/>
        <v>0</v>
      </c>
      <c r="I1150" s="200">
        <f t="shared" si="377"/>
        <v>75.42</v>
      </c>
      <c r="J1150" s="200">
        <f t="shared" si="378"/>
        <v>1411.1100000000001</v>
      </c>
      <c r="N1150" s="292" t="s">
        <v>778</v>
      </c>
      <c r="O1150" s="292"/>
      <c r="P1150" s="292"/>
      <c r="Q1150" s="293">
        <v>46540</v>
      </c>
      <c r="R1150" s="293"/>
      <c r="S1150" s="293"/>
      <c r="T1150" s="47">
        <v>1335.6874</v>
      </c>
      <c r="U1150" s="47">
        <v>0</v>
      </c>
      <c r="V1150" s="294">
        <v>75.423699999999997</v>
      </c>
      <c r="W1150" s="294"/>
      <c r="X1150" s="294"/>
      <c r="Y1150" s="294"/>
      <c r="Z1150" s="47">
        <v>1411.1111000000001</v>
      </c>
      <c r="AA1150" s="294">
        <v>1411.1111000000001</v>
      </c>
      <c r="AB1150" s="294"/>
      <c r="AC1150" s="21" t="s">
        <v>436</v>
      </c>
      <c r="AE1150" s="295"/>
      <c r="AF1150" s="295"/>
      <c r="AG1150" s="21"/>
      <c r="AH1150" s="16"/>
      <c r="AI1150" s="296"/>
      <c r="AJ1150" s="296"/>
      <c r="AK1150" s="296"/>
      <c r="AL1150" s="294"/>
      <c r="AM1150" s="294"/>
      <c r="AN1150" s="47"/>
    </row>
    <row r="1151" spans="1:40" ht="11.25" customHeight="1" x14ac:dyDescent="0.2">
      <c r="A1151" s="91" t="s">
        <v>731</v>
      </c>
      <c r="B1151" s="199" t="str">
        <f t="shared" si="370"/>
        <v>SERVICIO</v>
      </c>
      <c r="C1151" s="199" t="str">
        <f t="shared" si="371"/>
        <v>REG</v>
      </c>
      <c r="D1151" s="199" t="b">
        <f t="shared" si="372"/>
        <v>1</v>
      </c>
      <c r="E1151" s="199" t="str">
        <f t="shared" si="373"/>
        <v>2027-07</v>
      </c>
      <c r="F1151" s="199" t="str">
        <f t="shared" si="374"/>
        <v/>
      </c>
      <c r="G1151" s="200">
        <f t="shared" si="375"/>
        <v>1335.69</v>
      </c>
      <c r="H1151" s="200">
        <f t="shared" si="376"/>
        <v>0</v>
      </c>
      <c r="I1151" s="200">
        <f t="shared" si="377"/>
        <v>75.42</v>
      </c>
      <c r="J1151" s="200">
        <f t="shared" si="378"/>
        <v>1411.1100000000001</v>
      </c>
      <c r="N1151" s="292" t="s">
        <v>779</v>
      </c>
      <c r="O1151" s="292"/>
      <c r="P1151" s="292"/>
      <c r="Q1151" s="293">
        <v>46570</v>
      </c>
      <c r="R1151" s="293"/>
      <c r="S1151" s="293"/>
      <c r="T1151" s="47">
        <v>1335.6874</v>
      </c>
      <c r="U1151" s="47">
        <v>0</v>
      </c>
      <c r="V1151" s="294">
        <v>75.423699999999997</v>
      </c>
      <c r="W1151" s="294"/>
      <c r="X1151" s="294"/>
      <c r="Y1151" s="294"/>
      <c r="Z1151" s="47">
        <v>1411.1111000000001</v>
      </c>
      <c r="AA1151" s="294">
        <v>1411.1111000000001</v>
      </c>
      <c r="AB1151" s="294"/>
      <c r="AC1151" s="21" t="s">
        <v>436</v>
      </c>
      <c r="AE1151" s="295"/>
      <c r="AF1151" s="295"/>
      <c r="AG1151" s="21"/>
      <c r="AH1151" s="16"/>
      <c r="AI1151" s="296"/>
      <c r="AJ1151" s="296"/>
      <c r="AK1151" s="296"/>
      <c r="AL1151" s="294"/>
      <c r="AM1151" s="294"/>
      <c r="AN1151" s="47"/>
    </row>
    <row r="1152" spans="1:40" ht="11.25" customHeight="1" x14ac:dyDescent="0.2">
      <c r="A1152" s="91" t="s">
        <v>731</v>
      </c>
      <c r="B1152" s="199" t="str">
        <f t="shared" si="370"/>
        <v>SERVICIO</v>
      </c>
      <c r="C1152" s="199" t="str">
        <f t="shared" si="371"/>
        <v>REG</v>
      </c>
      <c r="D1152" s="199" t="b">
        <f t="shared" si="372"/>
        <v>1</v>
      </c>
      <c r="E1152" s="199" t="str">
        <f t="shared" si="373"/>
        <v>2027-08</v>
      </c>
      <c r="F1152" s="199" t="str">
        <f t="shared" si="374"/>
        <v/>
      </c>
      <c r="G1152" s="200">
        <f t="shared" si="375"/>
        <v>1335.69</v>
      </c>
      <c r="H1152" s="200">
        <f t="shared" si="376"/>
        <v>0</v>
      </c>
      <c r="I1152" s="200">
        <f t="shared" si="377"/>
        <v>75.42</v>
      </c>
      <c r="J1152" s="200">
        <f t="shared" si="378"/>
        <v>1411.1100000000001</v>
      </c>
      <c r="N1152" s="292" t="s">
        <v>780</v>
      </c>
      <c r="O1152" s="292"/>
      <c r="P1152" s="292"/>
      <c r="Q1152" s="293">
        <v>46601</v>
      </c>
      <c r="R1152" s="293"/>
      <c r="S1152" s="293"/>
      <c r="T1152" s="47">
        <v>1335.6874</v>
      </c>
      <c r="U1152" s="47">
        <v>0</v>
      </c>
      <c r="V1152" s="294">
        <v>75.423699999999997</v>
      </c>
      <c r="W1152" s="294"/>
      <c r="X1152" s="294"/>
      <c r="Y1152" s="294"/>
      <c r="Z1152" s="47">
        <v>1411.1111000000001</v>
      </c>
      <c r="AA1152" s="294">
        <v>1411.1111000000001</v>
      </c>
      <c r="AB1152" s="294"/>
      <c r="AC1152" s="21" t="s">
        <v>436</v>
      </c>
      <c r="AE1152" s="295"/>
      <c r="AF1152" s="295"/>
      <c r="AG1152" s="21"/>
      <c r="AH1152" s="16"/>
      <c r="AI1152" s="296"/>
      <c r="AJ1152" s="296"/>
      <c r="AK1152" s="296"/>
      <c r="AL1152" s="294"/>
      <c r="AM1152" s="294"/>
      <c r="AN1152" s="47"/>
    </row>
    <row r="1153" spans="1:40" ht="11.25" customHeight="1" x14ac:dyDescent="0.2">
      <c r="A1153" s="91" t="s">
        <v>731</v>
      </c>
      <c r="B1153" s="199" t="str">
        <f t="shared" si="370"/>
        <v>SERVICIO</v>
      </c>
      <c r="C1153" s="199" t="str">
        <f t="shared" si="371"/>
        <v>REG</v>
      </c>
      <c r="D1153" s="199" t="b">
        <f t="shared" si="372"/>
        <v>1</v>
      </c>
      <c r="E1153" s="199" t="str">
        <f t="shared" si="373"/>
        <v>2027-09</v>
      </c>
      <c r="F1153" s="199" t="str">
        <f t="shared" si="374"/>
        <v/>
      </c>
      <c r="G1153" s="200">
        <f t="shared" si="375"/>
        <v>1335.69</v>
      </c>
      <c r="H1153" s="200">
        <f t="shared" si="376"/>
        <v>0</v>
      </c>
      <c r="I1153" s="200">
        <f t="shared" si="377"/>
        <v>75.42</v>
      </c>
      <c r="J1153" s="200">
        <f t="shared" si="378"/>
        <v>1411.1100000000001</v>
      </c>
      <c r="N1153" s="292" t="s">
        <v>781</v>
      </c>
      <c r="O1153" s="292"/>
      <c r="P1153" s="292"/>
      <c r="Q1153" s="293">
        <v>46632</v>
      </c>
      <c r="R1153" s="293"/>
      <c r="S1153" s="293"/>
      <c r="T1153" s="47">
        <v>1335.6874</v>
      </c>
      <c r="U1153" s="47">
        <v>0</v>
      </c>
      <c r="V1153" s="294">
        <v>75.423699999999997</v>
      </c>
      <c r="W1153" s="294"/>
      <c r="X1153" s="294"/>
      <c r="Y1153" s="294"/>
      <c r="Z1153" s="47">
        <v>1411.1111000000001</v>
      </c>
      <c r="AA1153" s="294">
        <v>1411.1111000000001</v>
      </c>
      <c r="AB1153" s="294"/>
      <c r="AC1153" s="21" t="s">
        <v>436</v>
      </c>
      <c r="AE1153" s="295"/>
      <c r="AF1153" s="295"/>
      <c r="AG1153" s="21"/>
      <c r="AH1153" s="16"/>
      <c r="AI1153" s="296"/>
      <c r="AJ1153" s="296"/>
      <c r="AK1153" s="296"/>
      <c r="AL1153" s="294"/>
      <c r="AM1153" s="294"/>
      <c r="AN1153" s="47"/>
    </row>
    <row r="1154" spans="1:40" ht="11.25" customHeight="1" x14ac:dyDescent="0.2">
      <c r="A1154" s="91" t="s">
        <v>731</v>
      </c>
      <c r="B1154" s="199" t="str">
        <f t="shared" si="370"/>
        <v>SERVICIO</v>
      </c>
      <c r="C1154" s="199" t="str">
        <f t="shared" si="371"/>
        <v>REG</v>
      </c>
      <c r="D1154" s="199" t="b">
        <f t="shared" si="372"/>
        <v>1</v>
      </c>
      <c r="E1154" s="199" t="str">
        <f t="shared" si="373"/>
        <v>2027-10</v>
      </c>
      <c r="F1154" s="199" t="str">
        <f t="shared" si="374"/>
        <v/>
      </c>
      <c r="G1154" s="200">
        <f t="shared" si="375"/>
        <v>1335.69</v>
      </c>
      <c r="H1154" s="200">
        <f t="shared" si="376"/>
        <v>0</v>
      </c>
      <c r="I1154" s="200">
        <f t="shared" si="377"/>
        <v>75.42</v>
      </c>
      <c r="J1154" s="200">
        <f t="shared" si="378"/>
        <v>1411.1100000000001</v>
      </c>
      <c r="N1154" s="292" t="s">
        <v>782</v>
      </c>
      <c r="O1154" s="292"/>
      <c r="P1154" s="292"/>
      <c r="Q1154" s="293">
        <v>46662</v>
      </c>
      <c r="R1154" s="293"/>
      <c r="S1154" s="293"/>
      <c r="T1154" s="47">
        <v>1335.6874</v>
      </c>
      <c r="U1154" s="47">
        <v>0</v>
      </c>
      <c r="V1154" s="294">
        <v>75.423699999999997</v>
      </c>
      <c r="W1154" s="294"/>
      <c r="X1154" s="294"/>
      <c r="Y1154" s="294"/>
      <c r="Z1154" s="47">
        <v>1411.1111000000001</v>
      </c>
      <c r="AA1154" s="294">
        <v>1411.1111000000001</v>
      </c>
      <c r="AB1154" s="294"/>
      <c r="AC1154" s="21" t="s">
        <v>436</v>
      </c>
      <c r="AE1154" s="295"/>
      <c r="AF1154" s="295"/>
      <c r="AG1154" s="21"/>
      <c r="AH1154" s="16"/>
      <c r="AI1154" s="296"/>
      <c r="AJ1154" s="296"/>
      <c r="AK1154" s="296"/>
      <c r="AL1154" s="294"/>
      <c r="AM1154" s="294"/>
      <c r="AN1154" s="47"/>
    </row>
    <row r="1155" spans="1:40" ht="11.25" customHeight="1" x14ac:dyDescent="0.2">
      <c r="A1155" s="91" t="s">
        <v>731</v>
      </c>
      <c r="B1155" s="199" t="str">
        <f t="shared" si="370"/>
        <v>SERVICIO</v>
      </c>
      <c r="C1155" s="199" t="str">
        <f t="shared" si="371"/>
        <v>REG</v>
      </c>
      <c r="D1155" s="199" t="b">
        <f t="shared" si="372"/>
        <v>1</v>
      </c>
      <c r="E1155" s="199" t="str">
        <f t="shared" si="373"/>
        <v>2027-11</v>
      </c>
      <c r="F1155" s="199" t="str">
        <f t="shared" si="374"/>
        <v/>
      </c>
      <c r="G1155" s="200">
        <f t="shared" si="375"/>
        <v>1335.69</v>
      </c>
      <c r="H1155" s="200">
        <f t="shared" si="376"/>
        <v>0</v>
      </c>
      <c r="I1155" s="200">
        <f t="shared" si="377"/>
        <v>75.42</v>
      </c>
      <c r="J1155" s="200">
        <f t="shared" si="378"/>
        <v>1411.1100000000001</v>
      </c>
      <c r="N1155" s="292" t="s">
        <v>783</v>
      </c>
      <c r="O1155" s="292"/>
      <c r="P1155" s="292"/>
      <c r="Q1155" s="293">
        <v>46693</v>
      </c>
      <c r="R1155" s="293"/>
      <c r="S1155" s="293"/>
      <c r="T1155" s="47">
        <v>1335.6874</v>
      </c>
      <c r="U1155" s="47">
        <v>0</v>
      </c>
      <c r="V1155" s="294">
        <v>75.423699999999997</v>
      </c>
      <c r="W1155" s="294"/>
      <c r="X1155" s="294"/>
      <c r="Y1155" s="294"/>
      <c r="Z1155" s="47">
        <v>1411.1111000000001</v>
      </c>
      <c r="AA1155" s="294">
        <v>1411.1111000000001</v>
      </c>
      <c r="AB1155" s="294"/>
      <c r="AC1155" s="21" t="s">
        <v>436</v>
      </c>
      <c r="AE1155" s="295"/>
      <c r="AF1155" s="295"/>
      <c r="AG1155" s="21"/>
      <c r="AH1155" s="16"/>
      <c r="AI1155" s="296"/>
      <c r="AJ1155" s="296"/>
      <c r="AK1155" s="296"/>
      <c r="AL1155" s="294"/>
      <c r="AM1155" s="294"/>
      <c r="AN1155" s="47"/>
    </row>
    <row r="1156" spans="1:40" ht="11.25" customHeight="1" x14ac:dyDescent="0.2">
      <c r="A1156" s="91" t="s">
        <v>731</v>
      </c>
      <c r="B1156" s="199" t="str">
        <f t="shared" si="370"/>
        <v>SERVICIO</v>
      </c>
      <c r="C1156" s="199" t="str">
        <f t="shared" si="371"/>
        <v>REG</v>
      </c>
      <c r="D1156" s="199" t="b">
        <f t="shared" si="372"/>
        <v>1</v>
      </c>
      <c r="E1156" s="199" t="str">
        <f t="shared" si="373"/>
        <v>2027-12</v>
      </c>
      <c r="F1156" s="199" t="str">
        <f t="shared" si="374"/>
        <v/>
      </c>
      <c r="G1156" s="200">
        <f t="shared" si="375"/>
        <v>1335.69</v>
      </c>
      <c r="H1156" s="200">
        <f t="shared" si="376"/>
        <v>0</v>
      </c>
      <c r="I1156" s="200">
        <f t="shared" si="377"/>
        <v>75.42</v>
      </c>
      <c r="J1156" s="200">
        <f t="shared" si="378"/>
        <v>1411.1100000000001</v>
      </c>
      <c r="N1156" s="292" t="s">
        <v>784</v>
      </c>
      <c r="O1156" s="292"/>
      <c r="P1156" s="292"/>
      <c r="Q1156" s="293">
        <v>46723</v>
      </c>
      <c r="R1156" s="293"/>
      <c r="S1156" s="293"/>
      <c r="T1156" s="47">
        <v>1335.6874</v>
      </c>
      <c r="U1156" s="47">
        <v>0</v>
      </c>
      <c r="V1156" s="294">
        <v>75.423699999999997</v>
      </c>
      <c r="W1156" s="294"/>
      <c r="X1156" s="294"/>
      <c r="Y1156" s="294"/>
      <c r="Z1156" s="47">
        <v>1411.1111000000001</v>
      </c>
      <c r="AA1156" s="294">
        <v>1411.1111000000001</v>
      </c>
      <c r="AB1156" s="294"/>
      <c r="AC1156" s="21" t="s">
        <v>436</v>
      </c>
      <c r="AE1156" s="295"/>
      <c r="AF1156" s="295"/>
      <c r="AG1156" s="21"/>
      <c r="AH1156" s="16"/>
      <c r="AI1156" s="296"/>
      <c r="AJ1156" s="296"/>
      <c r="AK1156" s="296"/>
      <c r="AL1156" s="294"/>
      <c r="AM1156" s="294"/>
      <c r="AN1156" s="47"/>
    </row>
    <row r="1157" spans="1:40" ht="11.25" customHeight="1" x14ac:dyDescent="0.2">
      <c r="A1157" s="91" t="s">
        <v>731</v>
      </c>
      <c r="B1157" s="199" t="str">
        <f t="shared" si="370"/>
        <v>SERVICIO</v>
      </c>
      <c r="C1157" s="199" t="str">
        <f t="shared" si="371"/>
        <v>REG</v>
      </c>
      <c r="D1157" s="199" t="b">
        <f t="shared" si="372"/>
        <v>1</v>
      </c>
      <c r="E1157" s="199" t="str">
        <f t="shared" si="373"/>
        <v>2028-01</v>
      </c>
      <c r="F1157" s="199" t="str">
        <f t="shared" si="374"/>
        <v/>
      </c>
      <c r="G1157" s="200">
        <f t="shared" si="375"/>
        <v>1335.69</v>
      </c>
      <c r="H1157" s="200">
        <f t="shared" si="376"/>
        <v>0</v>
      </c>
      <c r="I1157" s="200">
        <f t="shared" si="377"/>
        <v>75.42</v>
      </c>
      <c r="J1157" s="200">
        <f t="shared" si="378"/>
        <v>1411.1100000000001</v>
      </c>
      <c r="N1157" s="292" t="s">
        <v>785</v>
      </c>
      <c r="O1157" s="292"/>
      <c r="P1157" s="292"/>
      <c r="Q1157" s="293">
        <v>46754</v>
      </c>
      <c r="R1157" s="293"/>
      <c r="S1157" s="293"/>
      <c r="T1157" s="47">
        <v>1335.6874</v>
      </c>
      <c r="U1157" s="47">
        <v>0</v>
      </c>
      <c r="V1157" s="294">
        <v>75.423699999999997</v>
      </c>
      <c r="W1157" s="294"/>
      <c r="X1157" s="294"/>
      <c r="Y1157" s="294"/>
      <c r="Z1157" s="47">
        <v>1411.1111000000001</v>
      </c>
      <c r="AA1157" s="294">
        <v>1411.1111000000001</v>
      </c>
      <c r="AB1157" s="294"/>
      <c r="AC1157" s="21" t="s">
        <v>436</v>
      </c>
      <c r="AE1157" s="295"/>
      <c r="AF1157" s="295"/>
      <c r="AG1157" s="21"/>
      <c r="AH1157" s="16"/>
      <c r="AI1157" s="296"/>
      <c r="AJ1157" s="296"/>
      <c r="AK1157" s="296"/>
      <c r="AL1157" s="294"/>
      <c r="AM1157" s="294"/>
      <c r="AN1157" s="47"/>
    </row>
    <row r="1158" spans="1:40" ht="11.25" customHeight="1" x14ac:dyDescent="0.2">
      <c r="A1158" s="91" t="s">
        <v>731</v>
      </c>
      <c r="B1158" s="199" t="str">
        <f t="shared" si="370"/>
        <v>SERVICIO</v>
      </c>
      <c r="C1158" s="199" t="str">
        <f t="shared" si="371"/>
        <v>REG</v>
      </c>
      <c r="D1158" s="199" t="b">
        <f t="shared" si="372"/>
        <v>1</v>
      </c>
      <c r="E1158" s="199" t="str">
        <f t="shared" si="373"/>
        <v>2028-02</v>
      </c>
      <c r="F1158" s="199" t="str">
        <f t="shared" si="374"/>
        <v/>
      </c>
      <c r="G1158" s="200">
        <f t="shared" si="375"/>
        <v>1335.69</v>
      </c>
      <c r="H1158" s="200">
        <f t="shared" si="376"/>
        <v>0</v>
      </c>
      <c r="I1158" s="200">
        <f t="shared" si="377"/>
        <v>75.42</v>
      </c>
      <c r="J1158" s="200">
        <f t="shared" si="378"/>
        <v>1411.1100000000001</v>
      </c>
      <c r="N1158" s="292" t="s">
        <v>786</v>
      </c>
      <c r="O1158" s="292"/>
      <c r="P1158" s="292"/>
      <c r="Q1158" s="293">
        <v>46785</v>
      </c>
      <c r="R1158" s="293"/>
      <c r="S1158" s="293"/>
      <c r="T1158" s="47">
        <v>1335.6874</v>
      </c>
      <c r="U1158" s="47">
        <v>0</v>
      </c>
      <c r="V1158" s="294">
        <v>75.423699999999997</v>
      </c>
      <c r="W1158" s="294"/>
      <c r="X1158" s="294"/>
      <c r="Y1158" s="294"/>
      <c r="Z1158" s="47">
        <v>1411.1111000000001</v>
      </c>
      <c r="AA1158" s="294">
        <v>1411.1111000000001</v>
      </c>
      <c r="AB1158" s="294"/>
      <c r="AC1158" s="21" t="s">
        <v>436</v>
      </c>
      <c r="AE1158" s="295"/>
      <c r="AF1158" s="295"/>
      <c r="AG1158" s="21"/>
      <c r="AH1158" s="16"/>
      <c r="AI1158" s="296"/>
      <c r="AJ1158" s="296"/>
      <c r="AK1158" s="296"/>
      <c r="AL1158" s="294"/>
      <c r="AM1158" s="294"/>
      <c r="AN1158" s="47"/>
    </row>
    <row r="1159" spans="1:40" ht="11.25" customHeight="1" x14ac:dyDescent="0.2">
      <c r="A1159" s="91" t="s">
        <v>731</v>
      </c>
      <c r="B1159" s="199" t="str">
        <f t="shared" si="370"/>
        <v>SERVICIO</v>
      </c>
      <c r="C1159" s="199" t="str">
        <f t="shared" si="371"/>
        <v>REG</v>
      </c>
      <c r="D1159" s="199" t="b">
        <f t="shared" si="372"/>
        <v>1</v>
      </c>
      <c r="E1159" s="199" t="str">
        <f t="shared" si="373"/>
        <v>2028-03</v>
      </c>
      <c r="F1159" s="199" t="str">
        <f t="shared" si="374"/>
        <v/>
      </c>
      <c r="G1159" s="200">
        <f t="shared" si="375"/>
        <v>1335.69</v>
      </c>
      <c r="H1159" s="200">
        <f t="shared" si="376"/>
        <v>0</v>
      </c>
      <c r="I1159" s="200">
        <f t="shared" si="377"/>
        <v>75.42</v>
      </c>
      <c r="J1159" s="200">
        <f t="shared" si="378"/>
        <v>1411.1100000000001</v>
      </c>
      <c r="N1159" s="292" t="s">
        <v>787</v>
      </c>
      <c r="O1159" s="292"/>
      <c r="P1159" s="292"/>
      <c r="Q1159" s="293">
        <v>46814</v>
      </c>
      <c r="R1159" s="293"/>
      <c r="S1159" s="293"/>
      <c r="T1159" s="47">
        <v>1335.6874</v>
      </c>
      <c r="U1159" s="47">
        <v>0</v>
      </c>
      <c r="V1159" s="294">
        <v>75.423699999999997</v>
      </c>
      <c r="W1159" s="294"/>
      <c r="X1159" s="294"/>
      <c r="Y1159" s="294"/>
      <c r="Z1159" s="47">
        <v>1411.1111000000001</v>
      </c>
      <c r="AA1159" s="294">
        <v>1411.1111000000001</v>
      </c>
      <c r="AB1159" s="294"/>
      <c r="AC1159" s="21" t="s">
        <v>436</v>
      </c>
      <c r="AE1159" s="295"/>
      <c r="AF1159" s="295"/>
      <c r="AG1159" s="21"/>
      <c r="AH1159" s="16"/>
      <c r="AI1159" s="296"/>
      <c r="AJ1159" s="296"/>
      <c r="AK1159" s="296"/>
      <c r="AL1159" s="294"/>
      <c r="AM1159" s="294"/>
      <c r="AN1159" s="47"/>
    </row>
    <row r="1160" spans="1:40" ht="11.25" customHeight="1" x14ac:dyDescent="0.2">
      <c r="A1160" s="91" t="s">
        <v>731</v>
      </c>
      <c r="B1160" s="199" t="str">
        <f t="shared" si="370"/>
        <v>SERVICIO</v>
      </c>
      <c r="C1160" s="199" t="str">
        <f t="shared" si="371"/>
        <v>REG</v>
      </c>
      <c r="D1160" s="199" t="b">
        <f t="shared" si="372"/>
        <v>1</v>
      </c>
      <c r="E1160" s="199" t="str">
        <f t="shared" si="373"/>
        <v>2028-04</v>
      </c>
      <c r="F1160" s="199" t="str">
        <f t="shared" si="374"/>
        <v/>
      </c>
      <c r="G1160" s="200">
        <f t="shared" si="375"/>
        <v>1335.69</v>
      </c>
      <c r="H1160" s="200">
        <f t="shared" si="376"/>
        <v>0</v>
      </c>
      <c r="I1160" s="200">
        <f t="shared" si="377"/>
        <v>75.42</v>
      </c>
      <c r="J1160" s="200">
        <f t="shared" si="378"/>
        <v>1411.1100000000001</v>
      </c>
      <c r="N1160" s="292" t="s">
        <v>788</v>
      </c>
      <c r="O1160" s="292"/>
      <c r="P1160" s="292"/>
      <c r="Q1160" s="293">
        <v>46845</v>
      </c>
      <c r="R1160" s="293"/>
      <c r="S1160" s="293"/>
      <c r="T1160" s="47">
        <v>1335.6874</v>
      </c>
      <c r="U1160" s="47">
        <v>0</v>
      </c>
      <c r="V1160" s="294">
        <v>75.423699999999997</v>
      </c>
      <c r="W1160" s="294"/>
      <c r="X1160" s="294"/>
      <c r="Y1160" s="294"/>
      <c r="Z1160" s="47">
        <v>1411.1111000000001</v>
      </c>
      <c r="AA1160" s="294">
        <v>1411.1111000000001</v>
      </c>
      <c r="AB1160" s="294"/>
      <c r="AC1160" s="21" t="s">
        <v>436</v>
      </c>
      <c r="AE1160" s="295"/>
      <c r="AF1160" s="295"/>
      <c r="AG1160" s="21"/>
      <c r="AH1160" s="16"/>
      <c r="AI1160" s="296"/>
      <c r="AJ1160" s="296"/>
      <c r="AK1160" s="296"/>
      <c r="AL1160" s="294"/>
      <c r="AM1160" s="294"/>
      <c r="AN1160" s="47"/>
    </row>
    <row r="1161" spans="1:40" ht="11.25" customHeight="1" x14ac:dyDescent="0.2">
      <c r="A1161" s="91" t="s">
        <v>731</v>
      </c>
      <c r="B1161" s="199" t="str">
        <f t="shared" si="370"/>
        <v>SERVICIO</v>
      </c>
      <c r="C1161" s="199" t="str">
        <f t="shared" si="371"/>
        <v>REG</v>
      </c>
      <c r="D1161" s="199" t="b">
        <f t="shared" si="372"/>
        <v>1</v>
      </c>
      <c r="E1161" s="199" t="str">
        <f t="shared" si="373"/>
        <v>2028-05</v>
      </c>
      <c r="F1161" s="199" t="str">
        <f t="shared" si="374"/>
        <v/>
      </c>
      <c r="G1161" s="200">
        <f t="shared" si="375"/>
        <v>1335.69</v>
      </c>
      <c r="H1161" s="200">
        <f t="shared" si="376"/>
        <v>0</v>
      </c>
      <c r="I1161" s="200">
        <f t="shared" si="377"/>
        <v>75.42</v>
      </c>
      <c r="J1161" s="200">
        <f t="shared" si="378"/>
        <v>1411.1100000000001</v>
      </c>
      <c r="N1161" s="292" t="s">
        <v>789</v>
      </c>
      <c r="O1161" s="292"/>
      <c r="P1161" s="292"/>
      <c r="Q1161" s="293">
        <v>46875</v>
      </c>
      <c r="R1161" s="293"/>
      <c r="S1161" s="293"/>
      <c r="T1161" s="47">
        <v>1335.6874</v>
      </c>
      <c r="U1161" s="47">
        <v>0</v>
      </c>
      <c r="V1161" s="294">
        <v>75.423699999999997</v>
      </c>
      <c r="W1161" s="294"/>
      <c r="X1161" s="294"/>
      <c r="Y1161" s="294"/>
      <c r="Z1161" s="47">
        <v>1411.1111000000001</v>
      </c>
      <c r="AA1161" s="294">
        <v>1411.1111000000001</v>
      </c>
      <c r="AB1161" s="294"/>
      <c r="AC1161" s="21" t="s">
        <v>436</v>
      </c>
      <c r="AE1161" s="295"/>
      <c r="AF1161" s="295"/>
      <c r="AG1161" s="21"/>
      <c r="AH1161" s="16"/>
      <c r="AI1161" s="296"/>
      <c r="AJ1161" s="296"/>
      <c r="AK1161" s="296"/>
      <c r="AL1161" s="294"/>
      <c r="AM1161" s="294"/>
      <c r="AN1161" s="47"/>
    </row>
    <row r="1162" spans="1:40" ht="11.25" customHeight="1" x14ac:dyDescent="0.2">
      <c r="A1162" s="91" t="s">
        <v>731</v>
      </c>
      <c r="B1162" s="199" t="str">
        <f t="shared" si="370"/>
        <v>SERVICIO</v>
      </c>
      <c r="C1162" s="199" t="str">
        <f t="shared" si="371"/>
        <v>REG</v>
      </c>
      <c r="D1162" s="199" t="b">
        <f t="shared" si="372"/>
        <v>1</v>
      </c>
      <c r="E1162" s="199" t="str">
        <f t="shared" si="373"/>
        <v>2028-06</v>
      </c>
      <c r="F1162" s="199" t="str">
        <f t="shared" si="374"/>
        <v/>
      </c>
      <c r="G1162" s="200">
        <f t="shared" si="375"/>
        <v>1335.69</v>
      </c>
      <c r="H1162" s="200">
        <f t="shared" si="376"/>
        <v>0</v>
      </c>
      <c r="I1162" s="200">
        <f t="shared" si="377"/>
        <v>75.42</v>
      </c>
      <c r="J1162" s="200">
        <f t="shared" si="378"/>
        <v>1411.1100000000001</v>
      </c>
      <c r="N1162" s="292" t="s">
        <v>790</v>
      </c>
      <c r="O1162" s="292"/>
      <c r="P1162" s="292"/>
      <c r="Q1162" s="293">
        <v>46906</v>
      </c>
      <c r="R1162" s="293"/>
      <c r="S1162" s="293"/>
      <c r="T1162" s="47">
        <v>1335.6874</v>
      </c>
      <c r="U1162" s="47">
        <v>0</v>
      </c>
      <c r="V1162" s="294">
        <v>75.423699999999997</v>
      </c>
      <c r="W1162" s="294"/>
      <c r="X1162" s="294"/>
      <c r="Y1162" s="294"/>
      <c r="Z1162" s="47">
        <v>1411.1111000000001</v>
      </c>
      <c r="AA1162" s="294">
        <v>1411.1111000000001</v>
      </c>
      <c r="AB1162" s="294"/>
      <c r="AC1162" s="21" t="s">
        <v>436</v>
      </c>
      <c r="AE1162" s="295"/>
      <c r="AF1162" s="295"/>
      <c r="AG1162" s="21"/>
      <c r="AH1162" s="16"/>
      <c r="AI1162" s="296"/>
      <c r="AJ1162" s="296"/>
      <c r="AK1162" s="296"/>
      <c r="AL1162" s="294"/>
      <c r="AM1162" s="294"/>
      <c r="AN1162" s="47"/>
    </row>
    <row r="1163" spans="1:40" ht="11.25" customHeight="1" x14ac:dyDescent="0.2">
      <c r="A1163" s="91" t="s">
        <v>731</v>
      </c>
      <c r="B1163" s="199" t="str">
        <f t="shared" si="370"/>
        <v>SERVICIO</v>
      </c>
      <c r="C1163" s="199" t="str">
        <f t="shared" si="371"/>
        <v>REG</v>
      </c>
      <c r="D1163" s="199" t="b">
        <f t="shared" si="372"/>
        <v>1</v>
      </c>
      <c r="E1163" s="199" t="str">
        <f t="shared" si="373"/>
        <v>2028-07</v>
      </c>
      <c r="F1163" s="199" t="str">
        <f t="shared" si="374"/>
        <v/>
      </c>
      <c r="G1163" s="200">
        <f t="shared" si="375"/>
        <v>1335.69</v>
      </c>
      <c r="H1163" s="200">
        <f t="shared" si="376"/>
        <v>0</v>
      </c>
      <c r="I1163" s="200">
        <f t="shared" si="377"/>
        <v>75.42</v>
      </c>
      <c r="J1163" s="200">
        <f t="shared" si="378"/>
        <v>1411.1100000000001</v>
      </c>
      <c r="N1163" s="292" t="s">
        <v>791</v>
      </c>
      <c r="O1163" s="292"/>
      <c r="P1163" s="292"/>
      <c r="Q1163" s="293">
        <v>46936</v>
      </c>
      <c r="R1163" s="293"/>
      <c r="S1163" s="293"/>
      <c r="T1163" s="47">
        <v>1335.6874</v>
      </c>
      <c r="U1163" s="47">
        <v>0</v>
      </c>
      <c r="V1163" s="294">
        <v>75.423699999999997</v>
      </c>
      <c r="W1163" s="294"/>
      <c r="X1163" s="294"/>
      <c r="Y1163" s="294"/>
      <c r="Z1163" s="47">
        <v>1411.1111000000001</v>
      </c>
      <c r="AA1163" s="294">
        <v>1411.1111000000001</v>
      </c>
      <c r="AB1163" s="294"/>
      <c r="AC1163" s="21" t="s">
        <v>436</v>
      </c>
      <c r="AE1163" s="295"/>
      <c r="AF1163" s="295"/>
      <c r="AG1163" s="21"/>
      <c r="AH1163" s="16"/>
      <c r="AI1163" s="296"/>
      <c r="AJ1163" s="296"/>
      <c r="AK1163" s="296"/>
      <c r="AL1163" s="294"/>
      <c r="AM1163" s="294"/>
      <c r="AN1163" s="47"/>
    </row>
    <row r="1164" spans="1:40" ht="11.25" customHeight="1" x14ac:dyDescent="0.2">
      <c r="A1164" s="91" t="s">
        <v>731</v>
      </c>
      <c r="B1164" s="199" t="str">
        <f t="shared" si="370"/>
        <v>SERVICIO</v>
      </c>
      <c r="C1164" s="199" t="str">
        <f t="shared" si="371"/>
        <v>REG</v>
      </c>
      <c r="D1164" s="199" t="b">
        <f t="shared" si="372"/>
        <v>1</v>
      </c>
      <c r="E1164" s="199" t="str">
        <f t="shared" si="373"/>
        <v>2028-08</v>
      </c>
      <c r="F1164" s="199" t="str">
        <f t="shared" si="374"/>
        <v/>
      </c>
      <c r="G1164" s="200">
        <f t="shared" si="375"/>
        <v>1335.69</v>
      </c>
      <c r="H1164" s="200">
        <f t="shared" si="376"/>
        <v>0</v>
      </c>
      <c r="I1164" s="200">
        <f t="shared" si="377"/>
        <v>75.42</v>
      </c>
      <c r="J1164" s="200">
        <f t="shared" si="378"/>
        <v>1411.1100000000001</v>
      </c>
      <c r="N1164" s="292" t="s">
        <v>792</v>
      </c>
      <c r="O1164" s="292"/>
      <c r="P1164" s="292"/>
      <c r="Q1164" s="293">
        <v>46967</v>
      </c>
      <c r="R1164" s="293"/>
      <c r="S1164" s="293"/>
      <c r="T1164" s="47">
        <v>1335.6874</v>
      </c>
      <c r="U1164" s="47">
        <v>0</v>
      </c>
      <c r="V1164" s="294">
        <v>75.423699999999997</v>
      </c>
      <c r="W1164" s="294"/>
      <c r="X1164" s="294"/>
      <c r="Y1164" s="294"/>
      <c r="Z1164" s="47">
        <v>1411.1111000000001</v>
      </c>
      <c r="AA1164" s="294">
        <v>1411.1111000000001</v>
      </c>
      <c r="AB1164" s="294"/>
      <c r="AC1164" s="21" t="s">
        <v>436</v>
      </c>
      <c r="AE1164" s="295"/>
      <c r="AF1164" s="295"/>
      <c r="AG1164" s="21"/>
      <c r="AH1164" s="16"/>
      <c r="AI1164" s="296"/>
      <c r="AJ1164" s="296"/>
      <c r="AK1164" s="296"/>
      <c r="AL1164" s="294"/>
      <c r="AM1164" s="294"/>
      <c r="AN1164" s="47"/>
    </row>
    <row r="1165" spans="1:40" ht="11.25" customHeight="1" x14ac:dyDescent="0.2">
      <c r="A1165" s="91" t="s">
        <v>731</v>
      </c>
      <c r="B1165" s="199" t="str">
        <f t="shared" ref="B1165:B1196" si="379">IF(RIGHT(N1164,2)=RIGHT(N1165,2)=FALSE,Q1164,B1164)</f>
        <v>SERVICIO</v>
      </c>
      <c r="C1165" s="199" t="str">
        <f t="shared" si="371"/>
        <v>REG</v>
      </c>
      <c r="D1165" s="199" t="b">
        <f t="shared" si="372"/>
        <v>1</v>
      </c>
      <c r="E1165" s="199" t="str">
        <f t="shared" si="373"/>
        <v>2028-09</v>
      </c>
      <c r="F1165" s="199" t="str">
        <f t="shared" si="374"/>
        <v/>
      </c>
      <c r="G1165" s="200">
        <f t="shared" si="375"/>
        <v>1335.69</v>
      </c>
      <c r="H1165" s="200">
        <f t="shared" si="376"/>
        <v>0</v>
      </c>
      <c r="I1165" s="200">
        <f t="shared" si="377"/>
        <v>75.42</v>
      </c>
      <c r="J1165" s="200">
        <f t="shared" si="378"/>
        <v>1411.1100000000001</v>
      </c>
      <c r="N1165" s="292" t="s">
        <v>793</v>
      </c>
      <c r="O1165" s="292"/>
      <c r="P1165" s="292"/>
      <c r="Q1165" s="293">
        <v>46998</v>
      </c>
      <c r="R1165" s="293"/>
      <c r="S1165" s="293"/>
      <c r="T1165" s="47">
        <v>1335.6874</v>
      </c>
      <c r="U1165" s="47">
        <v>0</v>
      </c>
      <c r="V1165" s="294">
        <v>75.423699999999997</v>
      </c>
      <c r="W1165" s="294"/>
      <c r="X1165" s="294"/>
      <c r="Y1165" s="294"/>
      <c r="Z1165" s="47">
        <v>1411.1111000000001</v>
      </c>
      <c r="AA1165" s="294">
        <v>1411.1111000000001</v>
      </c>
      <c r="AB1165" s="294"/>
      <c r="AC1165" s="21" t="s">
        <v>436</v>
      </c>
      <c r="AE1165" s="295"/>
      <c r="AF1165" s="295"/>
      <c r="AG1165" s="21"/>
      <c r="AH1165" s="16"/>
      <c r="AI1165" s="296"/>
      <c r="AJ1165" s="296"/>
      <c r="AK1165" s="296"/>
      <c r="AL1165" s="294"/>
      <c r="AM1165" s="294"/>
      <c r="AN1165" s="47"/>
    </row>
    <row r="1166" spans="1:40" ht="11.25" customHeight="1" x14ac:dyDescent="0.2">
      <c r="A1166" s="91" t="s">
        <v>731</v>
      </c>
      <c r="B1166" s="199" t="str">
        <f t="shared" si="379"/>
        <v>SERVICIO</v>
      </c>
      <c r="C1166" s="199" t="str">
        <f t="shared" si="371"/>
        <v>REG</v>
      </c>
      <c r="D1166" s="199" t="b">
        <f t="shared" si="372"/>
        <v>1</v>
      </c>
      <c r="E1166" s="199" t="str">
        <f t="shared" si="373"/>
        <v>2028-10</v>
      </c>
      <c r="F1166" s="199" t="str">
        <f t="shared" si="374"/>
        <v/>
      </c>
      <c r="G1166" s="200">
        <f t="shared" si="375"/>
        <v>1335.69</v>
      </c>
      <c r="H1166" s="200">
        <f t="shared" si="376"/>
        <v>0</v>
      </c>
      <c r="I1166" s="200">
        <f t="shared" si="377"/>
        <v>75.42</v>
      </c>
      <c r="J1166" s="200">
        <f t="shared" si="378"/>
        <v>1411.1100000000001</v>
      </c>
      <c r="N1166" s="292" t="s">
        <v>794</v>
      </c>
      <c r="O1166" s="292"/>
      <c r="P1166" s="292"/>
      <c r="Q1166" s="293">
        <v>47028</v>
      </c>
      <c r="R1166" s="293"/>
      <c r="S1166" s="293"/>
      <c r="T1166" s="47">
        <v>1335.6874</v>
      </c>
      <c r="U1166" s="47">
        <v>0</v>
      </c>
      <c r="V1166" s="294">
        <v>75.423699999999997</v>
      </c>
      <c r="W1166" s="294"/>
      <c r="X1166" s="294"/>
      <c r="Y1166" s="294"/>
      <c r="Z1166" s="47">
        <v>1411.1111000000001</v>
      </c>
      <c r="AA1166" s="294">
        <v>1411.1111000000001</v>
      </c>
      <c r="AB1166" s="294"/>
      <c r="AC1166" s="21" t="s">
        <v>436</v>
      </c>
      <c r="AE1166" s="295"/>
      <c r="AF1166" s="295"/>
      <c r="AG1166" s="21"/>
      <c r="AH1166" s="16"/>
      <c r="AI1166" s="296"/>
      <c r="AJ1166" s="296"/>
      <c r="AK1166" s="296"/>
      <c r="AL1166" s="294"/>
      <c r="AM1166" s="294"/>
      <c r="AN1166" s="47"/>
    </row>
    <row r="1167" spans="1:40" ht="11.25" customHeight="1" x14ac:dyDescent="0.2">
      <c r="A1167" s="91" t="s">
        <v>731</v>
      </c>
      <c r="B1167" s="199" t="str">
        <f t="shared" si="379"/>
        <v>SERVICIO</v>
      </c>
      <c r="C1167" s="199" t="str">
        <f t="shared" si="371"/>
        <v>REG</v>
      </c>
      <c r="D1167" s="199" t="b">
        <f t="shared" si="372"/>
        <v>1</v>
      </c>
      <c r="E1167" s="199" t="str">
        <f t="shared" si="373"/>
        <v>2028-11</v>
      </c>
      <c r="F1167" s="199" t="str">
        <f t="shared" si="374"/>
        <v/>
      </c>
      <c r="G1167" s="200">
        <f t="shared" si="375"/>
        <v>1335.69</v>
      </c>
      <c r="H1167" s="200">
        <f t="shared" si="376"/>
        <v>0</v>
      </c>
      <c r="I1167" s="200">
        <f t="shared" si="377"/>
        <v>75.42</v>
      </c>
      <c r="J1167" s="200">
        <f t="shared" si="378"/>
        <v>1411.1100000000001</v>
      </c>
      <c r="N1167" s="292" t="s">
        <v>795</v>
      </c>
      <c r="O1167" s="292"/>
      <c r="P1167" s="292"/>
      <c r="Q1167" s="293">
        <v>47059</v>
      </c>
      <c r="R1167" s="293"/>
      <c r="S1167" s="293"/>
      <c r="T1167" s="47">
        <v>1335.6874</v>
      </c>
      <c r="U1167" s="47">
        <v>0</v>
      </c>
      <c r="V1167" s="294">
        <v>75.423699999999997</v>
      </c>
      <c r="W1167" s="294"/>
      <c r="X1167" s="294"/>
      <c r="Y1167" s="294"/>
      <c r="Z1167" s="47">
        <v>1411.1111000000001</v>
      </c>
      <c r="AA1167" s="294">
        <v>1411.1111000000001</v>
      </c>
      <c r="AB1167" s="294"/>
      <c r="AC1167" s="21" t="s">
        <v>436</v>
      </c>
      <c r="AE1167" s="295"/>
      <c r="AF1167" s="295"/>
      <c r="AG1167" s="21"/>
      <c r="AH1167" s="16"/>
      <c r="AI1167" s="296"/>
      <c r="AJ1167" s="296"/>
      <c r="AK1167" s="296"/>
      <c r="AL1167" s="294"/>
      <c r="AM1167" s="294"/>
      <c r="AN1167" s="47"/>
    </row>
    <row r="1168" spans="1:40" ht="11.25" customHeight="1" x14ac:dyDescent="0.2">
      <c r="A1168" s="91" t="s">
        <v>731</v>
      </c>
      <c r="B1168" s="199" t="str">
        <f t="shared" si="379"/>
        <v>SERVICIO</v>
      </c>
      <c r="C1168" s="199" t="str">
        <f t="shared" ref="C1168:C1175" si="380">IF(LEFT(N1168,2)=LEFT(N1169,2)=FALSE,AC1168,"REVISAR")</f>
        <v>REG</v>
      </c>
      <c r="D1168" s="199" t="b">
        <f t="shared" ref="D1168:D1175" si="381">DATE(YEAR(AH1168),MONTH(AH1168),DAY(AH1168))=DATE(YEAR(AI1168),MONTH(AI1168),DAY(AI1168))</f>
        <v>1</v>
      </c>
      <c r="E1168" s="199" t="str">
        <f t="shared" ref="E1168:E1175" si="382">IF(ISBLANK(AH1168)=FALSE,TEXT(AH1168,"YYYY-MM"),TEXT(Q1168,"YYYY-MM"))</f>
        <v>2028-12</v>
      </c>
      <c r="F1168" s="199" t="str">
        <f t="shared" ref="F1168:F1175" si="383">IF(ISBLANK(AI1168)=FALSE,TEXT(AI1168,"YYYY-MM"),"")</f>
        <v/>
      </c>
      <c r="G1168" s="200">
        <f t="shared" ref="G1168:G1175" si="384">ROUND(IF(ISBLANK(AL1168)=FALSE,T1168,T1168),2)</f>
        <v>1335.69</v>
      </c>
      <c r="H1168" s="200">
        <f t="shared" ref="H1168:H1175" si="385">ROUND(+U1168,2)</f>
        <v>0</v>
      </c>
      <c r="I1168" s="200">
        <f t="shared" ref="I1168:I1175" si="386">ROUND(IF(ISBLANK(AL1168)=FALSE,V1168,V1168),2)</f>
        <v>75.42</v>
      </c>
      <c r="J1168" s="200">
        <f t="shared" ref="J1168:J1175" si="387">+G1168+H1168+I1168</f>
        <v>1411.1100000000001</v>
      </c>
      <c r="N1168" s="292" t="s">
        <v>796</v>
      </c>
      <c r="O1168" s="292"/>
      <c r="P1168" s="292"/>
      <c r="Q1168" s="293">
        <v>47089</v>
      </c>
      <c r="R1168" s="293"/>
      <c r="S1168" s="293"/>
      <c r="T1168" s="47">
        <v>1335.6874</v>
      </c>
      <c r="U1168" s="47">
        <v>0</v>
      </c>
      <c r="V1168" s="294">
        <v>75.423699999999997</v>
      </c>
      <c r="W1168" s="294"/>
      <c r="X1168" s="294"/>
      <c r="Y1168" s="294"/>
      <c r="Z1168" s="47">
        <v>1411.1111000000001</v>
      </c>
      <c r="AA1168" s="294">
        <v>1411.1111000000001</v>
      </c>
      <c r="AB1168" s="294"/>
      <c r="AC1168" s="21" t="s">
        <v>436</v>
      </c>
      <c r="AE1168" s="295"/>
      <c r="AF1168" s="295"/>
      <c r="AG1168" s="21"/>
      <c r="AH1168" s="16"/>
      <c r="AI1168" s="296"/>
      <c r="AJ1168" s="296"/>
      <c r="AK1168" s="296"/>
      <c r="AL1168" s="294"/>
      <c r="AM1168" s="294"/>
      <c r="AN1168" s="47"/>
    </row>
    <row r="1169" spans="1:40" ht="11.25" customHeight="1" x14ac:dyDescent="0.2">
      <c r="A1169" s="91" t="s">
        <v>731</v>
      </c>
      <c r="B1169" s="199" t="str">
        <f t="shared" si="379"/>
        <v>SERVICIO</v>
      </c>
      <c r="C1169" s="199" t="str">
        <f t="shared" si="380"/>
        <v>REG</v>
      </c>
      <c r="D1169" s="199" t="b">
        <f t="shared" si="381"/>
        <v>1</v>
      </c>
      <c r="E1169" s="199" t="str">
        <f t="shared" si="382"/>
        <v>2029-01</v>
      </c>
      <c r="F1169" s="199" t="str">
        <f t="shared" si="383"/>
        <v/>
      </c>
      <c r="G1169" s="200">
        <f t="shared" si="384"/>
        <v>1335.69</v>
      </c>
      <c r="H1169" s="200">
        <f t="shared" si="385"/>
        <v>0</v>
      </c>
      <c r="I1169" s="200">
        <f t="shared" si="386"/>
        <v>75.42</v>
      </c>
      <c r="J1169" s="200">
        <f t="shared" si="387"/>
        <v>1411.1100000000001</v>
      </c>
      <c r="N1169" s="292" t="s">
        <v>797</v>
      </c>
      <c r="O1169" s="292"/>
      <c r="P1169" s="292"/>
      <c r="Q1169" s="293">
        <v>47120</v>
      </c>
      <c r="R1169" s="293"/>
      <c r="S1169" s="293"/>
      <c r="T1169" s="47">
        <v>1335.6874</v>
      </c>
      <c r="U1169" s="47">
        <v>0</v>
      </c>
      <c r="V1169" s="294">
        <v>75.423699999999997</v>
      </c>
      <c r="W1169" s="294"/>
      <c r="X1169" s="294"/>
      <c r="Y1169" s="294"/>
      <c r="Z1169" s="47">
        <v>1411.1111000000001</v>
      </c>
      <c r="AA1169" s="294">
        <v>1411.1111000000001</v>
      </c>
      <c r="AB1169" s="294"/>
      <c r="AC1169" s="21" t="s">
        <v>436</v>
      </c>
      <c r="AE1169" s="295"/>
      <c r="AF1169" s="295"/>
      <c r="AG1169" s="21"/>
      <c r="AH1169" s="16"/>
      <c r="AI1169" s="296"/>
      <c r="AJ1169" s="296"/>
      <c r="AK1169" s="296"/>
      <c r="AL1169" s="294"/>
      <c r="AM1169" s="294"/>
      <c r="AN1169" s="47"/>
    </row>
    <row r="1170" spans="1:40" ht="11.25" customHeight="1" x14ac:dyDescent="0.2">
      <c r="A1170" s="91" t="s">
        <v>731</v>
      </c>
      <c r="B1170" s="199" t="str">
        <f t="shared" si="379"/>
        <v>SERVICIO</v>
      </c>
      <c r="C1170" s="199" t="str">
        <f t="shared" si="380"/>
        <v>REG</v>
      </c>
      <c r="D1170" s="199" t="b">
        <f t="shared" si="381"/>
        <v>1</v>
      </c>
      <c r="E1170" s="199" t="str">
        <f t="shared" si="382"/>
        <v>2029-02</v>
      </c>
      <c r="F1170" s="199" t="str">
        <f t="shared" si="383"/>
        <v/>
      </c>
      <c r="G1170" s="200">
        <f t="shared" si="384"/>
        <v>1335.69</v>
      </c>
      <c r="H1170" s="200">
        <f t="shared" si="385"/>
        <v>0</v>
      </c>
      <c r="I1170" s="200">
        <f t="shared" si="386"/>
        <v>75.42</v>
      </c>
      <c r="J1170" s="200">
        <f t="shared" si="387"/>
        <v>1411.1100000000001</v>
      </c>
      <c r="N1170" s="292" t="s">
        <v>798</v>
      </c>
      <c r="O1170" s="292"/>
      <c r="P1170" s="292"/>
      <c r="Q1170" s="293">
        <v>47151</v>
      </c>
      <c r="R1170" s="293"/>
      <c r="S1170" s="293"/>
      <c r="T1170" s="47">
        <v>1335.6874</v>
      </c>
      <c r="U1170" s="47">
        <v>0</v>
      </c>
      <c r="V1170" s="294">
        <v>75.423699999999997</v>
      </c>
      <c r="W1170" s="294"/>
      <c r="X1170" s="294"/>
      <c r="Y1170" s="294"/>
      <c r="Z1170" s="47">
        <v>1411.1111000000001</v>
      </c>
      <c r="AA1170" s="294">
        <v>1411.1111000000001</v>
      </c>
      <c r="AB1170" s="294"/>
      <c r="AC1170" s="21" t="s">
        <v>436</v>
      </c>
      <c r="AE1170" s="295"/>
      <c r="AF1170" s="295"/>
      <c r="AG1170" s="21"/>
      <c r="AH1170" s="16"/>
      <c r="AI1170" s="296"/>
      <c r="AJ1170" s="296"/>
      <c r="AK1170" s="296"/>
      <c r="AL1170" s="294"/>
      <c r="AM1170" s="294"/>
      <c r="AN1170" s="47"/>
    </row>
    <row r="1171" spans="1:40" ht="11.25" customHeight="1" x14ac:dyDescent="0.2">
      <c r="A1171" s="91" t="s">
        <v>731</v>
      </c>
      <c r="B1171" s="199" t="str">
        <f t="shared" si="379"/>
        <v>SERVICIO</v>
      </c>
      <c r="C1171" s="199" t="str">
        <f t="shared" si="380"/>
        <v>REG</v>
      </c>
      <c r="D1171" s="199" t="b">
        <f t="shared" si="381"/>
        <v>1</v>
      </c>
      <c r="E1171" s="199" t="str">
        <f t="shared" si="382"/>
        <v>2029-03</v>
      </c>
      <c r="F1171" s="199" t="str">
        <f t="shared" si="383"/>
        <v/>
      </c>
      <c r="G1171" s="200">
        <f t="shared" si="384"/>
        <v>1335.69</v>
      </c>
      <c r="H1171" s="200">
        <f t="shared" si="385"/>
        <v>0</v>
      </c>
      <c r="I1171" s="200">
        <f t="shared" si="386"/>
        <v>75.42</v>
      </c>
      <c r="J1171" s="200">
        <f t="shared" si="387"/>
        <v>1411.1100000000001</v>
      </c>
      <c r="N1171" s="292" t="s">
        <v>799</v>
      </c>
      <c r="O1171" s="292"/>
      <c r="P1171" s="292"/>
      <c r="Q1171" s="293">
        <v>47179</v>
      </c>
      <c r="R1171" s="293"/>
      <c r="S1171" s="293"/>
      <c r="T1171" s="47">
        <v>1335.6874</v>
      </c>
      <c r="U1171" s="47">
        <v>0</v>
      </c>
      <c r="V1171" s="294">
        <v>75.423699999999997</v>
      </c>
      <c r="W1171" s="294"/>
      <c r="X1171" s="294"/>
      <c r="Y1171" s="294"/>
      <c r="Z1171" s="47">
        <v>1411.1111000000001</v>
      </c>
      <c r="AA1171" s="294">
        <v>1411.1111000000001</v>
      </c>
      <c r="AB1171" s="294"/>
      <c r="AC1171" s="21" t="s">
        <v>436</v>
      </c>
      <c r="AE1171" s="295"/>
      <c r="AF1171" s="295"/>
      <c r="AG1171" s="21"/>
      <c r="AH1171" s="16"/>
      <c r="AI1171" s="296"/>
      <c r="AJ1171" s="296"/>
      <c r="AK1171" s="296"/>
      <c r="AL1171" s="294"/>
      <c r="AM1171" s="294"/>
      <c r="AN1171" s="47"/>
    </row>
    <row r="1172" spans="1:40" ht="11.25" customHeight="1" x14ac:dyDescent="0.2">
      <c r="A1172" s="91" t="s">
        <v>731</v>
      </c>
      <c r="B1172" s="199" t="str">
        <f t="shared" si="379"/>
        <v>SERVICIO</v>
      </c>
      <c r="C1172" s="199" t="str">
        <f t="shared" si="380"/>
        <v>REG</v>
      </c>
      <c r="D1172" s="199" t="b">
        <f t="shared" si="381"/>
        <v>1</v>
      </c>
      <c r="E1172" s="199" t="str">
        <f t="shared" si="382"/>
        <v>2029-04</v>
      </c>
      <c r="F1172" s="199" t="str">
        <f t="shared" si="383"/>
        <v/>
      </c>
      <c r="G1172" s="200">
        <f t="shared" si="384"/>
        <v>1335.69</v>
      </c>
      <c r="H1172" s="200">
        <f t="shared" si="385"/>
        <v>0</v>
      </c>
      <c r="I1172" s="200">
        <f t="shared" si="386"/>
        <v>75.42</v>
      </c>
      <c r="J1172" s="200">
        <f t="shared" si="387"/>
        <v>1411.1100000000001</v>
      </c>
      <c r="N1172" s="292" t="s">
        <v>800</v>
      </c>
      <c r="O1172" s="292"/>
      <c r="P1172" s="292"/>
      <c r="Q1172" s="293">
        <v>47210</v>
      </c>
      <c r="R1172" s="293"/>
      <c r="S1172" s="293"/>
      <c r="T1172" s="47">
        <v>1335.6874</v>
      </c>
      <c r="U1172" s="47">
        <v>0</v>
      </c>
      <c r="V1172" s="294">
        <v>75.423699999999997</v>
      </c>
      <c r="W1172" s="294"/>
      <c r="X1172" s="294"/>
      <c r="Y1172" s="294"/>
      <c r="Z1172" s="47">
        <v>1411.1111000000001</v>
      </c>
      <c r="AA1172" s="294">
        <v>1411.1111000000001</v>
      </c>
      <c r="AB1172" s="294"/>
      <c r="AC1172" s="21" t="s">
        <v>436</v>
      </c>
      <c r="AE1172" s="295"/>
      <c r="AF1172" s="295"/>
      <c r="AG1172" s="21"/>
      <c r="AH1172" s="16"/>
      <c r="AI1172" s="296"/>
      <c r="AJ1172" s="296"/>
      <c r="AK1172" s="296"/>
      <c r="AL1172" s="294"/>
      <c r="AM1172" s="294"/>
      <c r="AN1172" s="47"/>
    </row>
    <row r="1173" spans="1:40" ht="11.25" customHeight="1" x14ac:dyDescent="0.2">
      <c r="A1173" s="91" t="s">
        <v>731</v>
      </c>
      <c r="B1173" s="199" t="str">
        <f t="shared" si="379"/>
        <v>SERVICIO</v>
      </c>
      <c r="C1173" s="199" t="str">
        <f t="shared" si="380"/>
        <v>REG</v>
      </c>
      <c r="D1173" s="199" t="b">
        <f t="shared" si="381"/>
        <v>1</v>
      </c>
      <c r="E1173" s="199" t="str">
        <f t="shared" si="382"/>
        <v>2029-05</v>
      </c>
      <c r="F1173" s="199" t="str">
        <f t="shared" si="383"/>
        <v/>
      </c>
      <c r="G1173" s="200">
        <f t="shared" si="384"/>
        <v>1335.69</v>
      </c>
      <c r="H1173" s="200">
        <f t="shared" si="385"/>
        <v>0</v>
      </c>
      <c r="I1173" s="200">
        <f t="shared" si="386"/>
        <v>75.42</v>
      </c>
      <c r="J1173" s="200">
        <f t="shared" si="387"/>
        <v>1411.1100000000001</v>
      </c>
      <c r="N1173" s="292" t="s">
        <v>801</v>
      </c>
      <c r="O1173" s="292"/>
      <c r="P1173" s="292"/>
      <c r="Q1173" s="293">
        <v>47240</v>
      </c>
      <c r="R1173" s="293"/>
      <c r="S1173" s="293"/>
      <c r="T1173" s="47">
        <v>1335.6874</v>
      </c>
      <c r="U1173" s="47">
        <v>0</v>
      </c>
      <c r="V1173" s="294">
        <v>75.423699999999997</v>
      </c>
      <c r="W1173" s="294"/>
      <c r="X1173" s="294"/>
      <c r="Y1173" s="294"/>
      <c r="Z1173" s="47">
        <v>1411.1111000000001</v>
      </c>
      <c r="AA1173" s="294">
        <v>1411.1111000000001</v>
      </c>
      <c r="AB1173" s="294"/>
      <c r="AC1173" s="21" t="s">
        <v>436</v>
      </c>
      <c r="AE1173" s="295"/>
      <c r="AF1173" s="295"/>
      <c r="AG1173" s="21"/>
      <c r="AH1173" s="16"/>
      <c r="AI1173" s="296"/>
      <c r="AJ1173" s="296"/>
      <c r="AK1173" s="296"/>
      <c r="AL1173" s="294"/>
      <c r="AM1173" s="294"/>
      <c r="AN1173" s="47"/>
    </row>
    <row r="1174" spans="1:40" ht="11.25" customHeight="1" x14ac:dyDescent="0.2">
      <c r="A1174" s="91" t="s">
        <v>731</v>
      </c>
      <c r="B1174" s="199" t="str">
        <f t="shared" si="379"/>
        <v>SERVICIO</v>
      </c>
      <c r="C1174" s="199" t="str">
        <f t="shared" si="380"/>
        <v>REG</v>
      </c>
      <c r="D1174" s="199" t="b">
        <f t="shared" si="381"/>
        <v>1</v>
      </c>
      <c r="E1174" s="199" t="str">
        <f t="shared" si="382"/>
        <v>2029-06</v>
      </c>
      <c r="F1174" s="199" t="str">
        <f t="shared" si="383"/>
        <v/>
      </c>
      <c r="G1174" s="200">
        <f t="shared" si="384"/>
        <v>1335.69</v>
      </c>
      <c r="H1174" s="200">
        <f t="shared" si="385"/>
        <v>0</v>
      </c>
      <c r="I1174" s="200">
        <f t="shared" si="386"/>
        <v>75.42</v>
      </c>
      <c r="J1174" s="200">
        <f t="shared" si="387"/>
        <v>1411.1100000000001</v>
      </c>
      <c r="N1174" s="292" t="s">
        <v>802</v>
      </c>
      <c r="O1174" s="292"/>
      <c r="P1174" s="292"/>
      <c r="Q1174" s="293">
        <v>47271</v>
      </c>
      <c r="R1174" s="293"/>
      <c r="S1174" s="293"/>
      <c r="T1174" s="47">
        <v>1335.6874</v>
      </c>
      <c r="U1174" s="47">
        <v>0</v>
      </c>
      <c r="V1174" s="294">
        <v>75.423699999999997</v>
      </c>
      <c r="W1174" s="294"/>
      <c r="X1174" s="294"/>
      <c r="Y1174" s="294"/>
      <c r="Z1174" s="47">
        <v>1411.1111000000001</v>
      </c>
      <c r="AA1174" s="294">
        <v>1411.1111000000001</v>
      </c>
      <c r="AB1174" s="294"/>
      <c r="AC1174" s="21" t="s">
        <v>436</v>
      </c>
      <c r="AE1174" s="295"/>
      <c r="AF1174" s="295"/>
      <c r="AG1174" s="21"/>
      <c r="AH1174" s="16"/>
      <c r="AI1174" s="296"/>
      <c r="AJ1174" s="296"/>
      <c r="AK1174" s="296"/>
      <c r="AL1174" s="294"/>
      <c r="AM1174" s="294"/>
      <c r="AN1174" s="47"/>
    </row>
    <row r="1175" spans="1:40" ht="11.25" customHeight="1" x14ac:dyDescent="0.2">
      <c r="A1175" s="91" t="s">
        <v>731</v>
      </c>
      <c r="B1175" s="199" t="str">
        <f t="shared" si="379"/>
        <v>SERVICIO</v>
      </c>
      <c r="C1175" s="199" t="str">
        <f t="shared" si="380"/>
        <v>REG</v>
      </c>
      <c r="D1175" s="199" t="b">
        <f t="shared" si="381"/>
        <v>1</v>
      </c>
      <c r="E1175" s="199" t="str">
        <f t="shared" si="382"/>
        <v>2029-07</v>
      </c>
      <c r="F1175" s="199" t="str">
        <f t="shared" si="383"/>
        <v/>
      </c>
      <c r="G1175" s="200">
        <f t="shared" si="384"/>
        <v>1335.69</v>
      </c>
      <c r="H1175" s="200">
        <f t="shared" si="385"/>
        <v>0</v>
      </c>
      <c r="I1175" s="200">
        <f t="shared" si="386"/>
        <v>75.42</v>
      </c>
      <c r="J1175" s="200">
        <f t="shared" si="387"/>
        <v>1411.1100000000001</v>
      </c>
      <c r="N1175" s="292" t="s">
        <v>803</v>
      </c>
      <c r="O1175" s="292"/>
      <c r="P1175" s="292"/>
      <c r="Q1175" s="293">
        <v>47301</v>
      </c>
      <c r="R1175" s="293"/>
      <c r="S1175" s="293"/>
      <c r="T1175" s="47">
        <v>1335.6876999999999</v>
      </c>
      <c r="U1175" s="47">
        <v>0</v>
      </c>
      <c r="V1175" s="294">
        <v>75.424300000000002</v>
      </c>
      <c r="W1175" s="294"/>
      <c r="X1175" s="294"/>
      <c r="Y1175" s="294"/>
      <c r="Z1175" s="47">
        <v>1411.1120000000001</v>
      </c>
      <c r="AA1175" s="294">
        <v>1411.1120000000001</v>
      </c>
      <c r="AB1175" s="294"/>
      <c r="AC1175" s="21" t="s">
        <v>436</v>
      </c>
      <c r="AE1175" s="295"/>
      <c r="AF1175" s="295"/>
      <c r="AG1175" s="21"/>
      <c r="AH1175" s="16"/>
      <c r="AI1175" s="296"/>
      <c r="AJ1175" s="296"/>
      <c r="AK1175" s="296"/>
      <c r="AL1175" s="294"/>
      <c r="AM1175" s="294"/>
      <c r="AN1175" s="47"/>
    </row>
    <row r="1176" spans="1:40" ht="11.25" hidden="1" customHeight="1" x14ac:dyDescent="0.2">
      <c r="A1176" s="13"/>
      <c r="B1176" s="197">
        <f t="shared" si="379"/>
        <v>47301</v>
      </c>
      <c r="C1176" s="13"/>
      <c r="D1176" s="13"/>
      <c r="G1176" s="13"/>
      <c r="H1176" s="13"/>
      <c r="I1176" s="13"/>
      <c r="J1176" s="13"/>
      <c r="Q1176" s="291" t="s">
        <v>109</v>
      </c>
      <c r="R1176" s="291"/>
      <c r="S1176" s="291"/>
    </row>
    <row r="1177" spans="1:40" ht="11.25" customHeight="1" x14ac:dyDescent="0.2">
      <c r="A1177" s="91" t="s">
        <v>731</v>
      </c>
      <c r="B1177" s="199" t="str">
        <f t="shared" si="379"/>
        <v>FOMA</v>
      </c>
      <c r="C1177" s="199" t="str">
        <f t="shared" ref="C1177" si="388">IF(LEFT(N1177,2)=LEFT(N1178,2)=FALSE,AC1177,"REVISAR")</f>
        <v>REG</v>
      </c>
      <c r="D1177" s="199" t="b">
        <f t="shared" ref="D1177" si="389">DATE(YEAR(AH1177),MONTH(AH1177),DAY(AH1177))=DATE(YEAR(AI1177),MONTH(AI1177),DAY(AI1177))</f>
        <v>1</v>
      </c>
      <c r="E1177" s="199" t="str">
        <f t="shared" ref="E1177" si="390">IF(ISBLANK(AH1177)=FALSE,TEXT(AH1177,"YYYY-MM"),TEXT(Q1177,"YYYY-MM"))</f>
        <v>2029-08</v>
      </c>
      <c r="F1177" s="199" t="str">
        <f t="shared" ref="F1177" si="391">IF(ISBLANK(AI1177)=FALSE,TEXT(AI1177,"YYYY-MM"),"")</f>
        <v/>
      </c>
      <c r="G1177" s="200">
        <f>ROUND(IF(ISBLANK(AL1177)=FALSE,T1177,T1177),2)</f>
        <v>1500</v>
      </c>
      <c r="H1177" s="200">
        <f>ROUND(+U1177,2)</f>
        <v>0</v>
      </c>
      <c r="I1177" s="200">
        <f>ROUND(IF(ISBLANK(AL1177)=FALSE,V1177,V1177),2)</f>
        <v>0</v>
      </c>
      <c r="J1177" s="200">
        <f t="shared" ref="J1177" si="392">+G1177+H1177+I1177</f>
        <v>1500</v>
      </c>
      <c r="N1177" s="292" t="s">
        <v>804</v>
      </c>
      <c r="O1177" s="292"/>
      <c r="P1177" s="292"/>
      <c r="Q1177" s="293">
        <v>47332</v>
      </c>
      <c r="R1177" s="293"/>
      <c r="S1177" s="293"/>
      <c r="T1177" s="47">
        <v>1500</v>
      </c>
      <c r="U1177" s="47">
        <v>0</v>
      </c>
      <c r="V1177" s="294">
        <v>0</v>
      </c>
      <c r="W1177" s="294"/>
      <c r="X1177" s="294"/>
      <c r="Y1177" s="294"/>
      <c r="Z1177" s="47">
        <v>1500</v>
      </c>
      <c r="AA1177" s="294">
        <v>1500</v>
      </c>
      <c r="AB1177" s="294"/>
      <c r="AC1177" s="21" t="s">
        <v>436</v>
      </c>
      <c r="AE1177" s="295"/>
      <c r="AF1177" s="295"/>
      <c r="AG1177" s="21"/>
      <c r="AH1177" s="16"/>
      <c r="AI1177" s="296"/>
      <c r="AJ1177" s="296"/>
      <c r="AK1177" s="296"/>
      <c r="AL1177" s="294"/>
      <c r="AM1177" s="294"/>
      <c r="AN1177" s="47"/>
    </row>
    <row r="1178" spans="1:40" ht="11.25" hidden="1" customHeight="1" x14ac:dyDescent="0.2">
      <c r="B1178" s="197">
        <f t="shared" si="379"/>
        <v>47332</v>
      </c>
      <c r="G1178" s="13"/>
      <c r="H1178" s="13"/>
      <c r="I1178" s="13"/>
      <c r="N1178" s="288" t="s">
        <v>113</v>
      </c>
      <c r="O1178" s="288"/>
      <c r="P1178" s="288"/>
      <c r="Q1178" s="288"/>
      <c r="R1178" s="288"/>
      <c r="S1178" s="288"/>
      <c r="T1178" s="48">
        <v>97669.493100000007</v>
      </c>
      <c r="U1178" s="48">
        <v>0</v>
      </c>
      <c r="V1178" s="289">
        <v>5430.5069999999996</v>
      </c>
      <c r="W1178" s="289"/>
      <c r="X1178" s="289"/>
      <c r="Y1178" s="289"/>
      <c r="Z1178" s="48">
        <v>103100.0001</v>
      </c>
      <c r="AA1178" s="289">
        <v>103100.0001</v>
      </c>
      <c r="AB1178" s="289"/>
    </row>
    <row r="1179" spans="1:40" ht="11.25" hidden="1" customHeight="1" x14ac:dyDescent="0.2">
      <c r="B1179" s="197">
        <f t="shared" si="379"/>
        <v>0</v>
      </c>
      <c r="G1179" s="33">
        <f t="shared" ref="G1179:G1196" si="393">IF(ISBLANK(AL1179)=FALSE,T1179,0)</f>
        <v>0</v>
      </c>
      <c r="H1179" s="13"/>
      <c r="I1179" s="13"/>
    </row>
    <row r="1180" spans="1:40" ht="11.25" hidden="1" customHeight="1" x14ac:dyDescent="0.2">
      <c r="B1180" s="197">
        <f t="shared" si="379"/>
        <v>0</v>
      </c>
      <c r="G1180" s="33">
        <f t="shared" si="393"/>
        <v>0</v>
      </c>
      <c r="H1180" s="13"/>
      <c r="I1180" s="13"/>
      <c r="O1180" s="290" t="s">
        <v>114</v>
      </c>
      <c r="P1180" s="290"/>
      <c r="Q1180" s="290"/>
      <c r="S1180" s="290" t="s">
        <v>115</v>
      </c>
      <c r="T1180" s="290"/>
      <c r="U1180" s="290"/>
      <c r="V1180" s="290"/>
      <c r="W1180" s="290"/>
      <c r="X1180" s="290"/>
      <c r="Y1180" s="290"/>
      <c r="Z1180" s="290"/>
      <c r="AA1180" s="290"/>
      <c r="AB1180" s="290"/>
      <c r="AC1180" s="290"/>
    </row>
    <row r="1181" spans="1:40" hidden="1" x14ac:dyDescent="0.2">
      <c r="B1181" s="197">
        <f t="shared" si="379"/>
        <v>0</v>
      </c>
      <c r="G1181" s="33">
        <f t="shared" si="393"/>
        <v>0</v>
      </c>
      <c r="H1181" s="13"/>
      <c r="I1181" s="13"/>
      <c r="S1181" s="290"/>
      <c r="T1181" s="290"/>
      <c r="U1181" s="290"/>
      <c r="V1181" s="290"/>
      <c r="W1181" s="290"/>
      <c r="X1181" s="290"/>
      <c r="Y1181" s="290"/>
      <c r="Z1181" s="290"/>
      <c r="AA1181" s="290"/>
      <c r="AB1181" s="290"/>
      <c r="AC1181" s="290"/>
    </row>
    <row r="1182" spans="1:40" ht="11.25" hidden="1" customHeight="1" x14ac:dyDescent="0.2">
      <c r="B1182" s="197">
        <f t="shared" si="379"/>
        <v>0</v>
      </c>
      <c r="G1182" s="33">
        <f t="shared" si="393"/>
        <v>0</v>
      </c>
      <c r="H1182" s="13"/>
      <c r="I1182" s="13"/>
    </row>
    <row r="1183" spans="1:40" hidden="1" x14ac:dyDescent="0.2">
      <c r="B1183" s="197">
        <f t="shared" si="379"/>
        <v>0</v>
      </c>
      <c r="G1183" s="33">
        <f t="shared" si="393"/>
        <v>0</v>
      </c>
      <c r="H1183" s="13"/>
      <c r="I1183" s="13"/>
    </row>
    <row r="1184" spans="1:40" hidden="1" x14ac:dyDescent="0.2">
      <c r="B1184" s="197">
        <f t="shared" si="379"/>
        <v>0</v>
      </c>
      <c r="G1184" s="33">
        <f t="shared" si="393"/>
        <v>0</v>
      </c>
      <c r="H1184" s="13"/>
      <c r="I1184" s="13"/>
    </row>
    <row r="1185" spans="1:40" ht="15" hidden="1" x14ac:dyDescent="0.25">
      <c r="B1185" s="197">
        <f t="shared" si="379"/>
        <v>0</v>
      </c>
      <c r="G1185" s="33">
        <f t="shared" si="393"/>
        <v>0</v>
      </c>
      <c r="N1185"/>
      <c r="O1185"/>
      <c r="P1185" s="284" t="s">
        <v>47</v>
      </c>
      <c r="Q1185" s="284"/>
      <c r="R1185" s="284"/>
      <c r="S1185" s="284"/>
      <c r="T1185" s="284"/>
      <c r="U1185" s="284"/>
      <c r="V1185" s="28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ht="15" hidden="1" x14ac:dyDescent="0.25">
      <c r="B1186" s="197">
        <f t="shared" si="379"/>
        <v>0</v>
      </c>
      <c r="G1186" s="33">
        <f t="shared" si="393"/>
        <v>0</v>
      </c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ht="15" hidden="1" x14ac:dyDescent="0.25">
      <c r="B1187" s="197">
        <f t="shared" si="379"/>
        <v>0</v>
      </c>
      <c r="G1187" s="33">
        <f t="shared" si="393"/>
        <v>0</v>
      </c>
      <c r="N1187"/>
      <c r="O1187"/>
      <c r="P1187" s="282" t="s">
        <v>48</v>
      </c>
      <c r="Q1187" s="282"/>
      <c r="R1187" s="282"/>
      <c r="S1187" s="282"/>
      <c r="T1187" s="282"/>
      <c r="U1187" s="282"/>
      <c r="V1187" s="282"/>
      <c r="W1187" s="282"/>
      <c r="X1187"/>
      <c r="Y1187" s="285">
        <v>25000</v>
      </c>
      <c r="Z1187" s="285"/>
      <c r="AA1187" s="285"/>
      <c r="AB1187"/>
      <c r="AC1187"/>
      <c r="AD1187"/>
      <c r="AE1187"/>
      <c r="AF1187" s="282" t="s">
        <v>49</v>
      </c>
      <c r="AG1187" s="282"/>
      <c r="AH1187" s="282"/>
      <c r="AI1187" s="282"/>
      <c r="AJ1187"/>
      <c r="AK1187" s="285">
        <v>59416.6659</v>
      </c>
      <c r="AL1187" s="285"/>
      <c r="AM1187"/>
      <c r="AN1187"/>
    </row>
    <row r="1188" spans="1:40" ht="15" hidden="1" x14ac:dyDescent="0.25">
      <c r="B1188" s="197">
        <f t="shared" si="379"/>
        <v>0</v>
      </c>
      <c r="G1188" s="33">
        <f t="shared" si="393"/>
        <v>0</v>
      </c>
      <c r="N1188"/>
      <c r="O1188"/>
      <c r="P1188" s="282" t="s">
        <v>50</v>
      </c>
      <c r="Q1188" s="282"/>
      <c r="R1188" s="282"/>
      <c r="S1188" s="282"/>
      <c r="T1188" s="282"/>
      <c r="U1188" s="282"/>
      <c r="V1188" s="282"/>
      <c r="W1188" s="282"/>
      <c r="X1188"/>
      <c r="Y1188" s="285">
        <v>0</v>
      </c>
      <c r="Z1188" s="285"/>
      <c r="AA1188" s="285"/>
      <c r="AB1188"/>
      <c r="AC1188"/>
      <c r="AD1188"/>
      <c r="AE1188"/>
      <c r="AF1188" s="282" t="s">
        <v>51</v>
      </c>
      <c r="AG1188" s="282"/>
      <c r="AH1188" s="282"/>
      <c r="AI1188" s="282"/>
      <c r="AJ1188"/>
      <c r="AK1188" s="286">
        <v>84416.665900000007</v>
      </c>
      <c r="AL1188" s="286"/>
      <c r="AM1188"/>
      <c r="AN1188"/>
    </row>
    <row r="1189" spans="1:40" ht="15" hidden="1" x14ac:dyDescent="0.25">
      <c r="B1189" s="197">
        <f t="shared" si="379"/>
        <v>0</v>
      </c>
      <c r="G1189" s="33">
        <f t="shared" si="393"/>
        <v>0</v>
      </c>
      <c r="J1189" s="13"/>
      <c r="N1189"/>
      <c r="O1189"/>
      <c r="P1189" s="282" t="s">
        <v>52</v>
      </c>
      <c r="Q1189" s="282"/>
      <c r="R1189" s="282"/>
      <c r="S1189" s="282"/>
      <c r="T1189" s="282"/>
      <c r="U1189" s="282"/>
      <c r="V1189" s="282"/>
      <c r="W1189" s="282"/>
      <c r="X1189"/>
      <c r="Y1189" s="285">
        <v>97083.334000000003</v>
      </c>
      <c r="Z1189" s="285"/>
      <c r="AA1189" s="285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ht="15" hidden="1" x14ac:dyDescent="0.25">
      <c r="B1190" s="197">
        <f t="shared" si="379"/>
        <v>0</v>
      </c>
      <c r="G1190" s="33">
        <f t="shared" si="393"/>
        <v>0</v>
      </c>
      <c r="J1190" s="13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ht="15" hidden="1" x14ac:dyDescent="0.25">
      <c r="B1191" s="197">
        <f t="shared" si="379"/>
        <v>0</v>
      </c>
      <c r="G1191" s="33">
        <f t="shared" si="393"/>
        <v>0</v>
      </c>
      <c r="J1191" s="13"/>
      <c r="N1191"/>
      <c r="O1191"/>
      <c r="P1191" s="284" t="s">
        <v>53</v>
      </c>
      <c r="Q1191" s="284"/>
      <c r="R1191" s="284"/>
      <c r="S1191" s="284"/>
      <c r="T1191" s="284"/>
      <c r="U1191" s="284"/>
      <c r="V1191" s="28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ht="15" hidden="1" x14ac:dyDescent="0.25">
      <c r="B1192" s="197">
        <f t="shared" si="379"/>
        <v>0</v>
      </c>
      <c r="G1192" s="33">
        <f t="shared" si="393"/>
        <v>0</v>
      </c>
      <c r="J1192" s="13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ht="15" hidden="1" x14ac:dyDescent="0.25">
      <c r="B1193" s="197">
        <f t="shared" si="379"/>
        <v>0</v>
      </c>
      <c r="G1193" s="33">
        <f t="shared" si="393"/>
        <v>0</v>
      </c>
      <c r="J1193" s="13"/>
      <c r="N1193"/>
      <c r="O1193"/>
      <c r="P1193" s="287" t="s">
        <v>54</v>
      </c>
      <c r="Q1193" s="287"/>
      <c r="R1193" s="287"/>
      <c r="S1193" s="287"/>
      <c r="T1193" s="287"/>
      <c r="U1193" s="287"/>
      <c r="V1193" s="287"/>
      <c r="W1193" s="287"/>
      <c r="X1193"/>
      <c r="Y1193" s="285">
        <v>3</v>
      </c>
      <c r="Z1193" s="285"/>
      <c r="AA1193" s="285"/>
      <c r="AB1193"/>
      <c r="AC1193"/>
      <c r="AD1193"/>
      <c r="AE1193"/>
      <c r="AF1193" s="282"/>
      <c r="AG1193" s="282"/>
      <c r="AH1193" s="282"/>
      <c r="AI1193" s="282"/>
      <c r="AJ1193"/>
      <c r="AK1193" s="286">
        <v>7749.9998999999998</v>
      </c>
      <c r="AL1193" s="286"/>
      <c r="AM1193"/>
      <c r="AN1193"/>
    </row>
    <row r="1194" spans="1:40" ht="15" hidden="1" x14ac:dyDescent="0.25">
      <c r="B1194" s="197">
        <f t="shared" si="379"/>
        <v>0</v>
      </c>
      <c r="G1194" s="33">
        <f t="shared" si="393"/>
        <v>0</v>
      </c>
      <c r="J1194" s="13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ht="15" hidden="1" x14ac:dyDescent="0.25">
      <c r="B1195" s="197">
        <f t="shared" si="379"/>
        <v>0</v>
      </c>
      <c r="G1195" s="33">
        <f t="shared" si="393"/>
        <v>0</v>
      </c>
      <c r="J1195" s="13"/>
      <c r="N1195"/>
      <c r="O1195"/>
      <c r="P1195" s="284" t="s">
        <v>56</v>
      </c>
      <c r="Q1195" s="284"/>
      <c r="R1195" s="284"/>
      <c r="S1195" s="284"/>
      <c r="T1195" s="284"/>
      <c r="U1195" s="284"/>
      <c r="V1195" s="28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ht="25.5" hidden="1" x14ac:dyDescent="0.25">
      <c r="B1196" s="197">
        <f t="shared" si="379"/>
        <v>0</v>
      </c>
      <c r="G1196" s="33" t="str">
        <f t="shared" si="393"/>
        <v>Capital</v>
      </c>
      <c r="J1196" s="13"/>
      <c r="N1196" s="280" t="s">
        <v>57</v>
      </c>
      <c r="O1196" s="280"/>
      <c r="P1196" s="280"/>
      <c r="Q1196" s="280" t="s">
        <v>58</v>
      </c>
      <c r="R1196" s="280"/>
      <c r="S1196" s="280"/>
      <c r="T1196" s="165" t="s">
        <v>59</v>
      </c>
      <c r="U1196" s="165" t="s">
        <v>60</v>
      </c>
      <c r="V1196" s="280" t="s">
        <v>61</v>
      </c>
      <c r="W1196" s="280"/>
      <c r="X1196" s="280"/>
      <c r="Y1196" s="280"/>
      <c r="Z1196" s="165" t="s">
        <v>62</v>
      </c>
      <c r="AA1196" s="280" t="s">
        <v>63</v>
      </c>
      <c r="AB1196" s="280"/>
      <c r="AC1196" s="165" t="s">
        <v>64</v>
      </c>
      <c r="AD1196"/>
      <c r="AE1196" s="280" t="s">
        <v>65</v>
      </c>
      <c r="AF1196" s="280"/>
      <c r="AG1196" s="165" t="s">
        <v>66</v>
      </c>
      <c r="AH1196" s="165" t="s">
        <v>67</v>
      </c>
      <c r="AI1196" s="280" t="s">
        <v>68</v>
      </c>
      <c r="AJ1196" s="280"/>
      <c r="AK1196" s="280"/>
      <c r="AL1196" s="280" t="s">
        <v>69</v>
      </c>
      <c r="AM1196" s="280"/>
      <c r="AN1196" s="165" t="s">
        <v>63</v>
      </c>
    </row>
    <row r="1197" spans="1:40" ht="15" hidden="1" x14ac:dyDescent="0.25">
      <c r="B1197" s="24"/>
      <c r="C1197" s="24"/>
      <c r="D1197" s="24"/>
      <c r="E1197" s="24"/>
      <c r="F1197" s="24"/>
      <c r="J1197" s="13"/>
      <c r="N1197"/>
      <c r="O1197"/>
      <c r="P1197"/>
      <c r="Q1197" s="273" t="s">
        <v>70</v>
      </c>
      <c r="R1197" s="273"/>
      <c r="S1197" s="273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ht="15" x14ac:dyDescent="0.25">
      <c r="A1198" s="91" t="s">
        <v>1036</v>
      </c>
      <c r="B1198" s="199" t="str">
        <f t="shared" ref="B1198:B1229" si="394">IF(RIGHT(N1197,2)=RIGHT(N1198,2)=FALSE,Q1197,B1197)</f>
        <v>SERVICIO</v>
      </c>
      <c r="C1198" s="199" t="str">
        <f t="shared" ref="C1198:C1259" si="395">IF(LEFT(N1198,2)=LEFT(N1199,2)=FALSE,AC1198,"REVISAR")</f>
        <v>CAN</v>
      </c>
      <c r="D1198" s="199" t="b">
        <f t="shared" ref="D1198:D1259" si="396">DATE(YEAR(AH1198),MONTH(AH1198),DAY(AH1198))=DATE(YEAR(AI1198),MONTH(AI1198),DAY(AI1198))</f>
        <v>1</v>
      </c>
      <c r="E1198" s="199" t="str">
        <f t="shared" ref="E1198:E1259" si="397">IF(ISBLANK(AH1198)=FALSE,TEXT(AH1198,"YYYY-MM"),TEXT(Q1198,"YYYY-MM"))</f>
        <v>2021-06</v>
      </c>
      <c r="F1198" s="199" t="str">
        <f t="shared" ref="F1198:F1259" si="398">IF(ISBLANK(AI1198)=FALSE,TEXT(AI1198,"YYYY-MM"),"")</f>
        <v>2021-06</v>
      </c>
      <c r="G1198" s="200">
        <f t="shared" ref="G1198:G1261" si="399">ROUND(IF(ISBLANK(AL1198)=FALSE,T1198,T1198),2)</f>
        <v>2494.35</v>
      </c>
      <c r="H1198" s="200">
        <f t="shared" ref="H1198:H1261" si="400">ROUND(+U1198,2)</f>
        <v>0</v>
      </c>
      <c r="I1198" s="200">
        <f t="shared" ref="I1198:I1261" si="401">ROUND(IF(ISBLANK(AL1198)=FALSE,V1198,V1198),2)</f>
        <v>88.98</v>
      </c>
      <c r="J1198" s="200">
        <f t="shared" ref="J1198:J1261" si="402">+G1198+H1198+I1198</f>
        <v>2583.33</v>
      </c>
      <c r="N1198" s="274" t="s">
        <v>947</v>
      </c>
      <c r="O1198" s="274"/>
      <c r="P1198" s="274"/>
      <c r="Q1198" s="283">
        <v>44367</v>
      </c>
      <c r="R1198" s="283"/>
      <c r="S1198" s="283"/>
      <c r="T1198" s="167">
        <v>2494.3503000000001</v>
      </c>
      <c r="U1198" s="167">
        <v>0</v>
      </c>
      <c r="V1198" s="279">
        <v>88.983000000000004</v>
      </c>
      <c r="W1198" s="279"/>
      <c r="X1198" s="279"/>
      <c r="Y1198" s="279"/>
      <c r="Z1198" s="167">
        <v>2583.3332999999998</v>
      </c>
      <c r="AA1198" s="279">
        <v>0</v>
      </c>
      <c r="AB1198" s="279"/>
      <c r="AC1198" s="166" t="s">
        <v>72</v>
      </c>
      <c r="AD1198"/>
      <c r="AE1198" s="277" t="s">
        <v>948</v>
      </c>
      <c r="AF1198" s="277"/>
      <c r="AG1198" s="166" t="s">
        <v>949</v>
      </c>
      <c r="AH1198" s="168">
        <v>44366.445648148147</v>
      </c>
      <c r="AI1198" s="278">
        <v>44366.44630787037</v>
      </c>
      <c r="AJ1198" s="278"/>
      <c r="AK1198" s="278"/>
      <c r="AL1198" s="279">
        <v>2583.3332999999998</v>
      </c>
      <c r="AM1198" s="279"/>
      <c r="AN1198" s="167">
        <v>0</v>
      </c>
    </row>
    <row r="1199" spans="1:40" ht="15" x14ac:dyDescent="0.25">
      <c r="A1199" s="91" t="s">
        <v>1036</v>
      </c>
      <c r="B1199" s="199" t="str">
        <f t="shared" si="394"/>
        <v>SERVICIO</v>
      </c>
      <c r="C1199" s="199" t="str">
        <f t="shared" si="395"/>
        <v>CAN</v>
      </c>
      <c r="D1199" s="199" t="b">
        <f t="shared" si="396"/>
        <v>1</v>
      </c>
      <c r="E1199" s="199" t="str">
        <f t="shared" si="397"/>
        <v>2021-07</v>
      </c>
      <c r="F1199" s="199" t="str">
        <f t="shared" si="398"/>
        <v>2021-07</v>
      </c>
      <c r="G1199" s="200">
        <f t="shared" si="399"/>
        <v>2494.35</v>
      </c>
      <c r="H1199" s="200">
        <f t="shared" si="400"/>
        <v>0</v>
      </c>
      <c r="I1199" s="200">
        <f t="shared" si="401"/>
        <v>88.98</v>
      </c>
      <c r="J1199" s="200">
        <f t="shared" si="402"/>
        <v>2583.33</v>
      </c>
      <c r="N1199" s="274" t="s">
        <v>950</v>
      </c>
      <c r="O1199" s="274"/>
      <c r="P1199" s="274"/>
      <c r="Q1199" s="275">
        <v>44397</v>
      </c>
      <c r="R1199" s="275"/>
      <c r="S1199" s="275"/>
      <c r="T1199" s="167">
        <v>2494.3503000000001</v>
      </c>
      <c r="U1199" s="167">
        <v>0</v>
      </c>
      <c r="V1199" s="279">
        <v>88.983000000000004</v>
      </c>
      <c r="W1199" s="279"/>
      <c r="X1199" s="279"/>
      <c r="Y1199" s="279"/>
      <c r="Z1199" s="167">
        <v>2583.3332999999998</v>
      </c>
      <c r="AA1199" s="279">
        <v>0</v>
      </c>
      <c r="AB1199" s="279"/>
      <c r="AC1199" s="166" t="s">
        <v>72</v>
      </c>
      <c r="AD1199"/>
      <c r="AE1199" s="277" t="s">
        <v>948</v>
      </c>
      <c r="AF1199" s="277"/>
      <c r="AG1199" s="166" t="s">
        <v>951</v>
      </c>
      <c r="AH1199" s="168">
        <v>44399.697916666664</v>
      </c>
      <c r="AI1199" s="278">
        <v>44399.699641203704</v>
      </c>
      <c r="AJ1199" s="278"/>
      <c r="AK1199" s="278"/>
      <c r="AL1199" s="279">
        <v>2583.3332999999998</v>
      </c>
      <c r="AM1199" s="279"/>
      <c r="AN1199" s="167">
        <v>0</v>
      </c>
    </row>
    <row r="1200" spans="1:40" ht="15" x14ac:dyDescent="0.25">
      <c r="A1200" s="91" t="s">
        <v>1036</v>
      </c>
      <c r="B1200" s="199" t="str">
        <f t="shared" si="394"/>
        <v>SERVICIO</v>
      </c>
      <c r="C1200" s="199" t="str">
        <f t="shared" si="395"/>
        <v>CAN</v>
      </c>
      <c r="D1200" s="199" t="b">
        <f t="shared" si="396"/>
        <v>1</v>
      </c>
      <c r="E1200" s="199" t="str">
        <f t="shared" si="397"/>
        <v>2021-08</v>
      </c>
      <c r="F1200" s="199" t="str">
        <f t="shared" si="398"/>
        <v>2021-08</v>
      </c>
      <c r="G1200" s="200">
        <f t="shared" si="399"/>
        <v>2494.35</v>
      </c>
      <c r="H1200" s="200">
        <f t="shared" si="400"/>
        <v>0</v>
      </c>
      <c r="I1200" s="200">
        <f t="shared" si="401"/>
        <v>88.98</v>
      </c>
      <c r="J1200" s="200">
        <f t="shared" si="402"/>
        <v>2583.33</v>
      </c>
      <c r="N1200" s="274" t="s">
        <v>952</v>
      </c>
      <c r="O1200" s="274"/>
      <c r="P1200" s="274"/>
      <c r="Q1200" s="275">
        <v>44428</v>
      </c>
      <c r="R1200" s="275"/>
      <c r="S1200" s="275"/>
      <c r="T1200" s="167">
        <v>2494.3503000000001</v>
      </c>
      <c r="U1200" s="167">
        <v>0</v>
      </c>
      <c r="V1200" s="279">
        <v>88.983000000000004</v>
      </c>
      <c r="W1200" s="279"/>
      <c r="X1200" s="279"/>
      <c r="Y1200" s="279"/>
      <c r="Z1200" s="167">
        <v>2583.3332999999998</v>
      </c>
      <c r="AA1200" s="279">
        <v>0</v>
      </c>
      <c r="AB1200" s="279"/>
      <c r="AC1200" s="166" t="s">
        <v>72</v>
      </c>
      <c r="AD1200"/>
      <c r="AE1200" s="277" t="s">
        <v>948</v>
      </c>
      <c r="AF1200" s="277"/>
      <c r="AG1200" s="166" t="s">
        <v>953</v>
      </c>
      <c r="AH1200" s="168">
        <v>44428.570173611108</v>
      </c>
      <c r="AI1200" s="278">
        <v>44428.570636574077</v>
      </c>
      <c r="AJ1200" s="278"/>
      <c r="AK1200" s="278"/>
      <c r="AL1200" s="279">
        <v>2583.3332999999998</v>
      </c>
      <c r="AM1200" s="279"/>
      <c r="AN1200" s="167">
        <v>0</v>
      </c>
    </row>
    <row r="1201" spans="1:40" ht="15" x14ac:dyDescent="0.25">
      <c r="A1201" s="91" t="s">
        <v>1036</v>
      </c>
      <c r="B1201" s="199" t="str">
        <f t="shared" si="394"/>
        <v>SERVICIO</v>
      </c>
      <c r="C1201" s="199" t="str">
        <f t="shared" si="395"/>
        <v>CAN</v>
      </c>
      <c r="D1201" s="199" t="b">
        <f t="shared" si="396"/>
        <v>1</v>
      </c>
      <c r="E1201" s="199" t="str">
        <f t="shared" si="397"/>
        <v>2021-09</v>
      </c>
      <c r="F1201" s="199" t="str">
        <f t="shared" si="398"/>
        <v>2021-09</v>
      </c>
      <c r="G1201" s="200">
        <f t="shared" si="399"/>
        <v>2494.35</v>
      </c>
      <c r="H1201" s="200">
        <f t="shared" si="400"/>
        <v>0</v>
      </c>
      <c r="I1201" s="200">
        <f t="shared" si="401"/>
        <v>88.98</v>
      </c>
      <c r="J1201" s="200">
        <f t="shared" si="402"/>
        <v>2583.33</v>
      </c>
      <c r="N1201" s="274" t="s">
        <v>954</v>
      </c>
      <c r="O1201" s="274"/>
      <c r="P1201" s="274"/>
      <c r="Q1201" s="275">
        <v>44459</v>
      </c>
      <c r="R1201" s="275"/>
      <c r="S1201" s="275"/>
      <c r="T1201" s="167">
        <v>2494.3503000000001</v>
      </c>
      <c r="U1201" s="167">
        <v>0</v>
      </c>
      <c r="V1201" s="279">
        <v>88.983000000000004</v>
      </c>
      <c r="W1201" s="279"/>
      <c r="X1201" s="279"/>
      <c r="Y1201" s="279"/>
      <c r="Z1201" s="167">
        <v>2583.3332999999998</v>
      </c>
      <c r="AA1201" s="279">
        <v>0</v>
      </c>
      <c r="AB1201" s="279"/>
      <c r="AC1201" s="166" t="s">
        <v>72</v>
      </c>
      <c r="AD1201"/>
      <c r="AE1201" s="277" t="s">
        <v>948</v>
      </c>
      <c r="AF1201" s="277"/>
      <c r="AG1201" s="166" t="s">
        <v>955</v>
      </c>
      <c r="AH1201" s="168">
        <v>44469.468356481484</v>
      </c>
      <c r="AI1201" s="278">
        <v>44469.474293981482</v>
      </c>
      <c r="AJ1201" s="278"/>
      <c r="AK1201" s="278"/>
      <c r="AL1201" s="279">
        <v>2583.3332999999998</v>
      </c>
      <c r="AM1201" s="279"/>
      <c r="AN1201" s="167">
        <v>0</v>
      </c>
    </row>
    <row r="1202" spans="1:40" ht="15" x14ac:dyDescent="0.25">
      <c r="A1202" s="91" t="s">
        <v>1036</v>
      </c>
      <c r="B1202" s="199" t="str">
        <f t="shared" si="394"/>
        <v>SERVICIO</v>
      </c>
      <c r="C1202" s="199" t="str">
        <f t="shared" si="395"/>
        <v>REVISAR</v>
      </c>
      <c r="D1202" s="199" t="b">
        <f t="shared" si="396"/>
        <v>1</v>
      </c>
      <c r="E1202" s="199" t="str">
        <f t="shared" si="397"/>
        <v>2021-11</v>
      </c>
      <c r="F1202" s="199" t="str">
        <f t="shared" si="398"/>
        <v>2021-11</v>
      </c>
      <c r="G1202" s="200">
        <f t="shared" si="399"/>
        <v>2494.35</v>
      </c>
      <c r="H1202" s="200">
        <f t="shared" si="400"/>
        <v>0</v>
      </c>
      <c r="I1202" s="200">
        <f t="shared" si="401"/>
        <v>88.98</v>
      </c>
      <c r="J1202" s="200">
        <f t="shared" si="402"/>
        <v>2583.33</v>
      </c>
      <c r="N1202" s="274" t="s">
        <v>956</v>
      </c>
      <c r="O1202" s="274"/>
      <c r="P1202" s="274"/>
      <c r="Q1202" s="275">
        <v>44489</v>
      </c>
      <c r="R1202" s="275"/>
      <c r="S1202" s="275"/>
      <c r="T1202" s="167">
        <v>2494.3503000000001</v>
      </c>
      <c r="U1202" s="167">
        <v>0</v>
      </c>
      <c r="V1202" s="279">
        <v>88.983000000000004</v>
      </c>
      <c r="W1202" s="279"/>
      <c r="X1202" s="279"/>
      <c r="Y1202" s="279"/>
      <c r="Z1202" s="167">
        <v>2583.3332999999998</v>
      </c>
      <c r="AA1202" s="279">
        <v>0</v>
      </c>
      <c r="AB1202" s="279"/>
      <c r="AC1202" s="166" t="s">
        <v>72</v>
      </c>
      <c r="AD1202"/>
      <c r="AE1202" s="277" t="s">
        <v>73</v>
      </c>
      <c r="AF1202" s="277"/>
      <c r="AG1202" s="166" t="s">
        <v>957</v>
      </c>
      <c r="AH1202" s="168">
        <v>44510.689699074072</v>
      </c>
      <c r="AI1202" s="278">
        <v>44510.689699074072</v>
      </c>
      <c r="AJ1202" s="278"/>
      <c r="AK1202" s="278"/>
      <c r="AL1202" s="279">
        <v>2583.3332999999998</v>
      </c>
      <c r="AM1202" s="279"/>
      <c r="AN1202" s="167">
        <v>0</v>
      </c>
    </row>
    <row r="1203" spans="1:40" ht="15" x14ac:dyDescent="0.25">
      <c r="A1203" s="91" t="s">
        <v>1036</v>
      </c>
      <c r="B1203" s="199" t="str">
        <f t="shared" si="394"/>
        <v>SERVICIO</v>
      </c>
      <c r="C1203" s="199" t="str">
        <f t="shared" si="395"/>
        <v>CAN</v>
      </c>
      <c r="D1203" s="199" t="b">
        <f t="shared" si="396"/>
        <v>1</v>
      </c>
      <c r="E1203" s="199" t="str">
        <f t="shared" si="397"/>
        <v>2021-11</v>
      </c>
      <c r="F1203" s="199" t="str">
        <f t="shared" si="398"/>
        <v>2021-11</v>
      </c>
      <c r="G1203" s="200">
        <f t="shared" si="399"/>
        <v>2494.35</v>
      </c>
      <c r="H1203" s="200">
        <f t="shared" si="400"/>
        <v>0</v>
      </c>
      <c r="I1203" s="200">
        <f t="shared" si="401"/>
        <v>88.98</v>
      </c>
      <c r="J1203" s="200">
        <f t="shared" si="402"/>
        <v>2583.33</v>
      </c>
      <c r="N1203" s="274" t="s">
        <v>956</v>
      </c>
      <c r="O1203" s="274"/>
      <c r="P1203" s="274"/>
      <c r="Q1203" s="275">
        <v>44489</v>
      </c>
      <c r="R1203" s="275"/>
      <c r="S1203" s="275"/>
      <c r="T1203" s="167">
        <v>2494.3503000000001</v>
      </c>
      <c r="U1203" s="167">
        <v>0</v>
      </c>
      <c r="V1203" s="279">
        <v>88.983000000000004</v>
      </c>
      <c r="W1203" s="279"/>
      <c r="X1203" s="279"/>
      <c r="Y1203" s="279"/>
      <c r="Z1203" s="167">
        <v>2583.3332999999998</v>
      </c>
      <c r="AA1203" s="279">
        <v>0</v>
      </c>
      <c r="AB1203" s="279"/>
      <c r="AC1203" s="166" t="s">
        <v>72</v>
      </c>
      <c r="AD1203"/>
      <c r="AE1203" s="277" t="s">
        <v>948</v>
      </c>
      <c r="AF1203" s="277"/>
      <c r="AG1203" s="166" t="s">
        <v>958</v>
      </c>
      <c r="AH1203" s="168">
        <v>44524.520092592589</v>
      </c>
      <c r="AI1203" s="278">
        <v>44524.534467592595</v>
      </c>
      <c r="AJ1203" s="278"/>
      <c r="AK1203" s="278"/>
      <c r="AL1203" s="279">
        <v>2583.3332999999998</v>
      </c>
      <c r="AM1203" s="279"/>
      <c r="AN1203" s="167">
        <v>0</v>
      </c>
    </row>
    <row r="1204" spans="1:40" ht="15" x14ac:dyDescent="0.25">
      <c r="A1204" s="91" t="s">
        <v>1036</v>
      </c>
      <c r="B1204" s="199" t="str">
        <f t="shared" si="394"/>
        <v>SERVICIO</v>
      </c>
      <c r="C1204" s="199" t="str">
        <f t="shared" si="395"/>
        <v>REVISAR</v>
      </c>
      <c r="D1204" s="199" t="b">
        <f t="shared" si="396"/>
        <v>1</v>
      </c>
      <c r="E1204" s="199" t="str">
        <f t="shared" si="397"/>
        <v>2021-11</v>
      </c>
      <c r="F1204" s="199" t="str">
        <f t="shared" si="398"/>
        <v>2021-11</v>
      </c>
      <c r="G1204" s="200">
        <f t="shared" si="399"/>
        <v>2494.35</v>
      </c>
      <c r="H1204" s="200">
        <f t="shared" si="400"/>
        <v>0</v>
      </c>
      <c r="I1204" s="200">
        <f t="shared" si="401"/>
        <v>88.98</v>
      </c>
      <c r="J1204" s="200">
        <f t="shared" si="402"/>
        <v>2583.33</v>
      </c>
      <c r="N1204" s="274" t="s">
        <v>959</v>
      </c>
      <c r="O1204" s="274"/>
      <c r="P1204" s="274"/>
      <c r="Q1204" s="275">
        <v>44520</v>
      </c>
      <c r="R1204" s="275"/>
      <c r="S1204" s="275"/>
      <c r="T1204" s="167">
        <v>2494.3503000000001</v>
      </c>
      <c r="U1204" s="167">
        <v>0</v>
      </c>
      <c r="V1204" s="279">
        <v>88.983000000000004</v>
      </c>
      <c r="W1204" s="279"/>
      <c r="X1204" s="279"/>
      <c r="Y1204" s="279"/>
      <c r="Z1204" s="167">
        <v>2583.3332999999998</v>
      </c>
      <c r="AA1204" s="279">
        <v>0</v>
      </c>
      <c r="AB1204" s="279"/>
      <c r="AC1204" s="166" t="s">
        <v>72</v>
      </c>
      <c r="AD1204"/>
      <c r="AE1204" s="277" t="s">
        <v>73</v>
      </c>
      <c r="AF1204" s="277"/>
      <c r="AG1204" s="166" t="s">
        <v>960</v>
      </c>
      <c r="AH1204" s="168">
        <v>44524.547939814816</v>
      </c>
      <c r="AI1204" s="278">
        <v>44524.547939814816</v>
      </c>
      <c r="AJ1204" s="278"/>
      <c r="AK1204" s="278"/>
      <c r="AL1204" s="279">
        <v>2583.3332999999998</v>
      </c>
      <c r="AM1204" s="279"/>
      <c r="AN1204" s="167">
        <v>0</v>
      </c>
    </row>
    <row r="1205" spans="1:40" ht="15" x14ac:dyDescent="0.25">
      <c r="A1205" s="91" t="s">
        <v>1036</v>
      </c>
      <c r="B1205" s="199" t="str">
        <f t="shared" si="394"/>
        <v>SERVICIO</v>
      </c>
      <c r="C1205" s="199" t="str">
        <f t="shared" si="395"/>
        <v>CAN</v>
      </c>
      <c r="D1205" s="199" t="b">
        <f t="shared" si="396"/>
        <v>1</v>
      </c>
      <c r="E1205" s="199" t="str">
        <f t="shared" si="397"/>
        <v>2021-11</v>
      </c>
      <c r="F1205" s="199" t="str">
        <f t="shared" si="398"/>
        <v>2021-11</v>
      </c>
      <c r="G1205" s="200">
        <f t="shared" si="399"/>
        <v>2494.35</v>
      </c>
      <c r="H1205" s="200">
        <f t="shared" si="400"/>
        <v>0</v>
      </c>
      <c r="I1205" s="200">
        <f t="shared" si="401"/>
        <v>88.98</v>
      </c>
      <c r="J1205" s="200">
        <f t="shared" si="402"/>
        <v>2583.33</v>
      </c>
      <c r="N1205" s="274" t="s">
        <v>959</v>
      </c>
      <c r="O1205" s="274"/>
      <c r="P1205" s="274"/>
      <c r="Q1205" s="275">
        <v>44520</v>
      </c>
      <c r="R1205" s="275"/>
      <c r="S1205" s="275"/>
      <c r="T1205" s="167">
        <v>2494.3503000000001</v>
      </c>
      <c r="U1205" s="167">
        <v>0</v>
      </c>
      <c r="V1205" s="279">
        <v>88.983000000000004</v>
      </c>
      <c r="W1205" s="279"/>
      <c r="X1205" s="279"/>
      <c r="Y1205" s="279"/>
      <c r="Z1205" s="167">
        <v>2583.3332999999998</v>
      </c>
      <c r="AA1205" s="279">
        <v>0</v>
      </c>
      <c r="AB1205" s="279"/>
      <c r="AC1205" s="166" t="s">
        <v>72</v>
      </c>
      <c r="AD1205"/>
      <c r="AE1205" s="277" t="s">
        <v>948</v>
      </c>
      <c r="AF1205" s="277"/>
      <c r="AG1205" s="166" t="s">
        <v>961</v>
      </c>
      <c r="AH1205" s="168">
        <v>44528.515057870369</v>
      </c>
      <c r="AI1205" s="278">
        <v>44528.527824074074</v>
      </c>
      <c r="AJ1205" s="278"/>
      <c r="AK1205" s="278"/>
      <c r="AL1205" s="279">
        <v>2583.3332999999998</v>
      </c>
      <c r="AM1205" s="279"/>
      <c r="AN1205" s="167">
        <v>0</v>
      </c>
    </row>
    <row r="1206" spans="1:40" ht="15" x14ac:dyDescent="0.25">
      <c r="A1206" s="91" t="s">
        <v>1036</v>
      </c>
      <c r="B1206" s="199" t="str">
        <f t="shared" si="394"/>
        <v>SERVICIO</v>
      </c>
      <c r="C1206" s="199" t="str">
        <f t="shared" si="395"/>
        <v>REVISAR</v>
      </c>
      <c r="D1206" s="199" t="b">
        <f t="shared" si="396"/>
        <v>1</v>
      </c>
      <c r="E1206" s="199" t="str">
        <f t="shared" si="397"/>
        <v>2021-12</v>
      </c>
      <c r="F1206" s="199" t="str">
        <f t="shared" si="398"/>
        <v>2021-12</v>
      </c>
      <c r="G1206" s="200">
        <f t="shared" si="399"/>
        <v>2494.35</v>
      </c>
      <c r="H1206" s="200">
        <f t="shared" si="400"/>
        <v>0</v>
      </c>
      <c r="I1206" s="200">
        <f t="shared" si="401"/>
        <v>88.98</v>
      </c>
      <c r="J1206" s="200">
        <f t="shared" si="402"/>
        <v>2583.33</v>
      </c>
      <c r="N1206" s="274" t="s">
        <v>962</v>
      </c>
      <c r="O1206" s="274"/>
      <c r="P1206" s="274"/>
      <c r="Q1206" s="275">
        <v>44550</v>
      </c>
      <c r="R1206" s="275"/>
      <c r="S1206" s="275"/>
      <c r="T1206" s="167">
        <v>2494.3503000000001</v>
      </c>
      <c r="U1206" s="167">
        <v>0</v>
      </c>
      <c r="V1206" s="279">
        <v>88.983000000000004</v>
      </c>
      <c r="W1206" s="279"/>
      <c r="X1206" s="279"/>
      <c r="Y1206" s="279"/>
      <c r="Z1206" s="167">
        <v>2583.3332999999998</v>
      </c>
      <c r="AA1206" s="279">
        <v>0</v>
      </c>
      <c r="AB1206" s="279"/>
      <c r="AC1206" s="166" t="s">
        <v>72</v>
      </c>
      <c r="AD1206"/>
      <c r="AE1206" s="277" t="s">
        <v>73</v>
      </c>
      <c r="AF1206" s="277"/>
      <c r="AG1206" s="166" t="s">
        <v>963</v>
      </c>
      <c r="AH1206" s="168">
        <v>44557.572928240741</v>
      </c>
      <c r="AI1206" s="278">
        <v>44557.572928240741</v>
      </c>
      <c r="AJ1206" s="278"/>
      <c r="AK1206" s="278"/>
      <c r="AL1206" s="279">
        <v>2583.3332999999998</v>
      </c>
      <c r="AM1206" s="279"/>
      <c r="AN1206" s="167">
        <v>0</v>
      </c>
    </row>
    <row r="1207" spans="1:40" ht="15" x14ac:dyDescent="0.25">
      <c r="A1207" s="91" t="s">
        <v>1036</v>
      </c>
      <c r="B1207" s="199" t="str">
        <f t="shared" si="394"/>
        <v>SERVICIO</v>
      </c>
      <c r="C1207" s="199" t="str">
        <f t="shared" si="395"/>
        <v>CAN</v>
      </c>
      <c r="D1207" s="199" t="b">
        <f t="shared" si="396"/>
        <v>0</v>
      </c>
      <c r="E1207" s="199" t="str">
        <f t="shared" si="397"/>
        <v>2022-02</v>
      </c>
      <c r="F1207" s="199" t="str">
        <f t="shared" si="398"/>
        <v>2022-02</v>
      </c>
      <c r="G1207" s="200">
        <f t="shared" si="399"/>
        <v>2494.35</v>
      </c>
      <c r="H1207" s="200">
        <f t="shared" si="400"/>
        <v>0</v>
      </c>
      <c r="I1207" s="200">
        <f t="shared" si="401"/>
        <v>88.98</v>
      </c>
      <c r="J1207" s="200">
        <f t="shared" si="402"/>
        <v>2583.33</v>
      </c>
      <c r="N1207" s="274" t="s">
        <v>962</v>
      </c>
      <c r="O1207" s="274"/>
      <c r="P1207" s="274"/>
      <c r="Q1207" s="275">
        <v>44550</v>
      </c>
      <c r="R1207" s="275"/>
      <c r="S1207" s="275"/>
      <c r="T1207" s="167">
        <v>2494.3503000000001</v>
      </c>
      <c r="U1207" s="167">
        <v>0</v>
      </c>
      <c r="V1207" s="279">
        <v>88.983000000000004</v>
      </c>
      <c r="W1207" s="279"/>
      <c r="X1207" s="279"/>
      <c r="Y1207" s="279"/>
      <c r="Z1207" s="167">
        <v>2583.3332999999998</v>
      </c>
      <c r="AA1207" s="279">
        <v>0</v>
      </c>
      <c r="AB1207" s="279"/>
      <c r="AC1207" s="166" t="s">
        <v>72</v>
      </c>
      <c r="AD1207"/>
      <c r="AE1207" s="277" t="s">
        <v>948</v>
      </c>
      <c r="AF1207" s="277"/>
      <c r="AG1207" s="166" t="s">
        <v>964</v>
      </c>
      <c r="AH1207" s="168">
        <v>44616.511678240742</v>
      </c>
      <c r="AI1207" s="278">
        <v>44615.528738425928</v>
      </c>
      <c r="AJ1207" s="278"/>
      <c r="AK1207" s="278"/>
      <c r="AL1207" s="279">
        <v>2583.3332999999998</v>
      </c>
      <c r="AM1207" s="279"/>
      <c r="AN1207" s="167">
        <v>0</v>
      </c>
    </row>
    <row r="1208" spans="1:40" ht="15" x14ac:dyDescent="0.25">
      <c r="A1208" s="91" t="s">
        <v>1036</v>
      </c>
      <c r="B1208" s="199" t="str">
        <f t="shared" si="394"/>
        <v>SERVICIO</v>
      </c>
      <c r="C1208" s="199" t="str">
        <f t="shared" si="395"/>
        <v>REVISAR</v>
      </c>
      <c r="D1208" s="199" t="b">
        <f t="shared" si="396"/>
        <v>1</v>
      </c>
      <c r="E1208" s="199" t="str">
        <f t="shared" si="397"/>
        <v>2022-01</v>
      </c>
      <c r="F1208" s="199" t="str">
        <f t="shared" si="398"/>
        <v>2022-01</v>
      </c>
      <c r="G1208" s="200">
        <f t="shared" si="399"/>
        <v>2494.35</v>
      </c>
      <c r="H1208" s="200">
        <f t="shared" si="400"/>
        <v>0</v>
      </c>
      <c r="I1208" s="200">
        <f t="shared" si="401"/>
        <v>88.98</v>
      </c>
      <c r="J1208" s="200">
        <f t="shared" si="402"/>
        <v>2583.33</v>
      </c>
      <c r="N1208" s="274" t="s">
        <v>965</v>
      </c>
      <c r="O1208" s="274"/>
      <c r="P1208" s="274"/>
      <c r="Q1208" s="275">
        <v>44581</v>
      </c>
      <c r="R1208" s="275"/>
      <c r="S1208" s="275"/>
      <c r="T1208" s="167">
        <v>2494.3503000000001</v>
      </c>
      <c r="U1208" s="167">
        <v>0</v>
      </c>
      <c r="V1208" s="279">
        <v>88.983000000000004</v>
      </c>
      <c r="W1208" s="279"/>
      <c r="X1208" s="279"/>
      <c r="Y1208" s="279"/>
      <c r="Z1208" s="167">
        <v>2583.3332999999998</v>
      </c>
      <c r="AA1208" s="279">
        <v>0</v>
      </c>
      <c r="AB1208" s="279"/>
      <c r="AC1208" s="166" t="s">
        <v>72</v>
      </c>
      <c r="AD1208"/>
      <c r="AE1208" s="277" t="s">
        <v>73</v>
      </c>
      <c r="AF1208" s="277"/>
      <c r="AG1208" s="166" t="s">
        <v>966</v>
      </c>
      <c r="AH1208" s="168">
        <v>44579.725613425922</v>
      </c>
      <c r="AI1208" s="278">
        <v>44579.725613425922</v>
      </c>
      <c r="AJ1208" s="278"/>
      <c r="AK1208" s="278"/>
      <c r="AL1208" s="279">
        <v>2583.3332999999998</v>
      </c>
      <c r="AM1208" s="279"/>
      <c r="AN1208" s="167">
        <v>0</v>
      </c>
    </row>
    <row r="1209" spans="1:40" ht="15" x14ac:dyDescent="0.25">
      <c r="A1209" s="91" t="s">
        <v>1036</v>
      </c>
      <c r="B1209" s="199" t="str">
        <f t="shared" si="394"/>
        <v>SERVICIO</v>
      </c>
      <c r="C1209" s="199" t="str">
        <f t="shared" si="395"/>
        <v>CAN</v>
      </c>
      <c r="D1209" s="199" t="b">
        <f t="shared" si="396"/>
        <v>0</v>
      </c>
      <c r="E1209" s="199" t="str">
        <f t="shared" si="397"/>
        <v>2022-02</v>
      </c>
      <c r="F1209" s="199" t="str">
        <f t="shared" si="398"/>
        <v>2022-02</v>
      </c>
      <c r="G1209" s="200">
        <f t="shared" si="399"/>
        <v>2494.35</v>
      </c>
      <c r="H1209" s="200">
        <f t="shared" si="400"/>
        <v>0</v>
      </c>
      <c r="I1209" s="200">
        <f t="shared" si="401"/>
        <v>88.98</v>
      </c>
      <c r="J1209" s="200">
        <f t="shared" si="402"/>
        <v>2583.33</v>
      </c>
      <c r="N1209" s="274" t="s">
        <v>965</v>
      </c>
      <c r="O1209" s="274"/>
      <c r="P1209" s="274"/>
      <c r="Q1209" s="275">
        <v>44581</v>
      </c>
      <c r="R1209" s="275"/>
      <c r="S1209" s="275"/>
      <c r="T1209" s="167">
        <v>2494.3503000000001</v>
      </c>
      <c r="U1209" s="167">
        <v>0</v>
      </c>
      <c r="V1209" s="279">
        <v>88.983000000000004</v>
      </c>
      <c r="W1209" s="279"/>
      <c r="X1209" s="279"/>
      <c r="Y1209" s="279"/>
      <c r="Z1209" s="167">
        <v>2583.3332999999998</v>
      </c>
      <c r="AA1209" s="279">
        <v>0</v>
      </c>
      <c r="AB1209" s="279"/>
      <c r="AC1209" s="166" t="s">
        <v>72</v>
      </c>
      <c r="AD1209"/>
      <c r="AE1209" s="277" t="s">
        <v>948</v>
      </c>
      <c r="AF1209" s="277"/>
      <c r="AG1209" s="166" t="s">
        <v>967</v>
      </c>
      <c r="AH1209" s="168">
        <v>44616.528749999998</v>
      </c>
      <c r="AI1209" s="278">
        <v>44615.537812499999</v>
      </c>
      <c r="AJ1209" s="278"/>
      <c r="AK1209" s="278"/>
      <c r="AL1209" s="279">
        <v>2583.3332999999998</v>
      </c>
      <c r="AM1209" s="279"/>
      <c r="AN1209" s="167">
        <v>0</v>
      </c>
    </row>
    <row r="1210" spans="1:40" ht="15" x14ac:dyDescent="0.25">
      <c r="A1210" s="91" t="s">
        <v>1036</v>
      </c>
      <c r="B1210" s="199" t="str">
        <f t="shared" si="394"/>
        <v>SERVICIO</v>
      </c>
      <c r="C1210" s="199" t="str">
        <f t="shared" si="395"/>
        <v>CAN</v>
      </c>
      <c r="D1210" s="199" t="b">
        <f t="shared" si="396"/>
        <v>1</v>
      </c>
      <c r="E1210" s="199" t="str">
        <f t="shared" si="397"/>
        <v>2022-02</v>
      </c>
      <c r="F1210" s="199" t="str">
        <f t="shared" si="398"/>
        <v>2022-02</v>
      </c>
      <c r="G1210" s="200">
        <f t="shared" si="399"/>
        <v>2494.35</v>
      </c>
      <c r="H1210" s="200">
        <f t="shared" si="400"/>
        <v>0</v>
      </c>
      <c r="I1210" s="200">
        <f t="shared" si="401"/>
        <v>88.98</v>
      </c>
      <c r="J1210" s="200">
        <f t="shared" si="402"/>
        <v>2583.33</v>
      </c>
      <c r="N1210" s="274" t="s">
        <v>968</v>
      </c>
      <c r="O1210" s="274"/>
      <c r="P1210" s="274"/>
      <c r="Q1210" s="275">
        <v>44612</v>
      </c>
      <c r="R1210" s="275"/>
      <c r="S1210" s="275"/>
      <c r="T1210" s="167">
        <v>2494.3503000000001</v>
      </c>
      <c r="U1210" s="167">
        <v>0</v>
      </c>
      <c r="V1210" s="279">
        <v>88.983000000000004</v>
      </c>
      <c r="W1210" s="279"/>
      <c r="X1210" s="279"/>
      <c r="Y1210" s="279"/>
      <c r="Z1210" s="167">
        <v>2583.3332999999998</v>
      </c>
      <c r="AA1210" s="279">
        <v>0</v>
      </c>
      <c r="AB1210" s="279"/>
      <c r="AC1210" s="166" t="s">
        <v>72</v>
      </c>
      <c r="AD1210"/>
      <c r="AE1210" s="277" t="s">
        <v>948</v>
      </c>
      <c r="AF1210" s="277"/>
      <c r="AG1210" s="166" t="s">
        <v>969</v>
      </c>
      <c r="AH1210" s="168">
        <v>44616.46806712963</v>
      </c>
      <c r="AI1210" s="278">
        <v>44616.46806712963</v>
      </c>
      <c r="AJ1210" s="278"/>
      <c r="AK1210" s="278"/>
      <c r="AL1210" s="279">
        <v>2583.3332999999998</v>
      </c>
      <c r="AM1210" s="279"/>
      <c r="AN1210" s="167">
        <v>0</v>
      </c>
    </row>
    <row r="1211" spans="1:40" ht="15" x14ac:dyDescent="0.25">
      <c r="A1211" s="91" t="s">
        <v>1036</v>
      </c>
      <c r="B1211" s="199" t="str">
        <f t="shared" si="394"/>
        <v>SERVICIO</v>
      </c>
      <c r="C1211" s="199" t="str">
        <f t="shared" si="395"/>
        <v>CAN</v>
      </c>
      <c r="D1211" s="199" t="b">
        <f t="shared" si="396"/>
        <v>0</v>
      </c>
      <c r="E1211" s="199" t="str">
        <f t="shared" si="397"/>
        <v>2022-04</v>
      </c>
      <c r="F1211" s="199" t="str">
        <f t="shared" si="398"/>
        <v>2022-04</v>
      </c>
      <c r="G1211" s="200">
        <f t="shared" si="399"/>
        <v>2494.35</v>
      </c>
      <c r="H1211" s="200">
        <f t="shared" si="400"/>
        <v>0</v>
      </c>
      <c r="I1211" s="200">
        <f t="shared" si="401"/>
        <v>88.98</v>
      </c>
      <c r="J1211" s="200">
        <f t="shared" si="402"/>
        <v>2583.33</v>
      </c>
      <c r="N1211" s="274" t="s">
        <v>970</v>
      </c>
      <c r="O1211" s="274"/>
      <c r="P1211" s="274"/>
      <c r="Q1211" s="275">
        <v>44640</v>
      </c>
      <c r="R1211" s="275"/>
      <c r="S1211" s="275"/>
      <c r="T1211" s="167">
        <v>2494.3503000000001</v>
      </c>
      <c r="U1211" s="167">
        <v>0</v>
      </c>
      <c r="V1211" s="279">
        <v>88.983000000000004</v>
      </c>
      <c r="W1211" s="279"/>
      <c r="X1211" s="279"/>
      <c r="Y1211" s="279"/>
      <c r="Z1211" s="167">
        <v>2583.3332999999998</v>
      </c>
      <c r="AA1211" s="279">
        <v>0</v>
      </c>
      <c r="AB1211" s="279"/>
      <c r="AC1211" s="166" t="s">
        <v>72</v>
      </c>
      <c r="AD1211"/>
      <c r="AE1211" s="277" t="s">
        <v>948</v>
      </c>
      <c r="AF1211" s="277"/>
      <c r="AG1211" s="166" t="s">
        <v>971</v>
      </c>
      <c r="AH1211" s="168">
        <v>44660.728831018518</v>
      </c>
      <c r="AI1211" s="278">
        <v>44659.728831018518</v>
      </c>
      <c r="AJ1211" s="278"/>
      <c r="AK1211" s="278"/>
      <c r="AL1211" s="279">
        <v>2583.3332999999998</v>
      </c>
      <c r="AM1211" s="279"/>
      <c r="AN1211" s="167">
        <v>0</v>
      </c>
    </row>
    <row r="1212" spans="1:40" ht="15" x14ac:dyDescent="0.25">
      <c r="A1212" s="91" t="s">
        <v>1036</v>
      </c>
      <c r="B1212" s="199" t="str">
        <f t="shared" si="394"/>
        <v>SERVICIO</v>
      </c>
      <c r="C1212" s="199" t="str">
        <f t="shared" si="395"/>
        <v>CAN</v>
      </c>
      <c r="D1212" s="199" t="b">
        <f t="shared" si="396"/>
        <v>1</v>
      </c>
      <c r="E1212" s="199" t="str">
        <f t="shared" si="397"/>
        <v>2022-04</v>
      </c>
      <c r="F1212" s="199" t="str">
        <f t="shared" si="398"/>
        <v>2022-04</v>
      </c>
      <c r="G1212" s="200">
        <f t="shared" si="399"/>
        <v>2494.35</v>
      </c>
      <c r="H1212" s="200">
        <f t="shared" si="400"/>
        <v>0</v>
      </c>
      <c r="I1212" s="200">
        <f t="shared" si="401"/>
        <v>88.98</v>
      </c>
      <c r="J1212" s="200">
        <f t="shared" si="402"/>
        <v>2583.33</v>
      </c>
      <c r="N1212" s="274" t="s">
        <v>972</v>
      </c>
      <c r="O1212" s="274"/>
      <c r="P1212" s="274"/>
      <c r="Q1212" s="275">
        <v>44671</v>
      </c>
      <c r="R1212" s="275"/>
      <c r="S1212" s="275"/>
      <c r="T1212" s="167">
        <v>2494.3503000000001</v>
      </c>
      <c r="U1212" s="167">
        <v>0</v>
      </c>
      <c r="V1212" s="279">
        <v>88.983000000000004</v>
      </c>
      <c r="W1212" s="279"/>
      <c r="X1212" s="279"/>
      <c r="Y1212" s="279"/>
      <c r="Z1212" s="167">
        <v>2583.3332999999998</v>
      </c>
      <c r="AA1212" s="279">
        <v>0</v>
      </c>
      <c r="AB1212" s="279"/>
      <c r="AC1212" s="166" t="s">
        <v>72</v>
      </c>
      <c r="AD1212"/>
      <c r="AE1212" s="277" t="s">
        <v>948</v>
      </c>
      <c r="AF1212" s="277"/>
      <c r="AG1212" s="166" t="s">
        <v>973</v>
      </c>
      <c r="AH1212" s="168">
        <v>44670.665254629632</v>
      </c>
      <c r="AI1212" s="278">
        <v>44670.665254629632</v>
      </c>
      <c r="AJ1212" s="278"/>
      <c r="AK1212" s="278"/>
      <c r="AL1212" s="279">
        <v>2583.3332999999998</v>
      </c>
      <c r="AM1212" s="279"/>
      <c r="AN1212" s="167">
        <v>0</v>
      </c>
    </row>
    <row r="1213" spans="1:40" ht="15" x14ac:dyDescent="0.25">
      <c r="A1213" s="91" t="s">
        <v>1036</v>
      </c>
      <c r="B1213" s="199" t="str">
        <f t="shared" si="394"/>
        <v>SERVICIO</v>
      </c>
      <c r="C1213" s="199" t="str">
        <f t="shared" si="395"/>
        <v>CAN</v>
      </c>
      <c r="D1213" s="199" t="b">
        <f t="shared" si="396"/>
        <v>1</v>
      </c>
      <c r="E1213" s="199" t="str">
        <f t="shared" si="397"/>
        <v>2022-05</v>
      </c>
      <c r="F1213" s="199" t="str">
        <f t="shared" si="398"/>
        <v>2022-05</v>
      </c>
      <c r="G1213" s="200">
        <f t="shared" si="399"/>
        <v>2494.35</v>
      </c>
      <c r="H1213" s="200">
        <f t="shared" si="400"/>
        <v>0</v>
      </c>
      <c r="I1213" s="200">
        <f t="shared" si="401"/>
        <v>88.98</v>
      </c>
      <c r="J1213" s="200">
        <f t="shared" si="402"/>
        <v>2583.33</v>
      </c>
      <c r="N1213" s="274" t="s">
        <v>974</v>
      </c>
      <c r="O1213" s="274"/>
      <c r="P1213" s="274"/>
      <c r="Q1213" s="275">
        <v>44701</v>
      </c>
      <c r="R1213" s="275"/>
      <c r="S1213" s="275"/>
      <c r="T1213" s="167">
        <v>2494.3503000000001</v>
      </c>
      <c r="U1213" s="167">
        <v>0</v>
      </c>
      <c r="V1213" s="279">
        <v>88.983000000000004</v>
      </c>
      <c r="W1213" s="279"/>
      <c r="X1213" s="279"/>
      <c r="Y1213" s="279"/>
      <c r="Z1213" s="167">
        <v>2583.3332999999998</v>
      </c>
      <c r="AA1213" s="279">
        <v>0</v>
      </c>
      <c r="AB1213" s="279"/>
      <c r="AC1213" s="166" t="s">
        <v>72</v>
      </c>
      <c r="AD1213"/>
      <c r="AE1213" s="277" t="s">
        <v>948</v>
      </c>
      <c r="AF1213" s="277"/>
      <c r="AG1213" s="166" t="s">
        <v>975</v>
      </c>
      <c r="AH1213" s="168">
        <v>44707.65216435185</v>
      </c>
      <c r="AI1213" s="278">
        <v>44707.65216435185</v>
      </c>
      <c r="AJ1213" s="278"/>
      <c r="AK1213" s="278"/>
      <c r="AL1213" s="279">
        <v>2583.3332999999998</v>
      </c>
      <c r="AM1213" s="279"/>
      <c r="AN1213" s="167">
        <v>0</v>
      </c>
    </row>
    <row r="1214" spans="1:40" ht="15" x14ac:dyDescent="0.25">
      <c r="A1214" s="91" t="s">
        <v>1036</v>
      </c>
      <c r="B1214" s="199" t="str">
        <f t="shared" si="394"/>
        <v>SERVICIO</v>
      </c>
      <c r="C1214" s="199" t="str">
        <f t="shared" si="395"/>
        <v>CAN</v>
      </c>
      <c r="D1214" s="199" t="b">
        <f t="shared" si="396"/>
        <v>1</v>
      </c>
      <c r="E1214" s="199" t="str">
        <f t="shared" si="397"/>
        <v>2022-06</v>
      </c>
      <c r="F1214" s="199" t="str">
        <f t="shared" si="398"/>
        <v>2022-06</v>
      </c>
      <c r="G1214" s="200">
        <f t="shared" si="399"/>
        <v>2494.35</v>
      </c>
      <c r="H1214" s="200">
        <f t="shared" si="400"/>
        <v>0</v>
      </c>
      <c r="I1214" s="200">
        <f t="shared" si="401"/>
        <v>88.98</v>
      </c>
      <c r="J1214" s="200">
        <f t="shared" si="402"/>
        <v>2583.33</v>
      </c>
      <c r="N1214" s="274" t="s">
        <v>976</v>
      </c>
      <c r="O1214" s="274"/>
      <c r="P1214" s="274"/>
      <c r="Q1214" s="275">
        <v>44732</v>
      </c>
      <c r="R1214" s="275"/>
      <c r="S1214" s="275"/>
      <c r="T1214" s="167">
        <v>2494.3503000000001</v>
      </c>
      <c r="U1214" s="167">
        <v>0</v>
      </c>
      <c r="V1214" s="279">
        <v>88.983000000000004</v>
      </c>
      <c r="W1214" s="279"/>
      <c r="X1214" s="279"/>
      <c r="Y1214" s="279"/>
      <c r="Z1214" s="167">
        <v>2583.3332999999998</v>
      </c>
      <c r="AA1214" s="279">
        <v>0</v>
      </c>
      <c r="AB1214" s="279"/>
      <c r="AC1214" s="166" t="s">
        <v>72</v>
      </c>
      <c r="AD1214"/>
      <c r="AE1214" s="277" t="s">
        <v>948</v>
      </c>
      <c r="AF1214" s="277"/>
      <c r="AG1214" s="166" t="s">
        <v>977</v>
      </c>
      <c r="AH1214" s="168">
        <v>44733.727442129632</v>
      </c>
      <c r="AI1214" s="278">
        <v>44733.727442129632</v>
      </c>
      <c r="AJ1214" s="278"/>
      <c r="AK1214" s="278"/>
      <c r="AL1214" s="279">
        <v>2583.3332999999998</v>
      </c>
      <c r="AM1214" s="279"/>
      <c r="AN1214" s="167">
        <v>0</v>
      </c>
    </row>
    <row r="1215" spans="1:40" ht="15" x14ac:dyDescent="0.25">
      <c r="A1215" s="91" t="s">
        <v>1036</v>
      </c>
      <c r="B1215" s="199" t="str">
        <f t="shared" si="394"/>
        <v>SERVICIO</v>
      </c>
      <c r="C1215" s="199" t="str">
        <f t="shared" si="395"/>
        <v>CAN</v>
      </c>
      <c r="D1215" s="199" t="b">
        <f t="shared" si="396"/>
        <v>1</v>
      </c>
      <c r="E1215" s="199" t="str">
        <f t="shared" si="397"/>
        <v>2022-07</v>
      </c>
      <c r="F1215" s="199" t="str">
        <f t="shared" si="398"/>
        <v>2022-07</v>
      </c>
      <c r="G1215" s="200">
        <f t="shared" si="399"/>
        <v>2494.35</v>
      </c>
      <c r="H1215" s="200">
        <f t="shared" si="400"/>
        <v>0</v>
      </c>
      <c r="I1215" s="200">
        <f t="shared" si="401"/>
        <v>88.98</v>
      </c>
      <c r="J1215" s="200">
        <f t="shared" si="402"/>
        <v>2583.33</v>
      </c>
      <c r="N1215" s="274" t="s">
        <v>978</v>
      </c>
      <c r="O1215" s="274"/>
      <c r="P1215" s="274"/>
      <c r="Q1215" s="275">
        <v>44762</v>
      </c>
      <c r="R1215" s="275"/>
      <c r="S1215" s="275"/>
      <c r="T1215" s="167">
        <v>2494.3503000000001</v>
      </c>
      <c r="U1215" s="167">
        <v>0</v>
      </c>
      <c r="V1215" s="279">
        <v>88.983000000000004</v>
      </c>
      <c r="W1215" s="279"/>
      <c r="X1215" s="279"/>
      <c r="Y1215" s="279"/>
      <c r="Z1215" s="167">
        <v>2583.3332999999998</v>
      </c>
      <c r="AA1215" s="279">
        <v>0</v>
      </c>
      <c r="AB1215" s="279"/>
      <c r="AC1215" s="166" t="s">
        <v>72</v>
      </c>
      <c r="AD1215"/>
      <c r="AE1215" s="277" t="s">
        <v>948</v>
      </c>
      <c r="AF1215" s="277"/>
      <c r="AG1215" s="166" t="s">
        <v>979</v>
      </c>
      <c r="AH1215" s="168">
        <v>44769.760625000003</v>
      </c>
      <c r="AI1215" s="278">
        <v>44769.760625000003</v>
      </c>
      <c r="AJ1215" s="278"/>
      <c r="AK1215" s="278"/>
      <c r="AL1215" s="279">
        <v>2583.3332999999998</v>
      </c>
      <c r="AM1215" s="279"/>
      <c r="AN1215" s="167">
        <v>0</v>
      </c>
    </row>
    <row r="1216" spans="1:40" ht="15" x14ac:dyDescent="0.25">
      <c r="A1216" s="91" t="s">
        <v>1036</v>
      </c>
      <c r="B1216" s="199" t="str">
        <f t="shared" si="394"/>
        <v>SERVICIO</v>
      </c>
      <c r="C1216" s="199" t="str">
        <f t="shared" si="395"/>
        <v>CAN</v>
      </c>
      <c r="D1216" s="199" t="b">
        <f t="shared" si="396"/>
        <v>1</v>
      </c>
      <c r="E1216" s="199" t="str">
        <f t="shared" si="397"/>
        <v>2022-08</v>
      </c>
      <c r="F1216" s="199" t="str">
        <f t="shared" si="398"/>
        <v>2022-08</v>
      </c>
      <c r="G1216" s="200">
        <f t="shared" si="399"/>
        <v>2494.35</v>
      </c>
      <c r="H1216" s="200">
        <f t="shared" si="400"/>
        <v>0</v>
      </c>
      <c r="I1216" s="200">
        <f t="shared" si="401"/>
        <v>88.98</v>
      </c>
      <c r="J1216" s="200">
        <f t="shared" si="402"/>
        <v>2583.33</v>
      </c>
      <c r="N1216" s="274" t="s">
        <v>980</v>
      </c>
      <c r="O1216" s="274"/>
      <c r="P1216" s="274"/>
      <c r="Q1216" s="275">
        <v>44793</v>
      </c>
      <c r="R1216" s="275"/>
      <c r="S1216" s="275"/>
      <c r="T1216" s="167">
        <v>2494.3503000000001</v>
      </c>
      <c r="U1216" s="167">
        <v>0</v>
      </c>
      <c r="V1216" s="279">
        <v>88.983000000000004</v>
      </c>
      <c r="W1216" s="279"/>
      <c r="X1216" s="279"/>
      <c r="Y1216" s="279"/>
      <c r="Z1216" s="167">
        <v>2583.3332999999998</v>
      </c>
      <c r="AA1216" s="279">
        <v>0</v>
      </c>
      <c r="AB1216" s="279"/>
      <c r="AC1216" s="166" t="s">
        <v>72</v>
      </c>
      <c r="AD1216"/>
      <c r="AE1216" s="277" t="s">
        <v>948</v>
      </c>
      <c r="AF1216" s="277"/>
      <c r="AG1216" s="166" t="s">
        <v>981</v>
      </c>
      <c r="AH1216" s="168">
        <v>44799.687303240738</v>
      </c>
      <c r="AI1216" s="278">
        <v>44799.687303240738</v>
      </c>
      <c r="AJ1216" s="278"/>
      <c r="AK1216" s="278"/>
      <c r="AL1216" s="279">
        <v>2583.3332999999998</v>
      </c>
      <c r="AM1216" s="279"/>
      <c r="AN1216" s="167">
        <v>0</v>
      </c>
    </row>
    <row r="1217" spans="1:40" ht="15" x14ac:dyDescent="0.25">
      <c r="A1217" s="91" t="s">
        <v>1036</v>
      </c>
      <c r="B1217" s="199" t="str">
        <f t="shared" si="394"/>
        <v>SERVICIO</v>
      </c>
      <c r="C1217" s="199" t="str">
        <f t="shared" si="395"/>
        <v>CAN</v>
      </c>
      <c r="D1217" s="199" t="b">
        <f t="shared" si="396"/>
        <v>1</v>
      </c>
      <c r="E1217" s="199" t="str">
        <f t="shared" si="397"/>
        <v>2022-09</v>
      </c>
      <c r="F1217" s="199" t="str">
        <f t="shared" si="398"/>
        <v>2022-09</v>
      </c>
      <c r="G1217" s="200">
        <f t="shared" si="399"/>
        <v>2494.35</v>
      </c>
      <c r="H1217" s="200">
        <f t="shared" si="400"/>
        <v>0</v>
      </c>
      <c r="I1217" s="200">
        <f t="shared" si="401"/>
        <v>88.98</v>
      </c>
      <c r="J1217" s="200">
        <f t="shared" si="402"/>
        <v>2583.33</v>
      </c>
      <c r="N1217" s="274" t="s">
        <v>982</v>
      </c>
      <c r="O1217" s="274"/>
      <c r="P1217" s="274"/>
      <c r="Q1217" s="275">
        <v>44824</v>
      </c>
      <c r="R1217" s="275"/>
      <c r="S1217" s="275"/>
      <c r="T1217" s="167">
        <v>2494.3503000000001</v>
      </c>
      <c r="U1217" s="167">
        <v>0</v>
      </c>
      <c r="V1217" s="279">
        <v>88.983000000000004</v>
      </c>
      <c r="W1217" s="279"/>
      <c r="X1217" s="279"/>
      <c r="Y1217" s="279"/>
      <c r="Z1217" s="167">
        <v>2583.3332999999998</v>
      </c>
      <c r="AA1217" s="279">
        <v>0</v>
      </c>
      <c r="AB1217" s="279"/>
      <c r="AC1217" s="166" t="s">
        <v>72</v>
      </c>
      <c r="AD1217"/>
      <c r="AE1217" s="277" t="s">
        <v>948</v>
      </c>
      <c r="AF1217" s="277"/>
      <c r="AG1217" s="166" t="s">
        <v>983</v>
      </c>
      <c r="AH1217" s="168">
        <v>44825.476597222223</v>
      </c>
      <c r="AI1217" s="278">
        <v>44825.476597222223</v>
      </c>
      <c r="AJ1217" s="278"/>
      <c r="AK1217" s="278"/>
      <c r="AL1217" s="279">
        <v>2583.3332999999998</v>
      </c>
      <c r="AM1217" s="279"/>
      <c r="AN1217" s="167">
        <v>0</v>
      </c>
    </row>
    <row r="1218" spans="1:40" ht="15" x14ac:dyDescent="0.25">
      <c r="A1218" s="91" t="s">
        <v>1036</v>
      </c>
      <c r="B1218" s="199" t="str">
        <f t="shared" si="394"/>
        <v>SERVICIO</v>
      </c>
      <c r="C1218" s="199" t="str">
        <f t="shared" si="395"/>
        <v>CAN</v>
      </c>
      <c r="D1218" s="199" t="b">
        <f t="shared" si="396"/>
        <v>1</v>
      </c>
      <c r="E1218" s="199" t="str">
        <f t="shared" si="397"/>
        <v>2022-10</v>
      </c>
      <c r="F1218" s="199" t="str">
        <f t="shared" si="398"/>
        <v>2022-10</v>
      </c>
      <c r="G1218" s="200">
        <f t="shared" si="399"/>
        <v>2494.35</v>
      </c>
      <c r="H1218" s="200">
        <f t="shared" si="400"/>
        <v>0</v>
      </c>
      <c r="I1218" s="200">
        <f t="shared" si="401"/>
        <v>88.98</v>
      </c>
      <c r="J1218" s="200">
        <f t="shared" si="402"/>
        <v>2583.33</v>
      </c>
      <c r="N1218" s="274" t="s">
        <v>984</v>
      </c>
      <c r="O1218" s="274"/>
      <c r="P1218" s="274"/>
      <c r="Q1218" s="275">
        <v>44854</v>
      </c>
      <c r="R1218" s="275"/>
      <c r="S1218" s="275"/>
      <c r="T1218" s="167">
        <v>2494.3503000000001</v>
      </c>
      <c r="U1218" s="167">
        <v>0</v>
      </c>
      <c r="V1218" s="279">
        <v>88.983000000000004</v>
      </c>
      <c r="W1218" s="279"/>
      <c r="X1218" s="279"/>
      <c r="Y1218" s="279"/>
      <c r="Z1218" s="167">
        <v>2583.3332999999998</v>
      </c>
      <c r="AA1218" s="279">
        <v>0</v>
      </c>
      <c r="AB1218" s="279"/>
      <c r="AC1218" s="166" t="s">
        <v>72</v>
      </c>
      <c r="AD1218"/>
      <c r="AE1218" s="277" t="s">
        <v>948</v>
      </c>
      <c r="AF1218" s="277"/>
      <c r="AG1218" s="166" t="s">
        <v>985</v>
      </c>
      <c r="AH1218" s="168">
        <v>44855.501504629632</v>
      </c>
      <c r="AI1218" s="278">
        <v>44855.501504629632</v>
      </c>
      <c r="AJ1218" s="278"/>
      <c r="AK1218" s="278"/>
      <c r="AL1218" s="279">
        <v>2583.3332999999998</v>
      </c>
      <c r="AM1218" s="279"/>
      <c r="AN1218" s="167">
        <v>0</v>
      </c>
    </row>
    <row r="1219" spans="1:40" ht="15" x14ac:dyDescent="0.25">
      <c r="A1219" s="91" t="s">
        <v>1036</v>
      </c>
      <c r="B1219" s="199" t="str">
        <f t="shared" si="394"/>
        <v>SERVICIO</v>
      </c>
      <c r="C1219" s="199" t="str">
        <f t="shared" si="395"/>
        <v>CAN</v>
      </c>
      <c r="D1219" s="199" t="b">
        <f t="shared" si="396"/>
        <v>1</v>
      </c>
      <c r="E1219" s="199" t="str">
        <f t="shared" si="397"/>
        <v>2022-11</v>
      </c>
      <c r="F1219" s="199" t="str">
        <f t="shared" si="398"/>
        <v>2022-11</v>
      </c>
      <c r="G1219" s="200">
        <f t="shared" si="399"/>
        <v>2494.35</v>
      </c>
      <c r="H1219" s="200">
        <f t="shared" si="400"/>
        <v>0</v>
      </c>
      <c r="I1219" s="200">
        <f t="shared" si="401"/>
        <v>88.98</v>
      </c>
      <c r="J1219" s="200">
        <f t="shared" si="402"/>
        <v>2583.33</v>
      </c>
      <c r="N1219" s="274" t="s">
        <v>986</v>
      </c>
      <c r="O1219" s="274"/>
      <c r="P1219" s="274"/>
      <c r="Q1219" s="275">
        <v>44885</v>
      </c>
      <c r="R1219" s="275"/>
      <c r="S1219" s="275"/>
      <c r="T1219" s="167">
        <v>2494.3503000000001</v>
      </c>
      <c r="U1219" s="167">
        <v>0</v>
      </c>
      <c r="V1219" s="279">
        <v>88.983000000000004</v>
      </c>
      <c r="W1219" s="279"/>
      <c r="X1219" s="279"/>
      <c r="Y1219" s="279"/>
      <c r="Z1219" s="167">
        <v>2583.3332999999998</v>
      </c>
      <c r="AA1219" s="279">
        <v>0</v>
      </c>
      <c r="AB1219" s="279"/>
      <c r="AC1219" s="166" t="s">
        <v>72</v>
      </c>
      <c r="AD1219"/>
      <c r="AE1219" s="277" t="s">
        <v>948</v>
      </c>
      <c r="AF1219" s="277"/>
      <c r="AG1219" s="166" t="s">
        <v>987</v>
      </c>
      <c r="AH1219" s="168">
        <v>44894.422314814816</v>
      </c>
      <c r="AI1219" s="278">
        <v>44894.422314814816</v>
      </c>
      <c r="AJ1219" s="278"/>
      <c r="AK1219" s="278"/>
      <c r="AL1219" s="279">
        <v>2583.3332999999998</v>
      </c>
      <c r="AM1219" s="279"/>
      <c r="AN1219" s="167">
        <v>0</v>
      </c>
    </row>
    <row r="1220" spans="1:40" ht="15" x14ac:dyDescent="0.25">
      <c r="A1220" s="91" t="s">
        <v>1036</v>
      </c>
      <c r="B1220" s="199" t="str">
        <f t="shared" si="394"/>
        <v>SERVICIO</v>
      </c>
      <c r="C1220" s="199" t="str">
        <f t="shared" si="395"/>
        <v>CAN</v>
      </c>
      <c r="D1220" s="199" t="b">
        <f t="shared" si="396"/>
        <v>1</v>
      </c>
      <c r="E1220" s="199" t="str">
        <f t="shared" si="397"/>
        <v>2023-01</v>
      </c>
      <c r="F1220" s="199" t="str">
        <f t="shared" si="398"/>
        <v>2023-01</v>
      </c>
      <c r="G1220" s="200">
        <f t="shared" si="399"/>
        <v>2494.35</v>
      </c>
      <c r="H1220" s="200">
        <f t="shared" si="400"/>
        <v>0</v>
      </c>
      <c r="I1220" s="200">
        <f t="shared" si="401"/>
        <v>88.98</v>
      </c>
      <c r="J1220" s="200">
        <f t="shared" si="402"/>
        <v>2583.33</v>
      </c>
      <c r="N1220" s="274" t="s">
        <v>988</v>
      </c>
      <c r="O1220" s="274"/>
      <c r="P1220" s="274"/>
      <c r="Q1220" s="275">
        <v>44915</v>
      </c>
      <c r="R1220" s="275"/>
      <c r="S1220" s="275"/>
      <c r="T1220" s="167">
        <v>2494.3503000000001</v>
      </c>
      <c r="U1220" s="167">
        <v>0</v>
      </c>
      <c r="V1220" s="279">
        <v>88.983000000000004</v>
      </c>
      <c r="W1220" s="279"/>
      <c r="X1220" s="279"/>
      <c r="Y1220" s="279"/>
      <c r="Z1220" s="167">
        <v>2583.3332999999998</v>
      </c>
      <c r="AA1220" s="279">
        <v>0</v>
      </c>
      <c r="AB1220" s="279"/>
      <c r="AC1220" s="166" t="s">
        <v>72</v>
      </c>
      <c r="AD1220"/>
      <c r="AE1220" s="277" t="s">
        <v>948</v>
      </c>
      <c r="AF1220" s="277"/>
      <c r="AG1220" s="166" t="s">
        <v>989</v>
      </c>
      <c r="AH1220" s="168">
        <v>44943.488391203704</v>
      </c>
      <c r="AI1220" s="278">
        <v>44943.495717592596</v>
      </c>
      <c r="AJ1220" s="278"/>
      <c r="AK1220" s="278"/>
      <c r="AL1220" s="279">
        <v>2583.3332999999998</v>
      </c>
      <c r="AM1220" s="279"/>
      <c r="AN1220" s="167">
        <v>0</v>
      </c>
    </row>
    <row r="1221" spans="1:40" ht="15" x14ac:dyDescent="0.25">
      <c r="A1221" s="91" t="s">
        <v>1036</v>
      </c>
      <c r="B1221" s="199" t="str">
        <f t="shared" si="394"/>
        <v>SERVICIO</v>
      </c>
      <c r="C1221" s="199" t="str">
        <f t="shared" si="395"/>
        <v>REVISAR</v>
      </c>
      <c r="D1221" s="199" t="b">
        <f t="shared" si="396"/>
        <v>1</v>
      </c>
      <c r="E1221" s="199" t="str">
        <f t="shared" si="397"/>
        <v>2023-02</v>
      </c>
      <c r="F1221" s="199" t="str">
        <f t="shared" si="398"/>
        <v>2023-02</v>
      </c>
      <c r="G1221" s="200">
        <f t="shared" si="399"/>
        <v>2494.35</v>
      </c>
      <c r="H1221" s="200">
        <f t="shared" si="400"/>
        <v>0</v>
      </c>
      <c r="I1221" s="200">
        <f t="shared" si="401"/>
        <v>88.98</v>
      </c>
      <c r="J1221" s="200">
        <f t="shared" si="402"/>
        <v>2583.33</v>
      </c>
      <c r="N1221" s="274" t="s">
        <v>990</v>
      </c>
      <c r="O1221" s="274"/>
      <c r="P1221" s="274"/>
      <c r="Q1221" s="275">
        <v>44946</v>
      </c>
      <c r="R1221" s="275"/>
      <c r="S1221" s="275"/>
      <c r="T1221" s="167">
        <v>2494.3503000000001</v>
      </c>
      <c r="U1221" s="167">
        <v>0</v>
      </c>
      <c r="V1221" s="279">
        <v>88.983000000000004</v>
      </c>
      <c r="W1221" s="279"/>
      <c r="X1221" s="279"/>
      <c r="Y1221" s="279"/>
      <c r="Z1221" s="167">
        <v>2583.3332999999998</v>
      </c>
      <c r="AA1221" s="279">
        <v>0</v>
      </c>
      <c r="AB1221" s="279"/>
      <c r="AC1221" s="166" t="s">
        <v>72</v>
      </c>
      <c r="AD1221"/>
      <c r="AE1221" s="277" t="s">
        <v>73</v>
      </c>
      <c r="AF1221" s="277"/>
      <c r="AG1221" s="166" t="s">
        <v>991</v>
      </c>
      <c r="AH1221" s="168">
        <v>44968.673090277778</v>
      </c>
      <c r="AI1221" s="278">
        <v>44968.678206018521</v>
      </c>
      <c r="AJ1221" s="278"/>
      <c r="AK1221" s="278"/>
      <c r="AL1221" s="279">
        <v>2583.3332999999998</v>
      </c>
      <c r="AM1221" s="279"/>
      <c r="AN1221" s="167">
        <v>0</v>
      </c>
    </row>
    <row r="1222" spans="1:40" ht="15" x14ac:dyDescent="0.25">
      <c r="A1222" s="91" t="s">
        <v>1036</v>
      </c>
      <c r="B1222" s="199" t="str">
        <f t="shared" si="394"/>
        <v>SERVICIO</v>
      </c>
      <c r="C1222" s="199" t="str">
        <f t="shared" si="395"/>
        <v>CAN</v>
      </c>
      <c r="D1222" s="199" t="b">
        <f t="shared" si="396"/>
        <v>1</v>
      </c>
      <c r="E1222" s="199" t="str">
        <f t="shared" si="397"/>
        <v>2023-03</v>
      </c>
      <c r="F1222" s="199" t="str">
        <f t="shared" si="398"/>
        <v>2023-03</v>
      </c>
      <c r="G1222" s="200">
        <f t="shared" si="399"/>
        <v>2494.35</v>
      </c>
      <c r="H1222" s="200">
        <f t="shared" si="400"/>
        <v>0</v>
      </c>
      <c r="I1222" s="200">
        <f t="shared" si="401"/>
        <v>88.98</v>
      </c>
      <c r="J1222" s="200">
        <f t="shared" si="402"/>
        <v>2583.33</v>
      </c>
      <c r="N1222" s="274" t="s">
        <v>990</v>
      </c>
      <c r="O1222" s="274"/>
      <c r="P1222" s="274"/>
      <c r="Q1222" s="275">
        <v>44946</v>
      </c>
      <c r="R1222" s="275"/>
      <c r="S1222" s="275"/>
      <c r="T1222" s="167">
        <v>2494.3503000000001</v>
      </c>
      <c r="U1222" s="167">
        <v>0</v>
      </c>
      <c r="V1222" s="279">
        <v>88.983000000000004</v>
      </c>
      <c r="W1222" s="279"/>
      <c r="X1222" s="279"/>
      <c r="Y1222" s="279"/>
      <c r="Z1222" s="167">
        <v>2583.3332999999998</v>
      </c>
      <c r="AA1222" s="279">
        <v>0</v>
      </c>
      <c r="AB1222" s="279"/>
      <c r="AC1222" s="166" t="s">
        <v>72</v>
      </c>
      <c r="AD1222"/>
      <c r="AE1222" s="277" t="s">
        <v>948</v>
      </c>
      <c r="AF1222" s="277"/>
      <c r="AG1222" s="166" t="s">
        <v>992</v>
      </c>
      <c r="AH1222" s="168">
        <v>45014.657013888886</v>
      </c>
      <c r="AI1222" s="278">
        <v>45014.660902777781</v>
      </c>
      <c r="AJ1222" s="278"/>
      <c r="AK1222" s="278"/>
      <c r="AL1222" s="279">
        <v>2583.3332999999998</v>
      </c>
      <c r="AM1222" s="279"/>
      <c r="AN1222" s="167">
        <v>0</v>
      </c>
    </row>
    <row r="1223" spans="1:40" ht="15" x14ac:dyDescent="0.25">
      <c r="A1223" s="91" t="s">
        <v>1036</v>
      </c>
      <c r="B1223" s="199" t="str">
        <f t="shared" si="394"/>
        <v>SERVICIO</v>
      </c>
      <c r="C1223" s="199" t="str">
        <f t="shared" si="395"/>
        <v>CAN</v>
      </c>
      <c r="D1223" s="199" t="b">
        <f t="shared" si="396"/>
        <v>1</v>
      </c>
      <c r="E1223" s="199" t="str">
        <f t="shared" si="397"/>
        <v>2023-03</v>
      </c>
      <c r="F1223" s="199" t="str">
        <f t="shared" si="398"/>
        <v>2023-03</v>
      </c>
      <c r="G1223" s="200">
        <f t="shared" si="399"/>
        <v>2494.35</v>
      </c>
      <c r="H1223" s="200">
        <f t="shared" si="400"/>
        <v>0</v>
      </c>
      <c r="I1223" s="200">
        <f t="shared" si="401"/>
        <v>88.98</v>
      </c>
      <c r="J1223" s="200">
        <f t="shared" si="402"/>
        <v>2583.33</v>
      </c>
      <c r="N1223" s="274" t="s">
        <v>993</v>
      </c>
      <c r="O1223" s="274"/>
      <c r="P1223" s="274"/>
      <c r="Q1223" s="275">
        <v>44977</v>
      </c>
      <c r="R1223" s="275"/>
      <c r="S1223" s="275"/>
      <c r="T1223" s="167">
        <v>2494.3503000000001</v>
      </c>
      <c r="U1223" s="167">
        <v>0</v>
      </c>
      <c r="V1223" s="279">
        <v>88.983000000000004</v>
      </c>
      <c r="W1223" s="279"/>
      <c r="X1223" s="279"/>
      <c r="Y1223" s="279"/>
      <c r="Z1223" s="167">
        <v>2583.3332999999998</v>
      </c>
      <c r="AA1223" s="279">
        <v>0</v>
      </c>
      <c r="AB1223" s="279"/>
      <c r="AC1223" s="166" t="s">
        <v>72</v>
      </c>
      <c r="AD1223"/>
      <c r="AE1223" s="277" t="s">
        <v>948</v>
      </c>
      <c r="AF1223" s="277"/>
      <c r="AG1223" s="166" t="s">
        <v>994</v>
      </c>
      <c r="AH1223" s="168">
        <v>45014.668356481481</v>
      </c>
      <c r="AI1223" s="278">
        <v>45014.695428240739</v>
      </c>
      <c r="AJ1223" s="278"/>
      <c r="AK1223" s="278"/>
      <c r="AL1223" s="279">
        <v>2583.3332999999998</v>
      </c>
      <c r="AM1223" s="279"/>
      <c r="AN1223" s="167">
        <v>0</v>
      </c>
    </row>
    <row r="1224" spans="1:40" ht="15" x14ac:dyDescent="0.25">
      <c r="A1224" s="91" t="s">
        <v>1036</v>
      </c>
      <c r="B1224" s="199" t="str">
        <f t="shared" si="394"/>
        <v>SERVICIO</v>
      </c>
      <c r="C1224" s="199" t="str">
        <f t="shared" si="395"/>
        <v>CAN</v>
      </c>
      <c r="D1224" s="199" t="b">
        <f t="shared" si="396"/>
        <v>1</v>
      </c>
      <c r="E1224" s="199" t="str">
        <f t="shared" si="397"/>
        <v>2023-03</v>
      </c>
      <c r="F1224" s="199" t="str">
        <f t="shared" si="398"/>
        <v>2023-03</v>
      </c>
      <c r="G1224" s="200">
        <f t="shared" si="399"/>
        <v>2494.35</v>
      </c>
      <c r="H1224" s="200">
        <f t="shared" si="400"/>
        <v>0</v>
      </c>
      <c r="I1224" s="200">
        <f t="shared" si="401"/>
        <v>88.98</v>
      </c>
      <c r="J1224" s="200">
        <f t="shared" si="402"/>
        <v>2583.33</v>
      </c>
      <c r="N1224" s="274" t="s">
        <v>995</v>
      </c>
      <c r="O1224" s="274"/>
      <c r="P1224" s="274"/>
      <c r="Q1224" s="275">
        <v>45005</v>
      </c>
      <c r="R1224" s="275"/>
      <c r="S1224" s="275"/>
      <c r="T1224" s="167">
        <v>2494.3503000000001</v>
      </c>
      <c r="U1224" s="167">
        <v>0</v>
      </c>
      <c r="V1224" s="279">
        <v>88.983000000000004</v>
      </c>
      <c r="W1224" s="279"/>
      <c r="X1224" s="279"/>
      <c r="Y1224" s="279"/>
      <c r="Z1224" s="167">
        <v>2583.3332999999998</v>
      </c>
      <c r="AA1224" s="279">
        <v>0</v>
      </c>
      <c r="AB1224" s="279"/>
      <c r="AC1224" s="166" t="s">
        <v>72</v>
      </c>
      <c r="AD1224"/>
      <c r="AE1224" s="277" t="s">
        <v>948</v>
      </c>
      <c r="AF1224" s="277"/>
      <c r="AG1224" s="166" t="s">
        <v>994</v>
      </c>
      <c r="AH1224" s="168">
        <v>45014.668356481481</v>
      </c>
      <c r="AI1224" s="278">
        <v>45014.695428240739</v>
      </c>
      <c r="AJ1224" s="278"/>
      <c r="AK1224" s="278"/>
      <c r="AL1224" s="279">
        <v>2583.3332999999998</v>
      </c>
      <c r="AM1224" s="279"/>
      <c r="AN1224" s="167">
        <v>0</v>
      </c>
    </row>
    <row r="1225" spans="1:40" ht="15" x14ac:dyDescent="0.25">
      <c r="A1225" s="91" t="s">
        <v>1036</v>
      </c>
      <c r="B1225" s="199" t="str">
        <f t="shared" si="394"/>
        <v>SERVICIO</v>
      </c>
      <c r="C1225" s="199" t="str">
        <f t="shared" si="395"/>
        <v>CAN</v>
      </c>
      <c r="D1225" s="199" t="b">
        <f t="shared" si="396"/>
        <v>1</v>
      </c>
      <c r="E1225" s="199" t="str">
        <f t="shared" si="397"/>
        <v>2023-04</v>
      </c>
      <c r="F1225" s="199" t="str">
        <f t="shared" si="398"/>
        <v>2023-04</v>
      </c>
      <c r="G1225" s="200">
        <f t="shared" si="399"/>
        <v>2494.35</v>
      </c>
      <c r="H1225" s="200">
        <f t="shared" si="400"/>
        <v>0</v>
      </c>
      <c r="I1225" s="200">
        <f t="shared" si="401"/>
        <v>88.98</v>
      </c>
      <c r="J1225" s="200">
        <f t="shared" si="402"/>
        <v>2583.33</v>
      </c>
      <c r="N1225" s="274" t="s">
        <v>996</v>
      </c>
      <c r="O1225" s="274"/>
      <c r="P1225" s="274"/>
      <c r="Q1225" s="275">
        <v>45036</v>
      </c>
      <c r="R1225" s="275"/>
      <c r="S1225" s="275"/>
      <c r="T1225" s="167">
        <v>2494.3503000000001</v>
      </c>
      <c r="U1225" s="167">
        <v>0</v>
      </c>
      <c r="V1225" s="279">
        <v>88.983000000000004</v>
      </c>
      <c r="W1225" s="279"/>
      <c r="X1225" s="279"/>
      <c r="Y1225" s="279"/>
      <c r="Z1225" s="167">
        <v>2583.3332999999998</v>
      </c>
      <c r="AA1225" s="279">
        <v>0</v>
      </c>
      <c r="AB1225" s="279"/>
      <c r="AC1225" s="166" t="s">
        <v>72</v>
      </c>
      <c r="AD1225"/>
      <c r="AE1225" s="277" t="s">
        <v>948</v>
      </c>
      <c r="AF1225" s="277"/>
      <c r="AG1225" s="166" t="s">
        <v>997</v>
      </c>
      <c r="AH1225" s="168">
        <v>45037.440706018519</v>
      </c>
      <c r="AI1225" s="278">
        <v>45037.440706018519</v>
      </c>
      <c r="AJ1225" s="278"/>
      <c r="AK1225" s="278"/>
      <c r="AL1225" s="279">
        <v>2583.3332999999998</v>
      </c>
      <c r="AM1225" s="279"/>
      <c r="AN1225" s="167">
        <v>0</v>
      </c>
    </row>
    <row r="1226" spans="1:40" ht="15" x14ac:dyDescent="0.25">
      <c r="A1226" s="91" t="s">
        <v>1036</v>
      </c>
      <c r="B1226" s="199" t="str">
        <f t="shared" si="394"/>
        <v>SERVICIO</v>
      </c>
      <c r="C1226" s="199" t="str">
        <f t="shared" si="395"/>
        <v>REG</v>
      </c>
      <c r="D1226" s="199" t="b">
        <f t="shared" si="396"/>
        <v>1</v>
      </c>
      <c r="E1226" s="199" t="str">
        <f t="shared" si="397"/>
        <v>2023-05</v>
      </c>
      <c r="F1226" s="199" t="str">
        <f t="shared" si="398"/>
        <v/>
      </c>
      <c r="G1226" s="200">
        <f t="shared" si="399"/>
        <v>2494.35</v>
      </c>
      <c r="H1226" s="200">
        <f t="shared" si="400"/>
        <v>0</v>
      </c>
      <c r="I1226" s="200">
        <f t="shared" si="401"/>
        <v>88.98</v>
      </c>
      <c r="J1226" s="200">
        <f t="shared" si="402"/>
        <v>2583.33</v>
      </c>
      <c r="N1226" s="274" t="s">
        <v>998</v>
      </c>
      <c r="O1226" s="274"/>
      <c r="P1226" s="274"/>
      <c r="Q1226" s="275">
        <v>45066</v>
      </c>
      <c r="R1226" s="275"/>
      <c r="S1226" s="275"/>
      <c r="T1226" s="194">
        <v>2494.3503000000001</v>
      </c>
      <c r="U1226" s="194">
        <v>0</v>
      </c>
      <c r="V1226" s="276">
        <v>88.983000000000004</v>
      </c>
      <c r="W1226" s="276"/>
      <c r="X1226" s="276"/>
      <c r="Y1226" s="276"/>
      <c r="Z1226" s="194">
        <v>2583.3332999999998</v>
      </c>
      <c r="AA1226" s="276">
        <v>2583.3332999999998</v>
      </c>
      <c r="AB1226" s="276"/>
      <c r="AC1226" s="193" t="s">
        <v>436</v>
      </c>
      <c r="AD1226"/>
      <c r="AE1226" s="277"/>
      <c r="AF1226" s="277"/>
      <c r="AG1226" s="166"/>
      <c r="AH1226" s="168"/>
      <c r="AI1226" s="278"/>
      <c r="AJ1226" s="278"/>
      <c r="AK1226" s="278"/>
      <c r="AL1226" s="279"/>
      <c r="AM1226" s="279"/>
      <c r="AN1226" s="167"/>
    </row>
    <row r="1227" spans="1:40" ht="15" x14ac:dyDescent="0.25">
      <c r="A1227" s="91" t="s">
        <v>1036</v>
      </c>
      <c r="B1227" s="199" t="str">
        <f t="shared" si="394"/>
        <v>SERVICIO</v>
      </c>
      <c r="C1227" s="199" t="str">
        <f t="shared" si="395"/>
        <v>REG</v>
      </c>
      <c r="D1227" s="199" t="b">
        <f t="shared" si="396"/>
        <v>1</v>
      </c>
      <c r="E1227" s="199" t="str">
        <f t="shared" si="397"/>
        <v>2023-06</v>
      </c>
      <c r="F1227" s="199" t="str">
        <f t="shared" si="398"/>
        <v/>
      </c>
      <c r="G1227" s="200">
        <f t="shared" si="399"/>
        <v>2494.35</v>
      </c>
      <c r="H1227" s="200">
        <f t="shared" si="400"/>
        <v>0</v>
      </c>
      <c r="I1227" s="200">
        <f t="shared" si="401"/>
        <v>88.98</v>
      </c>
      <c r="J1227" s="200">
        <f t="shared" si="402"/>
        <v>2583.33</v>
      </c>
      <c r="N1227" s="274" t="s">
        <v>999</v>
      </c>
      <c r="O1227" s="274"/>
      <c r="P1227" s="274"/>
      <c r="Q1227" s="275">
        <v>45097</v>
      </c>
      <c r="R1227" s="275"/>
      <c r="S1227" s="275"/>
      <c r="T1227" s="194">
        <v>2494.3503000000001</v>
      </c>
      <c r="U1227" s="194">
        <v>0</v>
      </c>
      <c r="V1227" s="276">
        <v>88.983000000000004</v>
      </c>
      <c r="W1227" s="276"/>
      <c r="X1227" s="276"/>
      <c r="Y1227" s="276"/>
      <c r="Z1227" s="194">
        <v>2583.3332999999998</v>
      </c>
      <c r="AA1227" s="276">
        <v>2583.3332999999998</v>
      </c>
      <c r="AB1227" s="276"/>
      <c r="AC1227" s="193" t="s">
        <v>436</v>
      </c>
      <c r="AD1227"/>
      <c r="AE1227" s="277"/>
      <c r="AF1227" s="277"/>
      <c r="AG1227" s="166"/>
      <c r="AH1227" s="168"/>
      <c r="AI1227" s="278"/>
      <c r="AJ1227" s="278"/>
      <c r="AK1227" s="278"/>
      <c r="AL1227" s="279"/>
      <c r="AM1227" s="279"/>
      <c r="AN1227" s="167"/>
    </row>
    <row r="1228" spans="1:40" ht="15" x14ac:dyDescent="0.25">
      <c r="A1228" s="91" t="s">
        <v>1036</v>
      </c>
      <c r="B1228" s="199" t="str">
        <f t="shared" si="394"/>
        <v>SERVICIO</v>
      </c>
      <c r="C1228" s="199" t="str">
        <f t="shared" si="395"/>
        <v>REG</v>
      </c>
      <c r="D1228" s="199" t="b">
        <f t="shared" si="396"/>
        <v>1</v>
      </c>
      <c r="E1228" s="199" t="str">
        <f t="shared" si="397"/>
        <v>2023-07</v>
      </c>
      <c r="F1228" s="199" t="str">
        <f t="shared" si="398"/>
        <v/>
      </c>
      <c r="G1228" s="200">
        <f t="shared" si="399"/>
        <v>2494.35</v>
      </c>
      <c r="H1228" s="200">
        <f t="shared" si="400"/>
        <v>0</v>
      </c>
      <c r="I1228" s="200">
        <f t="shared" si="401"/>
        <v>88.98</v>
      </c>
      <c r="J1228" s="200">
        <f t="shared" si="402"/>
        <v>2583.33</v>
      </c>
      <c r="N1228" s="274" t="s">
        <v>1000</v>
      </c>
      <c r="O1228" s="274"/>
      <c r="P1228" s="274"/>
      <c r="Q1228" s="275">
        <v>45127</v>
      </c>
      <c r="R1228" s="275"/>
      <c r="S1228" s="275"/>
      <c r="T1228" s="194">
        <v>2494.3503000000001</v>
      </c>
      <c r="U1228" s="194">
        <v>0</v>
      </c>
      <c r="V1228" s="276">
        <v>88.983000000000004</v>
      </c>
      <c r="W1228" s="276"/>
      <c r="X1228" s="276"/>
      <c r="Y1228" s="276"/>
      <c r="Z1228" s="194">
        <v>2583.3332999999998</v>
      </c>
      <c r="AA1228" s="276">
        <v>2583.3332999999998</v>
      </c>
      <c r="AB1228" s="276"/>
      <c r="AC1228" s="193" t="s">
        <v>436</v>
      </c>
      <c r="AD1228"/>
      <c r="AE1228" s="277"/>
      <c r="AF1228" s="277"/>
      <c r="AG1228" s="166"/>
      <c r="AH1228" s="168"/>
      <c r="AI1228" s="278"/>
      <c r="AJ1228" s="278"/>
      <c r="AK1228" s="278"/>
      <c r="AL1228" s="279"/>
      <c r="AM1228" s="279"/>
      <c r="AN1228" s="167"/>
    </row>
    <row r="1229" spans="1:40" ht="15" x14ac:dyDescent="0.25">
      <c r="A1229" s="91" t="s">
        <v>1036</v>
      </c>
      <c r="B1229" s="199" t="str">
        <f t="shared" si="394"/>
        <v>SERVICIO</v>
      </c>
      <c r="C1229" s="199" t="str">
        <f t="shared" si="395"/>
        <v>REG</v>
      </c>
      <c r="D1229" s="199" t="b">
        <f t="shared" si="396"/>
        <v>1</v>
      </c>
      <c r="E1229" s="199" t="str">
        <f t="shared" si="397"/>
        <v>2023-08</v>
      </c>
      <c r="F1229" s="199" t="str">
        <f t="shared" si="398"/>
        <v/>
      </c>
      <c r="G1229" s="200">
        <f t="shared" si="399"/>
        <v>2494.35</v>
      </c>
      <c r="H1229" s="200">
        <f t="shared" si="400"/>
        <v>0</v>
      </c>
      <c r="I1229" s="200">
        <f t="shared" si="401"/>
        <v>88.98</v>
      </c>
      <c r="J1229" s="200">
        <f t="shared" si="402"/>
        <v>2583.33</v>
      </c>
      <c r="N1229" s="274" t="s">
        <v>1001</v>
      </c>
      <c r="O1229" s="274"/>
      <c r="P1229" s="274"/>
      <c r="Q1229" s="275">
        <v>45158</v>
      </c>
      <c r="R1229" s="275"/>
      <c r="S1229" s="275"/>
      <c r="T1229" s="194">
        <v>2494.3503000000001</v>
      </c>
      <c r="U1229" s="194">
        <v>0</v>
      </c>
      <c r="V1229" s="276">
        <v>88.983000000000004</v>
      </c>
      <c r="W1229" s="276"/>
      <c r="X1229" s="276"/>
      <c r="Y1229" s="276"/>
      <c r="Z1229" s="194">
        <v>2583.3332999999998</v>
      </c>
      <c r="AA1229" s="276">
        <v>2583.3332999999998</v>
      </c>
      <c r="AB1229" s="276"/>
      <c r="AC1229" s="193" t="s">
        <v>436</v>
      </c>
      <c r="AD1229"/>
      <c r="AE1229" s="277"/>
      <c r="AF1229" s="277"/>
      <c r="AG1229" s="166"/>
      <c r="AH1229" s="168"/>
      <c r="AI1229" s="278"/>
      <c r="AJ1229" s="278"/>
      <c r="AK1229" s="278"/>
      <c r="AL1229" s="279"/>
      <c r="AM1229" s="279"/>
      <c r="AN1229" s="167"/>
    </row>
    <row r="1230" spans="1:40" ht="15" x14ac:dyDescent="0.25">
      <c r="A1230" s="91" t="s">
        <v>1036</v>
      </c>
      <c r="B1230" s="199" t="str">
        <f t="shared" ref="B1230:B1262" si="403">IF(RIGHT(N1229,2)=RIGHT(N1230,2)=FALSE,Q1229,B1229)</f>
        <v>SERVICIO</v>
      </c>
      <c r="C1230" s="199" t="str">
        <f t="shared" si="395"/>
        <v>REG</v>
      </c>
      <c r="D1230" s="199" t="b">
        <f t="shared" si="396"/>
        <v>1</v>
      </c>
      <c r="E1230" s="199" t="str">
        <f t="shared" si="397"/>
        <v>2023-09</v>
      </c>
      <c r="F1230" s="199" t="str">
        <f t="shared" si="398"/>
        <v/>
      </c>
      <c r="G1230" s="200">
        <f t="shared" si="399"/>
        <v>2494.35</v>
      </c>
      <c r="H1230" s="200">
        <f t="shared" si="400"/>
        <v>0</v>
      </c>
      <c r="I1230" s="200">
        <f t="shared" si="401"/>
        <v>88.98</v>
      </c>
      <c r="J1230" s="200">
        <f t="shared" si="402"/>
        <v>2583.33</v>
      </c>
      <c r="N1230" s="274" t="s">
        <v>1002</v>
      </c>
      <c r="O1230" s="274"/>
      <c r="P1230" s="274"/>
      <c r="Q1230" s="275">
        <v>45189</v>
      </c>
      <c r="R1230" s="275"/>
      <c r="S1230" s="275"/>
      <c r="T1230" s="194">
        <v>2494.3503000000001</v>
      </c>
      <c r="U1230" s="194">
        <v>0</v>
      </c>
      <c r="V1230" s="276">
        <v>88.983000000000004</v>
      </c>
      <c r="W1230" s="276"/>
      <c r="X1230" s="276"/>
      <c r="Y1230" s="276"/>
      <c r="Z1230" s="194">
        <v>2583.3332999999998</v>
      </c>
      <c r="AA1230" s="276">
        <v>2583.3332999999998</v>
      </c>
      <c r="AB1230" s="276"/>
      <c r="AC1230" s="193" t="s">
        <v>436</v>
      </c>
      <c r="AD1230"/>
      <c r="AE1230" s="277"/>
      <c r="AF1230" s="277"/>
      <c r="AG1230" s="166"/>
      <c r="AH1230" s="168"/>
      <c r="AI1230" s="278"/>
      <c r="AJ1230" s="278"/>
      <c r="AK1230" s="278"/>
      <c r="AL1230" s="279"/>
      <c r="AM1230" s="279"/>
      <c r="AN1230" s="167"/>
    </row>
    <row r="1231" spans="1:40" ht="15" x14ac:dyDescent="0.25">
      <c r="A1231" s="91" t="s">
        <v>1036</v>
      </c>
      <c r="B1231" s="199" t="str">
        <f t="shared" si="403"/>
        <v>SERVICIO</v>
      </c>
      <c r="C1231" s="199" t="str">
        <f t="shared" si="395"/>
        <v>REG</v>
      </c>
      <c r="D1231" s="199" t="b">
        <f t="shared" si="396"/>
        <v>1</v>
      </c>
      <c r="E1231" s="199" t="str">
        <f t="shared" si="397"/>
        <v>2023-10</v>
      </c>
      <c r="F1231" s="199" t="str">
        <f t="shared" si="398"/>
        <v/>
      </c>
      <c r="G1231" s="200">
        <f t="shared" si="399"/>
        <v>2494.35</v>
      </c>
      <c r="H1231" s="200">
        <f t="shared" si="400"/>
        <v>0</v>
      </c>
      <c r="I1231" s="200">
        <f t="shared" si="401"/>
        <v>88.98</v>
      </c>
      <c r="J1231" s="200">
        <f t="shared" si="402"/>
        <v>2583.33</v>
      </c>
      <c r="N1231" s="274" t="s">
        <v>1003</v>
      </c>
      <c r="O1231" s="274"/>
      <c r="P1231" s="274"/>
      <c r="Q1231" s="275">
        <v>45219</v>
      </c>
      <c r="R1231" s="275"/>
      <c r="S1231" s="275"/>
      <c r="T1231" s="194">
        <v>2494.3503000000001</v>
      </c>
      <c r="U1231" s="194">
        <v>0</v>
      </c>
      <c r="V1231" s="276">
        <v>88.983000000000004</v>
      </c>
      <c r="W1231" s="276"/>
      <c r="X1231" s="276"/>
      <c r="Y1231" s="276"/>
      <c r="Z1231" s="194">
        <v>2583.3332999999998</v>
      </c>
      <c r="AA1231" s="276">
        <v>2583.3332999999998</v>
      </c>
      <c r="AB1231" s="276"/>
      <c r="AC1231" s="193" t="s">
        <v>436</v>
      </c>
      <c r="AD1231"/>
      <c r="AE1231" s="277"/>
      <c r="AF1231" s="277"/>
      <c r="AG1231" s="166"/>
      <c r="AH1231" s="168"/>
      <c r="AI1231" s="278"/>
      <c r="AJ1231" s="278"/>
      <c r="AK1231" s="278"/>
      <c r="AL1231" s="279"/>
      <c r="AM1231" s="279"/>
      <c r="AN1231" s="167"/>
    </row>
    <row r="1232" spans="1:40" ht="15" x14ac:dyDescent="0.25">
      <c r="A1232" s="91" t="s">
        <v>1036</v>
      </c>
      <c r="B1232" s="199" t="str">
        <f t="shared" si="403"/>
        <v>SERVICIO</v>
      </c>
      <c r="C1232" s="199" t="str">
        <f t="shared" si="395"/>
        <v>REG</v>
      </c>
      <c r="D1232" s="199" t="b">
        <f t="shared" si="396"/>
        <v>1</v>
      </c>
      <c r="E1232" s="199" t="str">
        <f t="shared" si="397"/>
        <v>2023-11</v>
      </c>
      <c r="F1232" s="199" t="str">
        <f t="shared" si="398"/>
        <v/>
      </c>
      <c r="G1232" s="200">
        <f t="shared" si="399"/>
        <v>2494.35</v>
      </c>
      <c r="H1232" s="200">
        <f t="shared" si="400"/>
        <v>0</v>
      </c>
      <c r="I1232" s="200">
        <f t="shared" si="401"/>
        <v>88.98</v>
      </c>
      <c r="J1232" s="200">
        <f t="shared" si="402"/>
        <v>2583.33</v>
      </c>
      <c r="N1232" s="274" t="s">
        <v>1004</v>
      </c>
      <c r="O1232" s="274"/>
      <c r="P1232" s="274"/>
      <c r="Q1232" s="275">
        <v>45250</v>
      </c>
      <c r="R1232" s="275"/>
      <c r="S1232" s="275"/>
      <c r="T1232" s="194">
        <v>2494.3503000000001</v>
      </c>
      <c r="U1232" s="194">
        <v>0</v>
      </c>
      <c r="V1232" s="276">
        <v>88.983000000000004</v>
      </c>
      <c r="W1232" s="276"/>
      <c r="X1232" s="276"/>
      <c r="Y1232" s="276"/>
      <c r="Z1232" s="194">
        <v>2583.3332999999998</v>
      </c>
      <c r="AA1232" s="276">
        <v>2583.3332999999998</v>
      </c>
      <c r="AB1232" s="276"/>
      <c r="AC1232" s="193" t="s">
        <v>436</v>
      </c>
      <c r="AD1232"/>
      <c r="AE1232" s="277"/>
      <c r="AF1232" s="277"/>
      <c r="AG1232" s="166"/>
      <c r="AH1232" s="168"/>
      <c r="AI1232" s="278"/>
      <c r="AJ1232" s="278"/>
      <c r="AK1232" s="278"/>
      <c r="AL1232" s="279"/>
      <c r="AM1232" s="279"/>
      <c r="AN1232" s="167"/>
    </row>
    <row r="1233" spans="1:40" ht="15" x14ac:dyDescent="0.25">
      <c r="A1233" s="91" t="s">
        <v>1036</v>
      </c>
      <c r="B1233" s="199" t="str">
        <f t="shared" si="403"/>
        <v>SERVICIO</v>
      </c>
      <c r="C1233" s="199" t="str">
        <f t="shared" si="395"/>
        <v>REG</v>
      </c>
      <c r="D1233" s="199" t="b">
        <f t="shared" si="396"/>
        <v>1</v>
      </c>
      <c r="E1233" s="199" t="str">
        <f t="shared" si="397"/>
        <v>2023-12</v>
      </c>
      <c r="F1233" s="199" t="str">
        <f t="shared" si="398"/>
        <v/>
      </c>
      <c r="G1233" s="200">
        <f t="shared" si="399"/>
        <v>2494.35</v>
      </c>
      <c r="H1233" s="200">
        <f t="shared" si="400"/>
        <v>0</v>
      </c>
      <c r="I1233" s="200">
        <f t="shared" si="401"/>
        <v>88.98</v>
      </c>
      <c r="J1233" s="200">
        <f t="shared" si="402"/>
        <v>2583.33</v>
      </c>
      <c r="N1233" s="274" t="s">
        <v>1005</v>
      </c>
      <c r="O1233" s="274"/>
      <c r="P1233" s="274"/>
      <c r="Q1233" s="275">
        <v>45280</v>
      </c>
      <c r="R1233" s="275"/>
      <c r="S1233" s="275"/>
      <c r="T1233" s="194">
        <v>2494.3503000000001</v>
      </c>
      <c r="U1233" s="194">
        <v>0</v>
      </c>
      <c r="V1233" s="276">
        <v>88.983000000000004</v>
      </c>
      <c r="W1233" s="276"/>
      <c r="X1233" s="276"/>
      <c r="Y1233" s="276"/>
      <c r="Z1233" s="194">
        <v>2583.3332999999998</v>
      </c>
      <c r="AA1233" s="276">
        <v>2583.3332999999998</v>
      </c>
      <c r="AB1233" s="276"/>
      <c r="AC1233" s="193" t="s">
        <v>436</v>
      </c>
      <c r="AD1233"/>
      <c r="AE1233" s="277"/>
      <c r="AF1233" s="277"/>
      <c r="AG1233" s="166"/>
      <c r="AH1233" s="168"/>
      <c r="AI1233" s="278"/>
      <c r="AJ1233" s="278"/>
      <c r="AK1233" s="278"/>
      <c r="AL1233" s="279"/>
      <c r="AM1233" s="279"/>
      <c r="AN1233" s="167"/>
    </row>
    <row r="1234" spans="1:40" ht="15" x14ac:dyDescent="0.25">
      <c r="A1234" s="91" t="s">
        <v>1036</v>
      </c>
      <c r="B1234" s="199" t="str">
        <f t="shared" si="403"/>
        <v>SERVICIO</v>
      </c>
      <c r="C1234" s="199" t="str">
        <f t="shared" si="395"/>
        <v>REG</v>
      </c>
      <c r="D1234" s="199" t="b">
        <f t="shared" si="396"/>
        <v>1</v>
      </c>
      <c r="E1234" s="199" t="str">
        <f t="shared" si="397"/>
        <v>2024-01</v>
      </c>
      <c r="F1234" s="199" t="str">
        <f t="shared" si="398"/>
        <v/>
      </c>
      <c r="G1234" s="200">
        <f t="shared" si="399"/>
        <v>2494.35</v>
      </c>
      <c r="H1234" s="200">
        <f t="shared" si="400"/>
        <v>0</v>
      </c>
      <c r="I1234" s="200">
        <f t="shared" si="401"/>
        <v>88.98</v>
      </c>
      <c r="J1234" s="200">
        <f t="shared" si="402"/>
        <v>2583.33</v>
      </c>
      <c r="N1234" s="274" t="s">
        <v>1006</v>
      </c>
      <c r="O1234" s="274"/>
      <c r="P1234" s="274"/>
      <c r="Q1234" s="275">
        <v>45311</v>
      </c>
      <c r="R1234" s="275"/>
      <c r="S1234" s="275"/>
      <c r="T1234" s="194">
        <v>2494.3503000000001</v>
      </c>
      <c r="U1234" s="194">
        <v>0</v>
      </c>
      <c r="V1234" s="276">
        <v>88.983000000000004</v>
      </c>
      <c r="W1234" s="276"/>
      <c r="X1234" s="276"/>
      <c r="Y1234" s="276"/>
      <c r="Z1234" s="194">
        <v>2583.3332999999998</v>
      </c>
      <c r="AA1234" s="276">
        <v>2583.3332999999998</v>
      </c>
      <c r="AB1234" s="276"/>
      <c r="AC1234" s="193" t="s">
        <v>436</v>
      </c>
      <c r="AD1234"/>
      <c r="AE1234" s="277"/>
      <c r="AF1234" s="277"/>
      <c r="AG1234" s="166"/>
      <c r="AH1234" s="168"/>
      <c r="AI1234" s="278"/>
      <c r="AJ1234" s="278"/>
      <c r="AK1234" s="278"/>
      <c r="AL1234" s="279"/>
      <c r="AM1234" s="279"/>
      <c r="AN1234" s="167"/>
    </row>
    <row r="1235" spans="1:40" ht="15" x14ac:dyDescent="0.25">
      <c r="A1235" s="91" t="s">
        <v>1036</v>
      </c>
      <c r="B1235" s="199" t="str">
        <f t="shared" si="403"/>
        <v>SERVICIO</v>
      </c>
      <c r="C1235" s="199" t="str">
        <f t="shared" si="395"/>
        <v>REG</v>
      </c>
      <c r="D1235" s="199" t="b">
        <f t="shared" si="396"/>
        <v>1</v>
      </c>
      <c r="E1235" s="199" t="str">
        <f t="shared" si="397"/>
        <v>2024-02</v>
      </c>
      <c r="F1235" s="199" t="str">
        <f t="shared" si="398"/>
        <v/>
      </c>
      <c r="G1235" s="200">
        <f t="shared" si="399"/>
        <v>2494.35</v>
      </c>
      <c r="H1235" s="200">
        <f t="shared" si="400"/>
        <v>0</v>
      </c>
      <c r="I1235" s="200">
        <f t="shared" si="401"/>
        <v>88.98</v>
      </c>
      <c r="J1235" s="200">
        <f t="shared" si="402"/>
        <v>2583.33</v>
      </c>
      <c r="N1235" s="274" t="s">
        <v>1007</v>
      </c>
      <c r="O1235" s="274"/>
      <c r="P1235" s="274"/>
      <c r="Q1235" s="275">
        <v>45342</v>
      </c>
      <c r="R1235" s="275"/>
      <c r="S1235" s="275"/>
      <c r="T1235" s="194">
        <v>2494.3503000000001</v>
      </c>
      <c r="U1235" s="194">
        <v>0</v>
      </c>
      <c r="V1235" s="276">
        <v>88.983000000000004</v>
      </c>
      <c r="W1235" s="276"/>
      <c r="X1235" s="276"/>
      <c r="Y1235" s="276"/>
      <c r="Z1235" s="194">
        <v>2583.3332999999998</v>
      </c>
      <c r="AA1235" s="276">
        <v>2583.3332999999998</v>
      </c>
      <c r="AB1235" s="276"/>
      <c r="AC1235" s="193" t="s">
        <v>436</v>
      </c>
      <c r="AD1235"/>
      <c r="AE1235" s="277"/>
      <c r="AF1235" s="277"/>
      <c r="AG1235" s="166"/>
      <c r="AH1235" s="168"/>
      <c r="AI1235" s="278"/>
      <c r="AJ1235" s="278"/>
      <c r="AK1235" s="278"/>
      <c r="AL1235" s="279"/>
      <c r="AM1235" s="279"/>
      <c r="AN1235" s="167"/>
    </row>
    <row r="1236" spans="1:40" ht="15" x14ac:dyDescent="0.25">
      <c r="A1236" s="91" t="s">
        <v>1036</v>
      </c>
      <c r="B1236" s="199" t="str">
        <f t="shared" si="403"/>
        <v>SERVICIO</v>
      </c>
      <c r="C1236" s="199" t="str">
        <f t="shared" si="395"/>
        <v>REG</v>
      </c>
      <c r="D1236" s="199" t="b">
        <f t="shared" si="396"/>
        <v>1</v>
      </c>
      <c r="E1236" s="199" t="str">
        <f t="shared" si="397"/>
        <v>2024-03</v>
      </c>
      <c r="F1236" s="199" t="str">
        <f t="shared" si="398"/>
        <v/>
      </c>
      <c r="G1236" s="200">
        <f t="shared" si="399"/>
        <v>2494.35</v>
      </c>
      <c r="H1236" s="200">
        <f t="shared" si="400"/>
        <v>0</v>
      </c>
      <c r="I1236" s="200">
        <f t="shared" si="401"/>
        <v>88.98</v>
      </c>
      <c r="J1236" s="200">
        <f t="shared" si="402"/>
        <v>2583.33</v>
      </c>
      <c r="N1236" s="274" t="s">
        <v>1008</v>
      </c>
      <c r="O1236" s="274"/>
      <c r="P1236" s="274"/>
      <c r="Q1236" s="275">
        <v>45371</v>
      </c>
      <c r="R1236" s="275"/>
      <c r="S1236" s="275"/>
      <c r="T1236" s="194">
        <v>2494.3503000000001</v>
      </c>
      <c r="U1236" s="194">
        <v>0</v>
      </c>
      <c r="V1236" s="276">
        <v>88.983000000000004</v>
      </c>
      <c r="W1236" s="276"/>
      <c r="X1236" s="276"/>
      <c r="Y1236" s="276"/>
      <c r="Z1236" s="194">
        <v>2583.3332999999998</v>
      </c>
      <c r="AA1236" s="276">
        <v>2583.3332999999998</v>
      </c>
      <c r="AB1236" s="276"/>
      <c r="AC1236" s="193" t="s">
        <v>436</v>
      </c>
      <c r="AD1236"/>
      <c r="AE1236" s="277"/>
      <c r="AF1236" s="277"/>
      <c r="AG1236" s="166"/>
      <c r="AH1236" s="168"/>
      <c r="AI1236" s="278"/>
      <c r="AJ1236" s="278"/>
      <c r="AK1236" s="278"/>
      <c r="AL1236" s="279"/>
      <c r="AM1236" s="279"/>
      <c r="AN1236" s="167"/>
    </row>
    <row r="1237" spans="1:40" ht="15" x14ac:dyDescent="0.25">
      <c r="A1237" s="91" t="s">
        <v>1036</v>
      </c>
      <c r="B1237" s="199" t="str">
        <f t="shared" si="403"/>
        <v>SERVICIO</v>
      </c>
      <c r="C1237" s="199" t="str">
        <f t="shared" si="395"/>
        <v>REG</v>
      </c>
      <c r="D1237" s="199" t="b">
        <f t="shared" si="396"/>
        <v>1</v>
      </c>
      <c r="E1237" s="199" t="str">
        <f t="shared" si="397"/>
        <v>2024-04</v>
      </c>
      <c r="F1237" s="199" t="str">
        <f t="shared" si="398"/>
        <v/>
      </c>
      <c r="G1237" s="200">
        <f t="shared" si="399"/>
        <v>2494.35</v>
      </c>
      <c r="H1237" s="200">
        <f t="shared" si="400"/>
        <v>0</v>
      </c>
      <c r="I1237" s="200">
        <f t="shared" si="401"/>
        <v>88.98</v>
      </c>
      <c r="J1237" s="200">
        <f t="shared" si="402"/>
        <v>2583.33</v>
      </c>
      <c r="N1237" s="274" t="s">
        <v>1009</v>
      </c>
      <c r="O1237" s="274"/>
      <c r="P1237" s="274"/>
      <c r="Q1237" s="275">
        <v>45402</v>
      </c>
      <c r="R1237" s="275"/>
      <c r="S1237" s="275"/>
      <c r="T1237" s="194">
        <v>2494.3503000000001</v>
      </c>
      <c r="U1237" s="194">
        <v>0</v>
      </c>
      <c r="V1237" s="276">
        <v>88.983000000000004</v>
      </c>
      <c r="W1237" s="276"/>
      <c r="X1237" s="276"/>
      <c r="Y1237" s="276"/>
      <c r="Z1237" s="194">
        <v>2583.3332999999998</v>
      </c>
      <c r="AA1237" s="276">
        <v>2583.3332999999998</v>
      </c>
      <c r="AB1237" s="276"/>
      <c r="AC1237" s="193" t="s">
        <v>436</v>
      </c>
      <c r="AD1237"/>
      <c r="AE1237" s="277"/>
      <c r="AF1237" s="277"/>
      <c r="AG1237" s="166"/>
      <c r="AH1237" s="168"/>
      <c r="AI1237" s="278"/>
      <c r="AJ1237" s="278"/>
      <c r="AK1237" s="278"/>
      <c r="AL1237" s="279"/>
      <c r="AM1237" s="279"/>
      <c r="AN1237" s="167"/>
    </row>
    <row r="1238" spans="1:40" ht="15" x14ac:dyDescent="0.25">
      <c r="A1238" s="91" t="s">
        <v>1036</v>
      </c>
      <c r="B1238" s="199" t="str">
        <f t="shared" si="403"/>
        <v>SERVICIO</v>
      </c>
      <c r="C1238" s="199" t="str">
        <f t="shared" si="395"/>
        <v>REG</v>
      </c>
      <c r="D1238" s="199" t="b">
        <f t="shared" si="396"/>
        <v>1</v>
      </c>
      <c r="E1238" s="199" t="str">
        <f t="shared" si="397"/>
        <v>2024-05</v>
      </c>
      <c r="F1238" s="199" t="str">
        <f t="shared" si="398"/>
        <v/>
      </c>
      <c r="G1238" s="200">
        <f t="shared" si="399"/>
        <v>2494.35</v>
      </c>
      <c r="H1238" s="200">
        <f t="shared" si="400"/>
        <v>0</v>
      </c>
      <c r="I1238" s="200">
        <f t="shared" si="401"/>
        <v>88.98</v>
      </c>
      <c r="J1238" s="200">
        <f t="shared" si="402"/>
        <v>2583.33</v>
      </c>
      <c r="N1238" s="274" t="s">
        <v>1010</v>
      </c>
      <c r="O1238" s="274"/>
      <c r="P1238" s="274"/>
      <c r="Q1238" s="275">
        <v>45432</v>
      </c>
      <c r="R1238" s="275"/>
      <c r="S1238" s="275"/>
      <c r="T1238" s="194">
        <v>2494.3503000000001</v>
      </c>
      <c r="U1238" s="194">
        <v>0</v>
      </c>
      <c r="V1238" s="276">
        <v>88.983000000000004</v>
      </c>
      <c r="W1238" s="276"/>
      <c r="X1238" s="276"/>
      <c r="Y1238" s="276"/>
      <c r="Z1238" s="194">
        <v>2583.3332999999998</v>
      </c>
      <c r="AA1238" s="276">
        <v>2583.3332999999998</v>
      </c>
      <c r="AB1238" s="276"/>
      <c r="AC1238" s="193" t="s">
        <v>436</v>
      </c>
      <c r="AD1238"/>
      <c r="AE1238" s="277"/>
      <c r="AF1238" s="277"/>
      <c r="AG1238" s="166"/>
      <c r="AH1238" s="168"/>
      <c r="AI1238" s="278"/>
      <c r="AJ1238" s="278"/>
      <c r="AK1238" s="278"/>
      <c r="AL1238" s="279"/>
      <c r="AM1238" s="279"/>
      <c r="AN1238" s="167"/>
    </row>
    <row r="1239" spans="1:40" ht="15" x14ac:dyDescent="0.25">
      <c r="A1239" s="91" t="s">
        <v>1036</v>
      </c>
      <c r="B1239" s="199" t="str">
        <f t="shared" si="403"/>
        <v>SERVICIO</v>
      </c>
      <c r="C1239" s="199" t="str">
        <f t="shared" si="395"/>
        <v>REG</v>
      </c>
      <c r="D1239" s="199" t="b">
        <f t="shared" si="396"/>
        <v>1</v>
      </c>
      <c r="E1239" s="199" t="str">
        <f t="shared" si="397"/>
        <v>2024-06</v>
      </c>
      <c r="F1239" s="199" t="str">
        <f t="shared" si="398"/>
        <v/>
      </c>
      <c r="G1239" s="200">
        <f t="shared" si="399"/>
        <v>2494.35</v>
      </c>
      <c r="H1239" s="200">
        <f t="shared" si="400"/>
        <v>0</v>
      </c>
      <c r="I1239" s="200">
        <f t="shared" si="401"/>
        <v>88.98</v>
      </c>
      <c r="J1239" s="200">
        <f t="shared" si="402"/>
        <v>2583.33</v>
      </c>
      <c r="N1239" s="274" t="s">
        <v>1011</v>
      </c>
      <c r="O1239" s="274"/>
      <c r="P1239" s="274"/>
      <c r="Q1239" s="275">
        <v>45463</v>
      </c>
      <c r="R1239" s="275"/>
      <c r="S1239" s="275"/>
      <c r="T1239" s="194">
        <v>2494.3503000000001</v>
      </c>
      <c r="U1239" s="194">
        <v>0</v>
      </c>
      <c r="V1239" s="276">
        <v>88.983000000000004</v>
      </c>
      <c r="W1239" s="276"/>
      <c r="X1239" s="276"/>
      <c r="Y1239" s="276"/>
      <c r="Z1239" s="194">
        <v>2583.3332999999998</v>
      </c>
      <c r="AA1239" s="276">
        <v>2583.3332999999998</v>
      </c>
      <c r="AB1239" s="276"/>
      <c r="AC1239" s="193" t="s">
        <v>436</v>
      </c>
      <c r="AD1239"/>
      <c r="AE1239" s="277"/>
      <c r="AF1239" s="277"/>
      <c r="AG1239" s="166"/>
      <c r="AH1239" s="168"/>
      <c r="AI1239" s="278"/>
      <c r="AJ1239" s="278"/>
      <c r="AK1239" s="278"/>
      <c r="AL1239" s="279"/>
      <c r="AM1239" s="279"/>
      <c r="AN1239" s="167"/>
    </row>
    <row r="1240" spans="1:40" ht="15" x14ac:dyDescent="0.25">
      <c r="A1240" s="91" t="s">
        <v>1036</v>
      </c>
      <c r="B1240" s="199" t="str">
        <f t="shared" si="403"/>
        <v>SERVICIO</v>
      </c>
      <c r="C1240" s="199" t="str">
        <f t="shared" si="395"/>
        <v>REG</v>
      </c>
      <c r="D1240" s="199" t="b">
        <f t="shared" si="396"/>
        <v>1</v>
      </c>
      <c r="E1240" s="199" t="str">
        <f t="shared" si="397"/>
        <v>2024-07</v>
      </c>
      <c r="F1240" s="199" t="str">
        <f t="shared" si="398"/>
        <v/>
      </c>
      <c r="G1240" s="200">
        <f t="shared" si="399"/>
        <v>2494.35</v>
      </c>
      <c r="H1240" s="200">
        <f t="shared" si="400"/>
        <v>0</v>
      </c>
      <c r="I1240" s="200">
        <f t="shared" si="401"/>
        <v>88.98</v>
      </c>
      <c r="J1240" s="200">
        <f t="shared" si="402"/>
        <v>2583.33</v>
      </c>
      <c r="N1240" s="274" t="s">
        <v>1012</v>
      </c>
      <c r="O1240" s="274"/>
      <c r="P1240" s="274"/>
      <c r="Q1240" s="275">
        <v>45493</v>
      </c>
      <c r="R1240" s="275"/>
      <c r="S1240" s="275"/>
      <c r="T1240" s="194">
        <v>2494.3503000000001</v>
      </c>
      <c r="U1240" s="194">
        <v>0</v>
      </c>
      <c r="V1240" s="276">
        <v>88.983000000000004</v>
      </c>
      <c r="W1240" s="276"/>
      <c r="X1240" s="276"/>
      <c r="Y1240" s="276"/>
      <c r="Z1240" s="194">
        <v>2583.3332999999998</v>
      </c>
      <c r="AA1240" s="276">
        <v>2583.3332999999998</v>
      </c>
      <c r="AB1240" s="276"/>
      <c r="AC1240" s="193" t="s">
        <v>436</v>
      </c>
      <c r="AD1240"/>
      <c r="AE1240" s="277"/>
      <c r="AF1240" s="277"/>
      <c r="AG1240" s="166"/>
      <c r="AH1240" s="168"/>
      <c r="AI1240" s="278"/>
      <c r="AJ1240" s="278"/>
      <c r="AK1240" s="278"/>
      <c r="AL1240" s="279"/>
      <c r="AM1240" s="279"/>
      <c r="AN1240" s="167"/>
    </row>
    <row r="1241" spans="1:40" ht="15" x14ac:dyDescent="0.25">
      <c r="A1241" s="91" t="s">
        <v>1036</v>
      </c>
      <c r="B1241" s="199" t="str">
        <f t="shared" si="403"/>
        <v>SERVICIO</v>
      </c>
      <c r="C1241" s="199" t="str">
        <f t="shared" si="395"/>
        <v>REG</v>
      </c>
      <c r="D1241" s="199" t="b">
        <f t="shared" si="396"/>
        <v>1</v>
      </c>
      <c r="E1241" s="199" t="str">
        <f t="shared" si="397"/>
        <v>2024-08</v>
      </c>
      <c r="F1241" s="199" t="str">
        <f t="shared" si="398"/>
        <v/>
      </c>
      <c r="G1241" s="200">
        <f t="shared" si="399"/>
        <v>2494.35</v>
      </c>
      <c r="H1241" s="200">
        <f t="shared" si="400"/>
        <v>0</v>
      </c>
      <c r="I1241" s="200">
        <f t="shared" si="401"/>
        <v>88.98</v>
      </c>
      <c r="J1241" s="200">
        <f t="shared" si="402"/>
        <v>2583.33</v>
      </c>
      <c r="N1241" s="274" t="s">
        <v>1013</v>
      </c>
      <c r="O1241" s="274"/>
      <c r="P1241" s="274"/>
      <c r="Q1241" s="275">
        <v>45524</v>
      </c>
      <c r="R1241" s="275"/>
      <c r="S1241" s="275"/>
      <c r="T1241" s="194">
        <v>2494.3503000000001</v>
      </c>
      <c r="U1241" s="194">
        <v>0</v>
      </c>
      <c r="V1241" s="276">
        <v>88.983000000000004</v>
      </c>
      <c r="W1241" s="276"/>
      <c r="X1241" s="276"/>
      <c r="Y1241" s="276"/>
      <c r="Z1241" s="194">
        <v>2583.3332999999998</v>
      </c>
      <c r="AA1241" s="276">
        <v>2583.3332999999998</v>
      </c>
      <c r="AB1241" s="276"/>
      <c r="AC1241" s="193" t="s">
        <v>436</v>
      </c>
      <c r="AD1241"/>
      <c r="AE1241" s="277"/>
      <c r="AF1241" s="277"/>
      <c r="AG1241" s="166"/>
      <c r="AH1241" s="168"/>
      <c r="AI1241" s="278"/>
      <c r="AJ1241" s="278"/>
      <c r="AK1241" s="278"/>
      <c r="AL1241" s="279"/>
      <c r="AM1241" s="279"/>
      <c r="AN1241" s="167"/>
    </row>
    <row r="1242" spans="1:40" ht="15" x14ac:dyDescent="0.25">
      <c r="A1242" s="91" t="s">
        <v>1036</v>
      </c>
      <c r="B1242" s="199" t="str">
        <f t="shared" si="403"/>
        <v>SERVICIO</v>
      </c>
      <c r="C1242" s="199" t="str">
        <f t="shared" si="395"/>
        <v>REG</v>
      </c>
      <c r="D1242" s="199" t="b">
        <f t="shared" si="396"/>
        <v>1</v>
      </c>
      <c r="E1242" s="199" t="str">
        <f t="shared" si="397"/>
        <v>2024-09</v>
      </c>
      <c r="F1242" s="199" t="str">
        <f t="shared" si="398"/>
        <v/>
      </c>
      <c r="G1242" s="200">
        <f t="shared" si="399"/>
        <v>2494.35</v>
      </c>
      <c r="H1242" s="200">
        <f t="shared" si="400"/>
        <v>0</v>
      </c>
      <c r="I1242" s="200">
        <f t="shared" si="401"/>
        <v>88.98</v>
      </c>
      <c r="J1242" s="200">
        <f t="shared" si="402"/>
        <v>2583.33</v>
      </c>
      <c r="N1242" s="274" t="s">
        <v>1014</v>
      </c>
      <c r="O1242" s="274"/>
      <c r="P1242" s="274"/>
      <c r="Q1242" s="275">
        <v>45555</v>
      </c>
      <c r="R1242" s="275"/>
      <c r="S1242" s="275"/>
      <c r="T1242" s="194">
        <v>2494.3503000000001</v>
      </c>
      <c r="U1242" s="194">
        <v>0</v>
      </c>
      <c r="V1242" s="276">
        <v>88.983000000000004</v>
      </c>
      <c r="W1242" s="276"/>
      <c r="X1242" s="276"/>
      <c r="Y1242" s="276"/>
      <c r="Z1242" s="194">
        <v>2583.3332999999998</v>
      </c>
      <c r="AA1242" s="276">
        <v>2583.3332999999998</v>
      </c>
      <c r="AB1242" s="276"/>
      <c r="AC1242" s="193" t="s">
        <v>436</v>
      </c>
      <c r="AD1242"/>
      <c r="AE1242" s="277"/>
      <c r="AF1242" s="277"/>
      <c r="AG1242" s="166"/>
      <c r="AH1242" s="168"/>
      <c r="AI1242" s="278"/>
      <c r="AJ1242" s="278"/>
      <c r="AK1242" s="278"/>
      <c r="AL1242" s="279"/>
      <c r="AM1242" s="279"/>
      <c r="AN1242" s="167"/>
    </row>
    <row r="1243" spans="1:40" ht="15" x14ac:dyDescent="0.25">
      <c r="A1243" s="91" t="s">
        <v>1036</v>
      </c>
      <c r="B1243" s="199" t="str">
        <f t="shared" si="403"/>
        <v>SERVICIO</v>
      </c>
      <c r="C1243" s="199" t="str">
        <f t="shared" si="395"/>
        <v>REG</v>
      </c>
      <c r="D1243" s="199" t="b">
        <f t="shared" si="396"/>
        <v>1</v>
      </c>
      <c r="E1243" s="199" t="str">
        <f t="shared" si="397"/>
        <v>2024-10</v>
      </c>
      <c r="F1243" s="199" t="str">
        <f t="shared" si="398"/>
        <v/>
      </c>
      <c r="G1243" s="200">
        <f t="shared" si="399"/>
        <v>2494.35</v>
      </c>
      <c r="H1243" s="200">
        <f t="shared" si="400"/>
        <v>0</v>
      </c>
      <c r="I1243" s="200">
        <f t="shared" si="401"/>
        <v>88.98</v>
      </c>
      <c r="J1243" s="200">
        <f t="shared" si="402"/>
        <v>2583.33</v>
      </c>
      <c r="N1243" s="274" t="s">
        <v>1015</v>
      </c>
      <c r="O1243" s="274"/>
      <c r="P1243" s="274"/>
      <c r="Q1243" s="275">
        <v>45585</v>
      </c>
      <c r="R1243" s="275"/>
      <c r="S1243" s="275"/>
      <c r="T1243" s="194">
        <v>2494.3503000000001</v>
      </c>
      <c r="U1243" s="194">
        <v>0</v>
      </c>
      <c r="V1243" s="276">
        <v>88.983000000000004</v>
      </c>
      <c r="W1243" s="276"/>
      <c r="X1243" s="276"/>
      <c r="Y1243" s="276"/>
      <c r="Z1243" s="194">
        <v>2583.3332999999998</v>
      </c>
      <c r="AA1243" s="276">
        <v>2583.3332999999998</v>
      </c>
      <c r="AB1243" s="276"/>
      <c r="AC1243" s="193" t="s">
        <v>436</v>
      </c>
      <c r="AD1243"/>
      <c r="AE1243" s="277"/>
      <c r="AF1243" s="277"/>
      <c r="AG1243" s="166"/>
      <c r="AH1243" s="168"/>
      <c r="AI1243" s="278"/>
      <c r="AJ1243" s="278"/>
      <c r="AK1243" s="278"/>
      <c r="AL1243" s="279"/>
      <c r="AM1243" s="279"/>
      <c r="AN1243" s="167"/>
    </row>
    <row r="1244" spans="1:40" ht="15" x14ac:dyDescent="0.25">
      <c r="A1244" s="91" t="s">
        <v>1036</v>
      </c>
      <c r="B1244" s="199" t="str">
        <f t="shared" si="403"/>
        <v>SERVICIO</v>
      </c>
      <c r="C1244" s="199" t="str">
        <f t="shared" si="395"/>
        <v>REG</v>
      </c>
      <c r="D1244" s="199" t="b">
        <f t="shared" si="396"/>
        <v>1</v>
      </c>
      <c r="E1244" s="199" t="str">
        <f t="shared" si="397"/>
        <v>2024-11</v>
      </c>
      <c r="F1244" s="199" t="str">
        <f t="shared" si="398"/>
        <v/>
      </c>
      <c r="G1244" s="200">
        <f t="shared" si="399"/>
        <v>2494.35</v>
      </c>
      <c r="H1244" s="200">
        <f t="shared" si="400"/>
        <v>0</v>
      </c>
      <c r="I1244" s="200">
        <f t="shared" si="401"/>
        <v>88.98</v>
      </c>
      <c r="J1244" s="200">
        <f t="shared" si="402"/>
        <v>2583.33</v>
      </c>
      <c r="N1244" s="274" t="s">
        <v>1016</v>
      </c>
      <c r="O1244" s="274"/>
      <c r="P1244" s="274"/>
      <c r="Q1244" s="275">
        <v>45616</v>
      </c>
      <c r="R1244" s="275"/>
      <c r="S1244" s="275"/>
      <c r="T1244" s="194">
        <v>2494.3503000000001</v>
      </c>
      <c r="U1244" s="194">
        <v>0</v>
      </c>
      <c r="V1244" s="276">
        <v>88.983000000000004</v>
      </c>
      <c r="W1244" s="276"/>
      <c r="X1244" s="276"/>
      <c r="Y1244" s="276"/>
      <c r="Z1244" s="194">
        <v>2583.3332999999998</v>
      </c>
      <c r="AA1244" s="276">
        <v>2583.3332999999998</v>
      </c>
      <c r="AB1244" s="276"/>
      <c r="AC1244" s="193" t="s">
        <v>436</v>
      </c>
      <c r="AD1244"/>
      <c r="AE1244" s="277"/>
      <c r="AF1244" s="277"/>
      <c r="AG1244" s="166"/>
      <c r="AH1244" s="168"/>
      <c r="AI1244" s="278"/>
      <c r="AJ1244" s="278"/>
      <c r="AK1244" s="278"/>
      <c r="AL1244" s="279"/>
      <c r="AM1244" s="279"/>
      <c r="AN1244" s="167"/>
    </row>
    <row r="1245" spans="1:40" ht="15" x14ac:dyDescent="0.25">
      <c r="A1245" s="91" t="s">
        <v>1036</v>
      </c>
      <c r="B1245" s="199" t="str">
        <f t="shared" si="403"/>
        <v>SERVICIO</v>
      </c>
      <c r="C1245" s="199" t="str">
        <f t="shared" si="395"/>
        <v>REG</v>
      </c>
      <c r="D1245" s="199" t="b">
        <f t="shared" si="396"/>
        <v>1</v>
      </c>
      <c r="E1245" s="199" t="str">
        <f t="shared" si="397"/>
        <v>2024-12</v>
      </c>
      <c r="F1245" s="199" t="str">
        <f t="shared" si="398"/>
        <v/>
      </c>
      <c r="G1245" s="200">
        <f t="shared" si="399"/>
        <v>2494.35</v>
      </c>
      <c r="H1245" s="200">
        <f t="shared" si="400"/>
        <v>0</v>
      </c>
      <c r="I1245" s="200">
        <f t="shared" si="401"/>
        <v>88.98</v>
      </c>
      <c r="J1245" s="200">
        <f t="shared" si="402"/>
        <v>2583.33</v>
      </c>
      <c r="N1245" s="274" t="s">
        <v>1017</v>
      </c>
      <c r="O1245" s="274"/>
      <c r="P1245" s="274"/>
      <c r="Q1245" s="275">
        <v>45646</v>
      </c>
      <c r="R1245" s="275"/>
      <c r="S1245" s="275"/>
      <c r="T1245" s="194">
        <v>2494.3503000000001</v>
      </c>
      <c r="U1245" s="194">
        <v>0</v>
      </c>
      <c r="V1245" s="276">
        <v>88.983000000000004</v>
      </c>
      <c r="W1245" s="276"/>
      <c r="X1245" s="276"/>
      <c r="Y1245" s="276"/>
      <c r="Z1245" s="194">
        <v>2583.3332999999998</v>
      </c>
      <c r="AA1245" s="276">
        <v>2583.3332999999998</v>
      </c>
      <c r="AB1245" s="276"/>
      <c r="AC1245" s="193" t="s">
        <v>436</v>
      </c>
      <c r="AD1245"/>
      <c r="AE1245" s="277"/>
      <c r="AF1245" s="277"/>
      <c r="AG1245" s="166"/>
      <c r="AH1245" s="168"/>
      <c r="AI1245" s="278"/>
      <c r="AJ1245" s="278"/>
      <c r="AK1245" s="278"/>
      <c r="AL1245" s="279"/>
      <c r="AM1245" s="279"/>
      <c r="AN1245" s="167"/>
    </row>
    <row r="1246" spans="1:40" ht="15" x14ac:dyDescent="0.25">
      <c r="A1246" s="91" t="s">
        <v>1036</v>
      </c>
      <c r="B1246" s="199" t="str">
        <f t="shared" si="403"/>
        <v>SERVICIO</v>
      </c>
      <c r="C1246" s="199" t="str">
        <f t="shared" si="395"/>
        <v>REG</v>
      </c>
      <c r="D1246" s="199" t="b">
        <f t="shared" si="396"/>
        <v>1</v>
      </c>
      <c r="E1246" s="199" t="str">
        <f t="shared" si="397"/>
        <v>2025-01</v>
      </c>
      <c r="F1246" s="199" t="str">
        <f t="shared" si="398"/>
        <v/>
      </c>
      <c r="G1246" s="200">
        <f t="shared" si="399"/>
        <v>2494.35</v>
      </c>
      <c r="H1246" s="200">
        <f t="shared" si="400"/>
        <v>0</v>
      </c>
      <c r="I1246" s="200">
        <f t="shared" si="401"/>
        <v>88.98</v>
      </c>
      <c r="J1246" s="200">
        <f t="shared" si="402"/>
        <v>2583.33</v>
      </c>
      <c r="N1246" s="274" t="s">
        <v>1018</v>
      </c>
      <c r="O1246" s="274"/>
      <c r="P1246" s="274"/>
      <c r="Q1246" s="275">
        <v>45677</v>
      </c>
      <c r="R1246" s="275"/>
      <c r="S1246" s="275"/>
      <c r="T1246" s="194">
        <v>2494.3503000000001</v>
      </c>
      <c r="U1246" s="194">
        <v>0</v>
      </c>
      <c r="V1246" s="276">
        <v>88.983000000000004</v>
      </c>
      <c r="W1246" s="276"/>
      <c r="X1246" s="276"/>
      <c r="Y1246" s="276"/>
      <c r="Z1246" s="194">
        <v>2583.3332999999998</v>
      </c>
      <c r="AA1246" s="276">
        <v>2583.3332999999998</v>
      </c>
      <c r="AB1246" s="276"/>
      <c r="AC1246" s="193" t="s">
        <v>436</v>
      </c>
      <c r="AD1246"/>
      <c r="AE1246" s="277"/>
      <c r="AF1246" s="277"/>
      <c r="AG1246" s="166"/>
      <c r="AH1246" s="168"/>
      <c r="AI1246" s="278"/>
      <c r="AJ1246" s="278"/>
      <c r="AK1246" s="278"/>
      <c r="AL1246" s="279"/>
      <c r="AM1246" s="279"/>
      <c r="AN1246" s="167"/>
    </row>
    <row r="1247" spans="1:40" ht="15" x14ac:dyDescent="0.25">
      <c r="A1247" s="91" t="s">
        <v>1036</v>
      </c>
      <c r="B1247" s="199" t="str">
        <f t="shared" si="403"/>
        <v>SERVICIO</v>
      </c>
      <c r="C1247" s="199" t="str">
        <f t="shared" si="395"/>
        <v>REG</v>
      </c>
      <c r="D1247" s="199" t="b">
        <f t="shared" si="396"/>
        <v>1</v>
      </c>
      <c r="E1247" s="199" t="str">
        <f t="shared" si="397"/>
        <v>2025-02</v>
      </c>
      <c r="F1247" s="199" t="str">
        <f t="shared" si="398"/>
        <v/>
      </c>
      <c r="G1247" s="200">
        <f t="shared" si="399"/>
        <v>2494.35</v>
      </c>
      <c r="H1247" s="200">
        <f t="shared" si="400"/>
        <v>0</v>
      </c>
      <c r="I1247" s="200">
        <f t="shared" si="401"/>
        <v>88.98</v>
      </c>
      <c r="J1247" s="200">
        <f t="shared" si="402"/>
        <v>2583.33</v>
      </c>
      <c r="N1247" s="274" t="s">
        <v>1019</v>
      </c>
      <c r="O1247" s="274"/>
      <c r="P1247" s="274"/>
      <c r="Q1247" s="275">
        <v>45708</v>
      </c>
      <c r="R1247" s="275"/>
      <c r="S1247" s="275"/>
      <c r="T1247" s="194">
        <v>2494.3503000000001</v>
      </c>
      <c r="U1247" s="194">
        <v>0</v>
      </c>
      <c r="V1247" s="276">
        <v>88.983000000000004</v>
      </c>
      <c r="W1247" s="276"/>
      <c r="X1247" s="276"/>
      <c r="Y1247" s="276"/>
      <c r="Z1247" s="194">
        <v>2583.3332999999998</v>
      </c>
      <c r="AA1247" s="276">
        <v>2583.3332999999998</v>
      </c>
      <c r="AB1247" s="276"/>
      <c r="AC1247" s="193" t="s">
        <v>436</v>
      </c>
      <c r="AD1247"/>
      <c r="AE1247" s="277"/>
      <c r="AF1247" s="277"/>
      <c r="AG1247" s="166"/>
      <c r="AH1247" s="168"/>
      <c r="AI1247" s="278"/>
      <c r="AJ1247" s="278"/>
      <c r="AK1247" s="278"/>
      <c r="AL1247" s="279"/>
      <c r="AM1247" s="279"/>
      <c r="AN1247" s="167"/>
    </row>
    <row r="1248" spans="1:40" ht="15" x14ac:dyDescent="0.25">
      <c r="A1248" s="91" t="s">
        <v>1036</v>
      </c>
      <c r="B1248" s="199" t="str">
        <f t="shared" si="403"/>
        <v>SERVICIO</v>
      </c>
      <c r="C1248" s="199" t="str">
        <f t="shared" si="395"/>
        <v>REG</v>
      </c>
      <c r="D1248" s="199" t="b">
        <f t="shared" si="396"/>
        <v>1</v>
      </c>
      <c r="E1248" s="199" t="str">
        <f t="shared" si="397"/>
        <v>2025-03</v>
      </c>
      <c r="F1248" s="199" t="str">
        <f t="shared" si="398"/>
        <v/>
      </c>
      <c r="G1248" s="200">
        <f t="shared" si="399"/>
        <v>2494.35</v>
      </c>
      <c r="H1248" s="200">
        <f t="shared" si="400"/>
        <v>0</v>
      </c>
      <c r="I1248" s="200">
        <f t="shared" si="401"/>
        <v>88.98</v>
      </c>
      <c r="J1248" s="200">
        <f t="shared" si="402"/>
        <v>2583.33</v>
      </c>
      <c r="N1248" s="274" t="s">
        <v>1020</v>
      </c>
      <c r="O1248" s="274"/>
      <c r="P1248" s="274"/>
      <c r="Q1248" s="275">
        <v>45736</v>
      </c>
      <c r="R1248" s="275"/>
      <c r="S1248" s="275"/>
      <c r="T1248" s="194">
        <v>2494.3503000000001</v>
      </c>
      <c r="U1248" s="194">
        <v>0</v>
      </c>
      <c r="V1248" s="276">
        <v>88.983000000000004</v>
      </c>
      <c r="W1248" s="276"/>
      <c r="X1248" s="276"/>
      <c r="Y1248" s="276"/>
      <c r="Z1248" s="194">
        <v>2583.3332999999998</v>
      </c>
      <c r="AA1248" s="276">
        <v>2583.3332999999998</v>
      </c>
      <c r="AB1248" s="276"/>
      <c r="AC1248" s="193" t="s">
        <v>436</v>
      </c>
      <c r="AD1248"/>
      <c r="AE1248" s="277"/>
      <c r="AF1248" s="277"/>
      <c r="AG1248" s="166"/>
      <c r="AH1248" s="168"/>
      <c r="AI1248" s="278"/>
      <c r="AJ1248" s="278"/>
      <c r="AK1248" s="278"/>
      <c r="AL1248" s="279"/>
      <c r="AM1248" s="279"/>
      <c r="AN1248" s="167"/>
    </row>
    <row r="1249" spans="1:40" ht="15" x14ac:dyDescent="0.25">
      <c r="A1249" s="91" t="s">
        <v>1036</v>
      </c>
      <c r="B1249" s="199" t="str">
        <f t="shared" si="403"/>
        <v>SERVICIO</v>
      </c>
      <c r="C1249" s="199" t="str">
        <f t="shared" si="395"/>
        <v>REG</v>
      </c>
      <c r="D1249" s="199" t="b">
        <f t="shared" si="396"/>
        <v>1</v>
      </c>
      <c r="E1249" s="199" t="str">
        <f t="shared" si="397"/>
        <v>2025-04</v>
      </c>
      <c r="F1249" s="199" t="str">
        <f t="shared" si="398"/>
        <v/>
      </c>
      <c r="G1249" s="200">
        <f t="shared" si="399"/>
        <v>2494.35</v>
      </c>
      <c r="H1249" s="200">
        <f t="shared" si="400"/>
        <v>0</v>
      </c>
      <c r="I1249" s="200">
        <f t="shared" si="401"/>
        <v>88.98</v>
      </c>
      <c r="J1249" s="200">
        <f t="shared" si="402"/>
        <v>2583.33</v>
      </c>
      <c r="N1249" s="274" t="s">
        <v>1021</v>
      </c>
      <c r="O1249" s="274"/>
      <c r="P1249" s="274"/>
      <c r="Q1249" s="275">
        <v>45767</v>
      </c>
      <c r="R1249" s="275"/>
      <c r="S1249" s="275"/>
      <c r="T1249" s="194">
        <v>2494.3503000000001</v>
      </c>
      <c r="U1249" s="194">
        <v>0</v>
      </c>
      <c r="V1249" s="276">
        <v>88.983000000000004</v>
      </c>
      <c r="W1249" s="276"/>
      <c r="X1249" s="276"/>
      <c r="Y1249" s="276"/>
      <c r="Z1249" s="194">
        <v>2583.3332999999998</v>
      </c>
      <c r="AA1249" s="276">
        <v>2583.3332999999998</v>
      </c>
      <c r="AB1249" s="276"/>
      <c r="AC1249" s="193" t="s">
        <v>436</v>
      </c>
      <c r="AD1249"/>
      <c r="AE1249" s="277"/>
      <c r="AF1249" s="277"/>
      <c r="AG1249" s="166"/>
      <c r="AH1249" s="168"/>
      <c r="AI1249" s="278"/>
      <c r="AJ1249" s="278"/>
      <c r="AK1249" s="278"/>
      <c r="AL1249" s="279"/>
      <c r="AM1249" s="279"/>
      <c r="AN1249" s="167"/>
    </row>
    <row r="1250" spans="1:40" ht="15" x14ac:dyDescent="0.25">
      <c r="A1250" s="91" t="s">
        <v>1036</v>
      </c>
      <c r="B1250" s="199" t="str">
        <f t="shared" si="403"/>
        <v>SERVICIO</v>
      </c>
      <c r="C1250" s="199" t="str">
        <f t="shared" si="395"/>
        <v>REG</v>
      </c>
      <c r="D1250" s="199" t="b">
        <f t="shared" si="396"/>
        <v>1</v>
      </c>
      <c r="E1250" s="199" t="str">
        <f t="shared" si="397"/>
        <v>2025-05</v>
      </c>
      <c r="F1250" s="199" t="str">
        <f t="shared" si="398"/>
        <v/>
      </c>
      <c r="G1250" s="200">
        <f t="shared" si="399"/>
        <v>2494.35</v>
      </c>
      <c r="H1250" s="200">
        <f t="shared" si="400"/>
        <v>0</v>
      </c>
      <c r="I1250" s="200">
        <f t="shared" si="401"/>
        <v>88.98</v>
      </c>
      <c r="J1250" s="200">
        <f t="shared" si="402"/>
        <v>2583.33</v>
      </c>
      <c r="N1250" s="274" t="s">
        <v>1022</v>
      </c>
      <c r="O1250" s="274"/>
      <c r="P1250" s="274"/>
      <c r="Q1250" s="275">
        <v>45797</v>
      </c>
      <c r="R1250" s="275"/>
      <c r="S1250" s="275"/>
      <c r="T1250" s="194">
        <v>2494.3503000000001</v>
      </c>
      <c r="U1250" s="194">
        <v>0</v>
      </c>
      <c r="V1250" s="276">
        <v>88.983000000000004</v>
      </c>
      <c r="W1250" s="276"/>
      <c r="X1250" s="276"/>
      <c r="Y1250" s="276"/>
      <c r="Z1250" s="194">
        <v>2583.3332999999998</v>
      </c>
      <c r="AA1250" s="276">
        <v>2583.3332999999998</v>
      </c>
      <c r="AB1250" s="276"/>
      <c r="AC1250" s="193" t="s">
        <v>436</v>
      </c>
      <c r="AD1250"/>
      <c r="AE1250" s="277"/>
      <c r="AF1250" s="277"/>
      <c r="AG1250" s="166"/>
      <c r="AH1250" s="168"/>
      <c r="AI1250" s="278"/>
      <c r="AJ1250" s="278"/>
      <c r="AK1250" s="278"/>
      <c r="AL1250" s="279"/>
      <c r="AM1250" s="279"/>
      <c r="AN1250" s="167"/>
    </row>
    <row r="1251" spans="1:40" ht="15" x14ac:dyDescent="0.25">
      <c r="A1251" s="91" t="s">
        <v>1036</v>
      </c>
      <c r="B1251" s="199" t="str">
        <f t="shared" si="403"/>
        <v>SERVICIO</v>
      </c>
      <c r="C1251" s="199" t="str">
        <f t="shared" si="395"/>
        <v>REG</v>
      </c>
      <c r="D1251" s="199" t="b">
        <f t="shared" si="396"/>
        <v>1</v>
      </c>
      <c r="E1251" s="199" t="str">
        <f t="shared" si="397"/>
        <v>2025-06</v>
      </c>
      <c r="F1251" s="199" t="str">
        <f t="shared" si="398"/>
        <v/>
      </c>
      <c r="G1251" s="200">
        <f t="shared" si="399"/>
        <v>2494.35</v>
      </c>
      <c r="H1251" s="200">
        <f t="shared" si="400"/>
        <v>0</v>
      </c>
      <c r="I1251" s="200">
        <f t="shared" si="401"/>
        <v>88.98</v>
      </c>
      <c r="J1251" s="200">
        <f t="shared" si="402"/>
        <v>2583.33</v>
      </c>
      <c r="N1251" s="274" t="s">
        <v>1023</v>
      </c>
      <c r="O1251" s="274"/>
      <c r="P1251" s="274"/>
      <c r="Q1251" s="275">
        <v>45828</v>
      </c>
      <c r="R1251" s="275"/>
      <c r="S1251" s="275"/>
      <c r="T1251" s="194">
        <v>2494.3503000000001</v>
      </c>
      <c r="U1251" s="194">
        <v>0</v>
      </c>
      <c r="V1251" s="276">
        <v>88.983000000000004</v>
      </c>
      <c r="W1251" s="276"/>
      <c r="X1251" s="276"/>
      <c r="Y1251" s="276"/>
      <c r="Z1251" s="194">
        <v>2583.3332999999998</v>
      </c>
      <c r="AA1251" s="276">
        <v>2583.3332999999998</v>
      </c>
      <c r="AB1251" s="276"/>
      <c r="AC1251" s="193" t="s">
        <v>436</v>
      </c>
      <c r="AD1251"/>
      <c r="AE1251" s="277"/>
      <c r="AF1251" s="277"/>
      <c r="AG1251" s="166"/>
      <c r="AH1251" s="168"/>
      <c r="AI1251" s="278"/>
      <c r="AJ1251" s="278"/>
      <c r="AK1251" s="278"/>
      <c r="AL1251" s="279"/>
      <c r="AM1251" s="279"/>
      <c r="AN1251" s="167"/>
    </row>
    <row r="1252" spans="1:40" ht="15" x14ac:dyDescent="0.25">
      <c r="A1252" s="91" t="s">
        <v>1036</v>
      </c>
      <c r="B1252" s="199" t="str">
        <f t="shared" si="403"/>
        <v>SERVICIO</v>
      </c>
      <c r="C1252" s="199" t="str">
        <f t="shared" si="395"/>
        <v>REG</v>
      </c>
      <c r="D1252" s="199" t="b">
        <f t="shared" si="396"/>
        <v>1</v>
      </c>
      <c r="E1252" s="199" t="str">
        <f t="shared" si="397"/>
        <v>2025-07</v>
      </c>
      <c r="F1252" s="199" t="str">
        <f t="shared" si="398"/>
        <v/>
      </c>
      <c r="G1252" s="200">
        <f t="shared" si="399"/>
        <v>2494.35</v>
      </c>
      <c r="H1252" s="200">
        <f t="shared" si="400"/>
        <v>0</v>
      </c>
      <c r="I1252" s="200">
        <f t="shared" si="401"/>
        <v>88.98</v>
      </c>
      <c r="J1252" s="200">
        <f t="shared" si="402"/>
        <v>2583.33</v>
      </c>
      <c r="N1252" s="274" t="s">
        <v>1024</v>
      </c>
      <c r="O1252" s="274"/>
      <c r="P1252" s="274"/>
      <c r="Q1252" s="275">
        <v>45858</v>
      </c>
      <c r="R1252" s="275"/>
      <c r="S1252" s="275"/>
      <c r="T1252" s="194">
        <v>2494.3503000000001</v>
      </c>
      <c r="U1252" s="194">
        <v>0</v>
      </c>
      <c r="V1252" s="276">
        <v>88.983000000000004</v>
      </c>
      <c r="W1252" s="276"/>
      <c r="X1252" s="276"/>
      <c r="Y1252" s="276"/>
      <c r="Z1252" s="194">
        <v>2583.3332999999998</v>
      </c>
      <c r="AA1252" s="276">
        <v>2583.3332999999998</v>
      </c>
      <c r="AB1252" s="276"/>
      <c r="AC1252" s="193" t="s">
        <v>436</v>
      </c>
      <c r="AD1252"/>
      <c r="AE1252" s="277"/>
      <c r="AF1252" s="277"/>
      <c r="AG1252" s="166"/>
      <c r="AH1252" s="168"/>
      <c r="AI1252" s="278"/>
      <c r="AJ1252" s="278"/>
      <c r="AK1252" s="278"/>
      <c r="AL1252" s="279"/>
      <c r="AM1252" s="279"/>
      <c r="AN1252" s="167"/>
    </row>
    <row r="1253" spans="1:40" ht="15" x14ac:dyDescent="0.25">
      <c r="A1253" s="91" t="s">
        <v>1036</v>
      </c>
      <c r="B1253" s="199" t="str">
        <f t="shared" si="403"/>
        <v>SERVICIO</v>
      </c>
      <c r="C1253" s="199" t="str">
        <f t="shared" si="395"/>
        <v>REG</v>
      </c>
      <c r="D1253" s="199" t="b">
        <f t="shared" si="396"/>
        <v>1</v>
      </c>
      <c r="E1253" s="199" t="str">
        <f t="shared" si="397"/>
        <v>2025-08</v>
      </c>
      <c r="F1253" s="199" t="str">
        <f t="shared" si="398"/>
        <v/>
      </c>
      <c r="G1253" s="200">
        <f t="shared" si="399"/>
        <v>2494.35</v>
      </c>
      <c r="H1253" s="200">
        <f t="shared" si="400"/>
        <v>0</v>
      </c>
      <c r="I1253" s="200">
        <f t="shared" si="401"/>
        <v>88.98</v>
      </c>
      <c r="J1253" s="200">
        <f t="shared" si="402"/>
        <v>2583.33</v>
      </c>
      <c r="N1253" s="274" t="s">
        <v>1025</v>
      </c>
      <c r="O1253" s="274"/>
      <c r="P1253" s="274"/>
      <c r="Q1253" s="275">
        <v>45889</v>
      </c>
      <c r="R1253" s="275"/>
      <c r="S1253" s="275"/>
      <c r="T1253" s="194">
        <v>2494.3503000000001</v>
      </c>
      <c r="U1253" s="194">
        <v>0</v>
      </c>
      <c r="V1253" s="276">
        <v>88.983000000000004</v>
      </c>
      <c r="W1253" s="276"/>
      <c r="X1253" s="276"/>
      <c r="Y1253" s="276"/>
      <c r="Z1253" s="194">
        <v>2583.3332999999998</v>
      </c>
      <c r="AA1253" s="276">
        <v>2583.3332999999998</v>
      </c>
      <c r="AB1253" s="276"/>
      <c r="AC1253" s="193" t="s">
        <v>436</v>
      </c>
      <c r="AD1253"/>
      <c r="AE1253" s="277"/>
      <c r="AF1253" s="277"/>
      <c r="AG1253" s="166"/>
      <c r="AH1253" s="168"/>
      <c r="AI1253" s="278"/>
      <c r="AJ1253" s="278"/>
      <c r="AK1253" s="278"/>
      <c r="AL1253" s="279"/>
      <c r="AM1253" s="279"/>
      <c r="AN1253" s="167"/>
    </row>
    <row r="1254" spans="1:40" ht="15" x14ac:dyDescent="0.25">
      <c r="A1254" s="91" t="s">
        <v>1036</v>
      </c>
      <c r="B1254" s="199" t="str">
        <f t="shared" si="403"/>
        <v>SERVICIO</v>
      </c>
      <c r="C1254" s="199" t="str">
        <f t="shared" si="395"/>
        <v>REG</v>
      </c>
      <c r="D1254" s="199" t="b">
        <f t="shared" si="396"/>
        <v>1</v>
      </c>
      <c r="E1254" s="199" t="str">
        <f t="shared" si="397"/>
        <v>2025-09</v>
      </c>
      <c r="F1254" s="199" t="str">
        <f t="shared" si="398"/>
        <v/>
      </c>
      <c r="G1254" s="200">
        <f t="shared" si="399"/>
        <v>2494.35</v>
      </c>
      <c r="H1254" s="200">
        <f t="shared" si="400"/>
        <v>0</v>
      </c>
      <c r="I1254" s="200">
        <f t="shared" si="401"/>
        <v>88.98</v>
      </c>
      <c r="J1254" s="200">
        <f t="shared" si="402"/>
        <v>2583.33</v>
      </c>
      <c r="N1254" s="274" t="s">
        <v>1026</v>
      </c>
      <c r="O1254" s="274"/>
      <c r="P1254" s="274"/>
      <c r="Q1254" s="275">
        <v>45920</v>
      </c>
      <c r="R1254" s="275"/>
      <c r="S1254" s="275"/>
      <c r="T1254" s="194">
        <v>2494.3503000000001</v>
      </c>
      <c r="U1254" s="194">
        <v>0</v>
      </c>
      <c r="V1254" s="276">
        <v>88.983000000000004</v>
      </c>
      <c r="W1254" s="276"/>
      <c r="X1254" s="276"/>
      <c r="Y1254" s="276"/>
      <c r="Z1254" s="194">
        <v>2583.3332999999998</v>
      </c>
      <c r="AA1254" s="276">
        <v>2583.3332999999998</v>
      </c>
      <c r="AB1254" s="276"/>
      <c r="AC1254" s="193" t="s">
        <v>436</v>
      </c>
      <c r="AD1254"/>
      <c r="AE1254" s="277"/>
      <c r="AF1254" s="277"/>
      <c r="AG1254" s="166"/>
      <c r="AH1254" s="168"/>
      <c r="AI1254" s="278"/>
      <c r="AJ1254" s="278"/>
      <c r="AK1254" s="278"/>
      <c r="AL1254" s="279"/>
      <c r="AM1254" s="279"/>
      <c r="AN1254" s="167"/>
    </row>
    <row r="1255" spans="1:40" ht="15" x14ac:dyDescent="0.25">
      <c r="A1255" s="91" t="s">
        <v>1036</v>
      </c>
      <c r="B1255" s="199" t="str">
        <f t="shared" si="403"/>
        <v>SERVICIO</v>
      </c>
      <c r="C1255" s="199" t="str">
        <f t="shared" si="395"/>
        <v>REG</v>
      </c>
      <c r="D1255" s="199" t="b">
        <f t="shared" si="396"/>
        <v>1</v>
      </c>
      <c r="E1255" s="199" t="str">
        <f t="shared" si="397"/>
        <v>2025-10</v>
      </c>
      <c r="F1255" s="199" t="str">
        <f t="shared" si="398"/>
        <v/>
      </c>
      <c r="G1255" s="200">
        <f t="shared" si="399"/>
        <v>2494.35</v>
      </c>
      <c r="H1255" s="200">
        <f t="shared" si="400"/>
        <v>0</v>
      </c>
      <c r="I1255" s="200">
        <f t="shared" si="401"/>
        <v>88.98</v>
      </c>
      <c r="J1255" s="200">
        <f t="shared" si="402"/>
        <v>2583.33</v>
      </c>
      <c r="N1255" s="274" t="s">
        <v>1027</v>
      </c>
      <c r="O1255" s="274"/>
      <c r="P1255" s="274"/>
      <c r="Q1255" s="275">
        <v>45950</v>
      </c>
      <c r="R1255" s="275"/>
      <c r="S1255" s="275"/>
      <c r="T1255" s="194">
        <v>2494.3503000000001</v>
      </c>
      <c r="U1255" s="194">
        <v>0</v>
      </c>
      <c r="V1255" s="276">
        <v>88.983000000000004</v>
      </c>
      <c r="W1255" s="276"/>
      <c r="X1255" s="276"/>
      <c r="Y1255" s="276"/>
      <c r="Z1255" s="194">
        <v>2583.3332999999998</v>
      </c>
      <c r="AA1255" s="276">
        <v>2583.3332999999998</v>
      </c>
      <c r="AB1255" s="276"/>
      <c r="AC1255" s="193" t="s">
        <v>436</v>
      </c>
      <c r="AD1255"/>
      <c r="AE1255" s="277"/>
      <c r="AF1255" s="277"/>
      <c r="AG1255" s="166"/>
      <c r="AH1255" s="168"/>
      <c r="AI1255" s="278"/>
      <c r="AJ1255" s="278"/>
      <c r="AK1255" s="278"/>
      <c r="AL1255" s="279"/>
      <c r="AM1255" s="279"/>
      <c r="AN1255" s="167"/>
    </row>
    <row r="1256" spans="1:40" ht="15" x14ac:dyDescent="0.25">
      <c r="A1256" s="91" t="s">
        <v>1036</v>
      </c>
      <c r="B1256" s="199" t="str">
        <f t="shared" si="403"/>
        <v>SERVICIO</v>
      </c>
      <c r="C1256" s="199" t="str">
        <f t="shared" si="395"/>
        <v>REG</v>
      </c>
      <c r="D1256" s="199" t="b">
        <f t="shared" si="396"/>
        <v>1</v>
      </c>
      <c r="E1256" s="199" t="str">
        <f t="shared" si="397"/>
        <v>2025-11</v>
      </c>
      <c r="F1256" s="199" t="str">
        <f t="shared" si="398"/>
        <v/>
      </c>
      <c r="G1256" s="200">
        <f t="shared" si="399"/>
        <v>2494.35</v>
      </c>
      <c r="H1256" s="200">
        <f t="shared" si="400"/>
        <v>0</v>
      </c>
      <c r="I1256" s="200">
        <f t="shared" si="401"/>
        <v>88.98</v>
      </c>
      <c r="J1256" s="200">
        <f t="shared" si="402"/>
        <v>2583.33</v>
      </c>
      <c r="N1256" s="274" t="s">
        <v>1028</v>
      </c>
      <c r="O1256" s="274"/>
      <c r="P1256" s="274"/>
      <c r="Q1256" s="275">
        <v>45981</v>
      </c>
      <c r="R1256" s="275"/>
      <c r="S1256" s="275"/>
      <c r="T1256" s="194">
        <v>2494.3503000000001</v>
      </c>
      <c r="U1256" s="194">
        <v>0</v>
      </c>
      <c r="V1256" s="276">
        <v>88.983000000000004</v>
      </c>
      <c r="W1256" s="276"/>
      <c r="X1256" s="276"/>
      <c r="Y1256" s="276"/>
      <c r="Z1256" s="194">
        <v>2583.3332999999998</v>
      </c>
      <c r="AA1256" s="276">
        <v>2583.3332999999998</v>
      </c>
      <c r="AB1256" s="276"/>
      <c r="AC1256" s="193" t="s">
        <v>436</v>
      </c>
      <c r="AD1256"/>
      <c r="AE1256" s="277"/>
      <c r="AF1256" s="277"/>
      <c r="AG1256" s="166"/>
      <c r="AH1256" s="168"/>
      <c r="AI1256" s="278"/>
      <c r="AJ1256" s="278"/>
      <c r="AK1256" s="278"/>
      <c r="AL1256" s="279"/>
      <c r="AM1256" s="279"/>
      <c r="AN1256" s="167"/>
    </row>
    <row r="1257" spans="1:40" ht="15" x14ac:dyDescent="0.25">
      <c r="A1257" s="91" t="s">
        <v>1036</v>
      </c>
      <c r="B1257" s="199" t="str">
        <f t="shared" si="403"/>
        <v>SERVICIO</v>
      </c>
      <c r="C1257" s="199" t="str">
        <f t="shared" si="395"/>
        <v>REG</v>
      </c>
      <c r="D1257" s="199" t="b">
        <f t="shared" si="396"/>
        <v>1</v>
      </c>
      <c r="E1257" s="199" t="str">
        <f t="shared" si="397"/>
        <v>2025-12</v>
      </c>
      <c r="F1257" s="199" t="str">
        <f t="shared" si="398"/>
        <v/>
      </c>
      <c r="G1257" s="200">
        <f t="shared" si="399"/>
        <v>2494.35</v>
      </c>
      <c r="H1257" s="200">
        <f t="shared" si="400"/>
        <v>0</v>
      </c>
      <c r="I1257" s="200">
        <f t="shared" si="401"/>
        <v>88.98</v>
      </c>
      <c r="J1257" s="200">
        <f t="shared" si="402"/>
        <v>2583.33</v>
      </c>
      <c r="N1257" s="274" t="s">
        <v>1029</v>
      </c>
      <c r="O1257" s="274"/>
      <c r="P1257" s="274"/>
      <c r="Q1257" s="275">
        <v>46011</v>
      </c>
      <c r="R1257" s="275"/>
      <c r="S1257" s="275"/>
      <c r="T1257" s="194">
        <v>2494.3503000000001</v>
      </c>
      <c r="U1257" s="194">
        <v>0</v>
      </c>
      <c r="V1257" s="276">
        <v>88.983000000000004</v>
      </c>
      <c r="W1257" s="276"/>
      <c r="X1257" s="276"/>
      <c r="Y1257" s="276"/>
      <c r="Z1257" s="194">
        <v>2583.3332999999998</v>
      </c>
      <c r="AA1257" s="276">
        <v>2583.3332999999998</v>
      </c>
      <c r="AB1257" s="276"/>
      <c r="AC1257" s="193" t="s">
        <v>436</v>
      </c>
      <c r="AD1257"/>
      <c r="AE1257" s="277"/>
      <c r="AF1257" s="277"/>
      <c r="AG1257" s="166"/>
      <c r="AH1257" s="168"/>
      <c r="AI1257" s="278"/>
      <c r="AJ1257" s="278"/>
      <c r="AK1257" s="278"/>
      <c r="AL1257" s="279"/>
      <c r="AM1257" s="279"/>
      <c r="AN1257" s="167"/>
    </row>
    <row r="1258" spans="1:40" ht="15" x14ac:dyDescent="0.25">
      <c r="A1258" s="91" t="s">
        <v>1036</v>
      </c>
      <c r="B1258" s="199" t="str">
        <f t="shared" si="403"/>
        <v>SERVICIO</v>
      </c>
      <c r="C1258" s="199" t="str">
        <f t="shared" si="395"/>
        <v>REG</v>
      </c>
      <c r="D1258" s="199" t="b">
        <f t="shared" si="396"/>
        <v>1</v>
      </c>
      <c r="E1258" s="199" t="str">
        <f t="shared" si="397"/>
        <v>2026-01</v>
      </c>
      <c r="F1258" s="199" t="str">
        <f t="shared" si="398"/>
        <v/>
      </c>
      <c r="G1258" s="200">
        <f t="shared" si="399"/>
        <v>2494.35</v>
      </c>
      <c r="H1258" s="200">
        <f t="shared" si="400"/>
        <v>0</v>
      </c>
      <c r="I1258" s="200">
        <f t="shared" si="401"/>
        <v>88.98</v>
      </c>
      <c r="J1258" s="200">
        <f t="shared" si="402"/>
        <v>2583.33</v>
      </c>
      <c r="N1258" s="274" t="s">
        <v>1030</v>
      </c>
      <c r="O1258" s="274"/>
      <c r="P1258" s="274"/>
      <c r="Q1258" s="275">
        <v>46042</v>
      </c>
      <c r="R1258" s="275"/>
      <c r="S1258" s="275"/>
      <c r="T1258" s="194">
        <v>2494.3503000000001</v>
      </c>
      <c r="U1258" s="194">
        <v>0</v>
      </c>
      <c r="V1258" s="276">
        <v>88.983000000000004</v>
      </c>
      <c r="W1258" s="276"/>
      <c r="X1258" s="276"/>
      <c r="Y1258" s="276"/>
      <c r="Z1258" s="194">
        <v>2583.3332999999998</v>
      </c>
      <c r="AA1258" s="276">
        <v>2583.3332999999998</v>
      </c>
      <c r="AB1258" s="276"/>
      <c r="AC1258" s="193" t="s">
        <v>436</v>
      </c>
      <c r="AD1258"/>
      <c r="AE1258" s="277"/>
      <c r="AF1258" s="277"/>
      <c r="AG1258" s="166"/>
      <c r="AH1258" s="168"/>
      <c r="AI1258" s="278"/>
      <c r="AJ1258" s="278"/>
      <c r="AK1258" s="278"/>
      <c r="AL1258" s="279"/>
      <c r="AM1258" s="279"/>
      <c r="AN1258" s="167"/>
    </row>
    <row r="1259" spans="1:40" ht="15" x14ac:dyDescent="0.25">
      <c r="A1259" s="91" t="s">
        <v>1036</v>
      </c>
      <c r="B1259" s="199" t="str">
        <f t="shared" si="403"/>
        <v>SERVICIO</v>
      </c>
      <c r="C1259" s="199" t="str">
        <f t="shared" si="395"/>
        <v>REG</v>
      </c>
      <c r="D1259" s="199" t="b">
        <f t="shared" si="396"/>
        <v>1</v>
      </c>
      <c r="E1259" s="199" t="str">
        <f t="shared" si="397"/>
        <v>2026-02</v>
      </c>
      <c r="F1259" s="199" t="str">
        <f t="shared" si="398"/>
        <v/>
      </c>
      <c r="G1259" s="200">
        <f t="shared" si="399"/>
        <v>2494.35</v>
      </c>
      <c r="H1259" s="200">
        <f t="shared" si="400"/>
        <v>0</v>
      </c>
      <c r="I1259" s="200">
        <f t="shared" si="401"/>
        <v>88.98</v>
      </c>
      <c r="J1259" s="200">
        <f t="shared" si="402"/>
        <v>2583.33</v>
      </c>
      <c r="N1259" s="274" t="s">
        <v>1031</v>
      </c>
      <c r="O1259" s="274"/>
      <c r="P1259" s="274"/>
      <c r="Q1259" s="275">
        <v>46073</v>
      </c>
      <c r="R1259" s="275"/>
      <c r="S1259" s="275"/>
      <c r="T1259" s="194">
        <v>2494.3503000000001</v>
      </c>
      <c r="U1259" s="194">
        <v>0</v>
      </c>
      <c r="V1259" s="276">
        <v>88.983000000000004</v>
      </c>
      <c r="W1259" s="276"/>
      <c r="X1259" s="276"/>
      <c r="Y1259" s="276"/>
      <c r="Z1259" s="194">
        <v>2583.3332999999998</v>
      </c>
      <c r="AA1259" s="276">
        <v>2583.3332999999998</v>
      </c>
      <c r="AB1259" s="276"/>
      <c r="AC1259" s="193" t="s">
        <v>436</v>
      </c>
      <c r="AD1259"/>
      <c r="AE1259" s="277"/>
      <c r="AF1259" s="277"/>
      <c r="AG1259" s="166"/>
      <c r="AH1259" s="168"/>
      <c r="AI1259" s="278"/>
      <c r="AJ1259" s="278"/>
      <c r="AK1259" s="278"/>
      <c r="AL1259" s="279"/>
      <c r="AM1259" s="279"/>
      <c r="AN1259" s="167"/>
    </row>
    <row r="1260" spans="1:40" ht="15" x14ac:dyDescent="0.25">
      <c r="A1260" s="91" t="s">
        <v>1036</v>
      </c>
      <c r="B1260" s="199" t="str">
        <f t="shared" si="403"/>
        <v>SERVICIO</v>
      </c>
      <c r="C1260" s="199" t="str">
        <f t="shared" ref="C1260" si="404">IF(LEFT(N1260,2)=LEFT(N1261,2)=FALSE,AC1260,"REVISAR")</f>
        <v>REG</v>
      </c>
      <c r="D1260" s="199" t="b">
        <f t="shared" ref="D1260" si="405">DATE(YEAR(AH1260),MONTH(AH1260),DAY(AH1260))=DATE(YEAR(AI1260),MONTH(AI1260),DAY(AI1260))</f>
        <v>1</v>
      </c>
      <c r="E1260" s="199" t="str">
        <f t="shared" ref="E1260" si="406">IF(ISBLANK(AH1260)=FALSE,TEXT(AH1260,"YYYY-MM"),TEXT(Q1260,"YYYY-MM"))</f>
        <v>2026-03</v>
      </c>
      <c r="F1260" s="199" t="str">
        <f t="shared" ref="F1260" si="407">IF(ISBLANK(AI1260)=FALSE,TEXT(AI1260,"YYYY-MM"),"")</f>
        <v/>
      </c>
      <c r="G1260" s="200">
        <f t="shared" si="399"/>
        <v>2494.35</v>
      </c>
      <c r="H1260" s="200">
        <f t="shared" si="400"/>
        <v>0</v>
      </c>
      <c r="I1260" s="200">
        <f t="shared" si="401"/>
        <v>88.98</v>
      </c>
      <c r="J1260" s="200">
        <f t="shared" si="402"/>
        <v>2583.33</v>
      </c>
      <c r="N1260" s="274" t="s">
        <v>1032</v>
      </c>
      <c r="O1260" s="274"/>
      <c r="P1260" s="274"/>
      <c r="Q1260" s="275">
        <v>46101</v>
      </c>
      <c r="R1260" s="275"/>
      <c r="S1260" s="275"/>
      <c r="T1260" s="194">
        <v>2494.3503000000001</v>
      </c>
      <c r="U1260" s="194">
        <v>0</v>
      </c>
      <c r="V1260" s="276">
        <v>88.983000000000004</v>
      </c>
      <c r="W1260" s="276"/>
      <c r="X1260" s="276"/>
      <c r="Y1260" s="276"/>
      <c r="Z1260" s="194">
        <v>2583.3332999999998</v>
      </c>
      <c r="AA1260" s="276">
        <v>2583.3332999999998</v>
      </c>
      <c r="AB1260" s="276"/>
      <c r="AC1260" s="193" t="s">
        <v>436</v>
      </c>
      <c r="AD1260"/>
      <c r="AE1260" s="277"/>
      <c r="AF1260" s="277"/>
      <c r="AG1260" s="166"/>
      <c r="AH1260" s="168"/>
      <c r="AI1260" s="278"/>
      <c r="AJ1260" s="278"/>
      <c r="AK1260" s="278"/>
      <c r="AL1260" s="279"/>
      <c r="AM1260" s="279"/>
      <c r="AN1260" s="167"/>
    </row>
    <row r="1261" spans="1:40" ht="15" x14ac:dyDescent="0.25">
      <c r="A1261" s="91" t="s">
        <v>1036</v>
      </c>
      <c r="B1261" s="199" t="str">
        <f t="shared" si="403"/>
        <v>SERVICIO</v>
      </c>
      <c r="C1261" s="199" t="str">
        <f t="shared" ref="C1261:C1262" si="408">IF(LEFT(N1261,2)=LEFT(N1262,2)=FALSE,AC1261,"REVISAR")</f>
        <v>REG</v>
      </c>
      <c r="D1261" s="199" t="b">
        <f t="shared" ref="D1261:D1262" si="409">DATE(YEAR(AH1261),MONTH(AH1261),DAY(AH1261))=DATE(YEAR(AI1261),MONTH(AI1261),DAY(AI1261))</f>
        <v>1</v>
      </c>
      <c r="E1261" s="199" t="str">
        <f t="shared" ref="E1261:E1262" si="410">IF(ISBLANK(AH1261)=FALSE,TEXT(AH1261,"YYYY-MM"),TEXT(Q1261,"YYYY-MM"))</f>
        <v>2026-04</v>
      </c>
      <c r="F1261" s="199" t="str">
        <f t="shared" ref="F1261:F1262" si="411">IF(ISBLANK(AI1261)=FALSE,TEXT(AI1261,"YYYY-MM"),"")</f>
        <v/>
      </c>
      <c r="G1261" s="200">
        <f t="shared" si="399"/>
        <v>2494.35</v>
      </c>
      <c r="H1261" s="200">
        <f t="shared" si="400"/>
        <v>0</v>
      </c>
      <c r="I1261" s="200">
        <f t="shared" si="401"/>
        <v>88.98</v>
      </c>
      <c r="J1261" s="200">
        <f t="shared" si="402"/>
        <v>2583.33</v>
      </c>
      <c r="N1261" s="274" t="s">
        <v>1033</v>
      </c>
      <c r="O1261" s="274"/>
      <c r="P1261" s="274"/>
      <c r="Q1261" s="275">
        <v>46132</v>
      </c>
      <c r="R1261" s="275"/>
      <c r="S1261" s="275"/>
      <c r="T1261" s="194">
        <v>2494.3503000000001</v>
      </c>
      <c r="U1261" s="194">
        <v>0</v>
      </c>
      <c r="V1261" s="276">
        <v>88.983000000000004</v>
      </c>
      <c r="W1261" s="276"/>
      <c r="X1261" s="276"/>
      <c r="Y1261" s="276"/>
      <c r="Z1261" s="194">
        <v>2583.3332999999998</v>
      </c>
      <c r="AA1261" s="276">
        <v>2583.3332999999998</v>
      </c>
      <c r="AB1261" s="276"/>
      <c r="AC1261" s="193" t="s">
        <v>436</v>
      </c>
      <c r="AD1261"/>
      <c r="AE1261" s="277"/>
      <c r="AF1261" s="277"/>
      <c r="AG1261" s="166"/>
      <c r="AH1261" s="168"/>
      <c r="AI1261" s="278"/>
      <c r="AJ1261" s="278"/>
      <c r="AK1261" s="278"/>
      <c r="AL1261" s="279"/>
      <c r="AM1261" s="279"/>
      <c r="AN1261" s="167"/>
    </row>
    <row r="1262" spans="1:40" ht="15" x14ac:dyDescent="0.25">
      <c r="A1262" s="91" t="s">
        <v>1036</v>
      </c>
      <c r="B1262" s="199" t="str">
        <f t="shared" si="403"/>
        <v>SERVICIO</v>
      </c>
      <c r="C1262" s="199" t="str">
        <f t="shared" si="408"/>
        <v>REG</v>
      </c>
      <c r="D1262" s="199" t="b">
        <f t="shared" si="409"/>
        <v>1</v>
      </c>
      <c r="E1262" s="199" t="str">
        <f t="shared" si="410"/>
        <v>2026-05</v>
      </c>
      <c r="F1262" s="199" t="str">
        <f t="shared" si="411"/>
        <v/>
      </c>
      <c r="G1262" s="200">
        <f t="shared" ref="G1262" si="412">ROUND(IF(ISBLANK(AL1262)=FALSE,T1262,T1262),2)</f>
        <v>2494.35</v>
      </c>
      <c r="H1262" s="200">
        <f t="shared" ref="H1262" si="413">ROUND(+U1262,2)</f>
        <v>0</v>
      </c>
      <c r="I1262" s="200">
        <f t="shared" ref="I1262" si="414">ROUND(IF(ISBLANK(AL1262)=FALSE,V1262,V1262),2)</f>
        <v>88.98</v>
      </c>
      <c r="J1262" s="200">
        <f t="shared" ref="J1262" si="415">+G1262+H1262+I1262</f>
        <v>2583.33</v>
      </c>
      <c r="N1262" s="274" t="s">
        <v>1034</v>
      </c>
      <c r="O1262" s="274"/>
      <c r="P1262" s="274"/>
      <c r="Q1262" s="275">
        <v>46162</v>
      </c>
      <c r="R1262" s="275"/>
      <c r="S1262" s="275"/>
      <c r="T1262" s="194">
        <v>2494.3519000000001</v>
      </c>
      <c r="U1262" s="194">
        <v>0</v>
      </c>
      <c r="V1262" s="276">
        <v>88.9833</v>
      </c>
      <c r="W1262" s="276"/>
      <c r="X1262" s="276"/>
      <c r="Y1262" s="276"/>
      <c r="Z1262" s="194">
        <v>2583.3352</v>
      </c>
      <c r="AA1262" s="276">
        <v>2583.3352</v>
      </c>
      <c r="AB1262" s="276"/>
      <c r="AC1262" s="193" t="s">
        <v>436</v>
      </c>
      <c r="AD1262"/>
      <c r="AE1262" s="277"/>
      <c r="AF1262" s="277"/>
      <c r="AG1262" s="166"/>
      <c r="AH1262" s="168"/>
      <c r="AI1262" s="278"/>
      <c r="AJ1262" s="278"/>
      <c r="AK1262" s="278"/>
      <c r="AL1262" s="279"/>
      <c r="AM1262" s="279"/>
      <c r="AN1262" s="167"/>
    </row>
    <row r="1263" spans="1:40" ht="15" hidden="1" x14ac:dyDescent="0.25">
      <c r="E1263" s="18"/>
      <c r="F1263" s="18"/>
      <c r="G1263" s="18"/>
      <c r="H1263" s="18"/>
      <c r="I1263" s="18"/>
      <c r="J1263" s="18"/>
      <c r="K1263" s="18"/>
      <c r="N1263"/>
      <c r="O1263"/>
      <c r="P1263"/>
      <c r="Q1263" s="273" t="s">
        <v>109</v>
      </c>
      <c r="R1263" s="273"/>
      <c r="S1263" s="27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ht="15" x14ac:dyDescent="0.25">
      <c r="A1264" s="91" t="s">
        <v>1036</v>
      </c>
      <c r="B1264" s="199" t="str">
        <f>IF(RIGHT(N1263,2)=RIGHT(N1264,2)=FALSE,Q1263,B1263)</f>
        <v>FOMA</v>
      </c>
      <c r="C1264" s="199" t="str">
        <f t="shared" ref="C1264" si="416">IF(LEFT(N1264,2)=LEFT(N1265,2)=FALSE,AC1264,"REVISAR")</f>
        <v>REG</v>
      </c>
      <c r="D1264" s="199" t="b">
        <f t="shared" ref="D1264" si="417">DATE(YEAR(AH1264),MONTH(AH1264),DAY(AH1264))=DATE(YEAR(AI1264),MONTH(AI1264),DAY(AI1264))</f>
        <v>1</v>
      </c>
      <c r="E1264" s="199" t="str">
        <f t="shared" ref="E1264" si="418">IF(ISBLANK(AH1264)=FALSE,TEXT(AH1264,"YYYY-MM"),TEXT(Q1264,"YYYY-MM"))</f>
        <v>2026-06</v>
      </c>
      <c r="F1264" s="199" t="str">
        <f t="shared" ref="F1264" si="419">IF(ISBLANK(AI1264)=FALSE,TEXT(AI1264,"YYYY-MM"),"")</f>
        <v/>
      </c>
      <c r="G1264" s="200">
        <f>ROUND(IF(ISBLANK(AL1264)=FALSE,T1264,T1264),2)</f>
        <v>1500</v>
      </c>
      <c r="H1264" s="200">
        <f>ROUND(+U1264,2)</f>
        <v>0</v>
      </c>
      <c r="I1264" s="200">
        <f>ROUND(IF(ISBLANK(AL1264)=FALSE,V1264,V1264),2)</f>
        <v>0</v>
      </c>
      <c r="J1264" s="200">
        <f t="shared" ref="J1264" si="420">+G1264+H1264+I1264</f>
        <v>1500</v>
      </c>
      <c r="N1264" s="274" t="s">
        <v>1035</v>
      </c>
      <c r="O1264" s="274"/>
      <c r="P1264" s="274"/>
      <c r="Q1264" s="275">
        <v>46193</v>
      </c>
      <c r="R1264" s="275"/>
      <c r="S1264" s="275"/>
      <c r="T1264" s="194">
        <v>1500</v>
      </c>
      <c r="U1264" s="194">
        <v>0</v>
      </c>
      <c r="V1264" s="276"/>
      <c r="W1264" s="276"/>
      <c r="X1264" s="276"/>
      <c r="Y1264" s="276"/>
      <c r="Z1264" s="194">
        <v>1500</v>
      </c>
      <c r="AA1264" s="276">
        <v>1500</v>
      </c>
      <c r="AB1264" s="276"/>
      <c r="AC1264" s="193" t="s">
        <v>436</v>
      </c>
      <c r="AD1264"/>
      <c r="AE1264" s="277"/>
      <c r="AF1264" s="277"/>
      <c r="AG1264" s="166"/>
      <c r="AH1264" s="168"/>
      <c r="AI1264" s="278"/>
      <c r="AJ1264" s="278"/>
      <c r="AK1264" s="278"/>
      <c r="AL1264" s="279"/>
      <c r="AM1264" s="279"/>
      <c r="AN1264" s="167"/>
    </row>
    <row r="1265" spans="5:40" ht="15" hidden="1" x14ac:dyDescent="0.25">
      <c r="E1265" s="18"/>
      <c r="F1265" s="18"/>
      <c r="G1265" s="18"/>
      <c r="H1265" s="18"/>
      <c r="I1265" s="18"/>
      <c r="J1265" s="18"/>
      <c r="K1265" s="18"/>
      <c r="N1265" s="280" t="s">
        <v>113</v>
      </c>
      <c r="O1265" s="280"/>
      <c r="P1265" s="280"/>
      <c r="Q1265" s="280"/>
      <c r="R1265" s="280"/>
      <c r="S1265" s="280"/>
      <c r="T1265" s="169">
        <v>151161.0196</v>
      </c>
      <c r="U1265" s="169">
        <v>0</v>
      </c>
      <c r="V1265" s="281">
        <v>5338.9803000000002</v>
      </c>
      <c r="W1265" s="281"/>
      <c r="X1265" s="281"/>
      <c r="Y1265" s="281"/>
      <c r="Z1265" s="169">
        <v>156499.9999</v>
      </c>
      <c r="AA1265" s="281">
        <v>97083.334000000003</v>
      </c>
      <c r="AB1265" s="281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5:40" ht="15" x14ac:dyDescent="0.25">
      <c r="E1266" s="18"/>
      <c r="F1266" s="18"/>
      <c r="K1266" s="18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5:40" ht="15" x14ac:dyDescent="0.25">
      <c r="E1267" s="18"/>
      <c r="F1267" s="18"/>
      <c r="K1267" s="18"/>
      <c r="N1267"/>
      <c r="O1267" s="282" t="s">
        <v>114</v>
      </c>
      <c r="P1267" s="282"/>
      <c r="Q1267" s="282"/>
      <c r="R1267"/>
      <c r="S1267" s="282" t="s">
        <v>115</v>
      </c>
      <c r="T1267" s="282"/>
      <c r="U1267" s="282"/>
      <c r="V1267" s="282"/>
      <c r="W1267" s="282"/>
      <c r="X1267" s="282"/>
      <c r="Y1267" s="282"/>
      <c r="Z1267" s="282"/>
      <c r="AA1267" s="282"/>
      <c r="AB1267" s="282"/>
      <c r="AC1267" s="282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5:40" ht="15" x14ac:dyDescent="0.25">
      <c r="E1268" s="18"/>
      <c r="F1268" s="18"/>
      <c r="K1268" s="18"/>
      <c r="N1268"/>
      <c r="O1268"/>
      <c r="P1268"/>
      <c r="Q1268"/>
      <c r="R1268"/>
      <c r="S1268" s="282"/>
      <c r="T1268" s="282"/>
      <c r="U1268" s="282"/>
      <c r="V1268" s="282"/>
      <c r="W1268" s="282"/>
      <c r="X1268" s="282"/>
      <c r="Y1268" s="282"/>
      <c r="Z1268" s="282"/>
      <c r="AA1268" s="282"/>
      <c r="AB1268" s="282"/>
      <c r="AC1268" s="282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5:40" ht="15" x14ac:dyDescent="0.25">
      <c r="E1269" s="18"/>
      <c r="F1269" s="18"/>
      <c r="K1269" s="18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5:40" ht="15" x14ac:dyDescent="0.25"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</sheetData>
  <autoFilter ref="A12:AS1265" xr:uid="{CD95A86E-C224-44CD-911E-0A20B1CDDEE7}">
    <filterColumn colId="0">
      <filters>
        <filter val="0000010354"/>
        <filter val="0000101222"/>
        <filter val="0000200573"/>
        <filter val="0000300193"/>
        <filter val="0001001907"/>
        <filter val="0005001911"/>
      </filters>
    </filterColumn>
    <filterColumn colId="13" showButton="0"/>
    <filterColumn colId="14" showButton="0"/>
    <filterColumn colId="16" showButton="0"/>
    <filterColumn colId="17" showButton="0"/>
    <filterColumn colId="21" showButton="0"/>
    <filterColumn colId="22" showButton="0"/>
    <filterColumn colId="23" showButton="0"/>
    <filterColumn colId="26" showButton="0"/>
    <filterColumn colId="30" showButton="0"/>
    <filterColumn colId="34" showButton="0"/>
    <filterColumn colId="35" showButton="0"/>
    <filterColumn colId="37" showButton="0"/>
  </autoFilter>
  <mergeCells count="6139">
    <mergeCell ref="O1180:Q1180"/>
    <mergeCell ref="S1180:AC1181"/>
    <mergeCell ref="Q1176:S1176"/>
    <mergeCell ref="N1177:P1177"/>
    <mergeCell ref="Q1177:S1177"/>
    <mergeCell ref="V1177:Y1177"/>
    <mergeCell ref="AA1177:AB1177"/>
    <mergeCell ref="AE1177:AF1177"/>
    <mergeCell ref="AI1177:AK1177"/>
    <mergeCell ref="AL1177:AM1177"/>
    <mergeCell ref="N1178:P1178"/>
    <mergeCell ref="Q1178:S1178"/>
    <mergeCell ref="V1178:Y1178"/>
    <mergeCell ref="AA1178:AB1178"/>
    <mergeCell ref="N1173:P1173"/>
    <mergeCell ref="Q1173:S1173"/>
    <mergeCell ref="V1173:Y1173"/>
    <mergeCell ref="AA1173:AB1173"/>
    <mergeCell ref="AE1173:AF1173"/>
    <mergeCell ref="AI1173:AK1173"/>
    <mergeCell ref="AL1173:AM1173"/>
    <mergeCell ref="N1174:P1174"/>
    <mergeCell ref="Q1174:S1174"/>
    <mergeCell ref="V1174:Y1174"/>
    <mergeCell ref="AA1174:AB1174"/>
    <mergeCell ref="AE1174:AF1174"/>
    <mergeCell ref="AI1174:AK1174"/>
    <mergeCell ref="AL1174:AM1174"/>
    <mergeCell ref="N1175:P1175"/>
    <mergeCell ref="Q1175:S1175"/>
    <mergeCell ref="V1175:Y1175"/>
    <mergeCell ref="AA1175:AB1175"/>
    <mergeCell ref="AE1175:AF1175"/>
    <mergeCell ref="AI1175:AK1175"/>
    <mergeCell ref="AL1175:AM1175"/>
    <mergeCell ref="N1170:P1170"/>
    <mergeCell ref="Q1170:S1170"/>
    <mergeCell ref="V1170:Y1170"/>
    <mergeCell ref="AA1170:AB1170"/>
    <mergeCell ref="AE1170:AF1170"/>
    <mergeCell ref="AI1170:AK1170"/>
    <mergeCell ref="AL1170:AM1170"/>
    <mergeCell ref="N1171:P1171"/>
    <mergeCell ref="Q1171:S1171"/>
    <mergeCell ref="V1171:Y1171"/>
    <mergeCell ref="AA1171:AB1171"/>
    <mergeCell ref="AE1171:AF1171"/>
    <mergeCell ref="AI1171:AK1171"/>
    <mergeCell ref="AL1171:AM1171"/>
    <mergeCell ref="N1172:P1172"/>
    <mergeCell ref="Q1172:S1172"/>
    <mergeCell ref="V1172:Y1172"/>
    <mergeCell ref="AA1172:AB1172"/>
    <mergeCell ref="AE1172:AF1172"/>
    <mergeCell ref="AI1172:AK1172"/>
    <mergeCell ref="AL1172:AM1172"/>
    <mergeCell ref="N1167:P1167"/>
    <mergeCell ref="Q1167:S1167"/>
    <mergeCell ref="V1167:Y1167"/>
    <mergeCell ref="AA1167:AB1167"/>
    <mergeCell ref="AE1167:AF1167"/>
    <mergeCell ref="AI1167:AK1167"/>
    <mergeCell ref="AL1167:AM1167"/>
    <mergeCell ref="N1168:P1168"/>
    <mergeCell ref="Q1168:S1168"/>
    <mergeCell ref="V1168:Y1168"/>
    <mergeCell ref="AA1168:AB1168"/>
    <mergeCell ref="AE1168:AF1168"/>
    <mergeCell ref="AI1168:AK1168"/>
    <mergeCell ref="AL1168:AM1168"/>
    <mergeCell ref="N1169:P1169"/>
    <mergeCell ref="Q1169:S1169"/>
    <mergeCell ref="V1169:Y1169"/>
    <mergeCell ref="AA1169:AB1169"/>
    <mergeCell ref="AE1169:AF1169"/>
    <mergeCell ref="AI1169:AK1169"/>
    <mergeCell ref="AL1169:AM1169"/>
    <mergeCell ref="N1164:P1164"/>
    <mergeCell ref="Q1164:S1164"/>
    <mergeCell ref="V1164:Y1164"/>
    <mergeCell ref="AA1164:AB1164"/>
    <mergeCell ref="AE1164:AF1164"/>
    <mergeCell ref="AI1164:AK1164"/>
    <mergeCell ref="AL1164:AM1164"/>
    <mergeCell ref="N1165:P1165"/>
    <mergeCell ref="Q1165:S1165"/>
    <mergeCell ref="V1165:Y1165"/>
    <mergeCell ref="AA1165:AB1165"/>
    <mergeCell ref="AE1165:AF1165"/>
    <mergeCell ref="AI1165:AK1165"/>
    <mergeCell ref="AL1165:AM1165"/>
    <mergeCell ref="N1166:P1166"/>
    <mergeCell ref="Q1166:S1166"/>
    <mergeCell ref="V1166:Y1166"/>
    <mergeCell ref="AA1166:AB1166"/>
    <mergeCell ref="AE1166:AF1166"/>
    <mergeCell ref="AI1166:AK1166"/>
    <mergeCell ref="AL1166:AM1166"/>
    <mergeCell ref="N1161:P1161"/>
    <mergeCell ref="Q1161:S1161"/>
    <mergeCell ref="V1161:Y1161"/>
    <mergeCell ref="AA1161:AB1161"/>
    <mergeCell ref="AE1161:AF1161"/>
    <mergeCell ref="AI1161:AK1161"/>
    <mergeCell ref="AL1161:AM1161"/>
    <mergeCell ref="N1162:P1162"/>
    <mergeCell ref="Q1162:S1162"/>
    <mergeCell ref="V1162:Y1162"/>
    <mergeCell ref="AA1162:AB1162"/>
    <mergeCell ref="AE1162:AF1162"/>
    <mergeCell ref="AI1162:AK1162"/>
    <mergeCell ref="AL1162:AM1162"/>
    <mergeCell ref="N1163:P1163"/>
    <mergeCell ref="Q1163:S1163"/>
    <mergeCell ref="V1163:Y1163"/>
    <mergeCell ref="AA1163:AB1163"/>
    <mergeCell ref="AE1163:AF1163"/>
    <mergeCell ref="AI1163:AK1163"/>
    <mergeCell ref="AL1163:AM1163"/>
    <mergeCell ref="N1158:P1158"/>
    <mergeCell ref="Q1158:S1158"/>
    <mergeCell ref="V1158:Y1158"/>
    <mergeCell ref="AA1158:AB1158"/>
    <mergeCell ref="AE1158:AF1158"/>
    <mergeCell ref="AI1158:AK1158"/>
    <mergeCell ref="AL1158:AM1158"/>
    <mergeCell ref="N1159:P1159"/>
    <mergeCell ref="Q1159:S1159"/>
    <mergeCell ref="V1159:Y1159"/>
    <mergeCell ref="AA1159:AB1159"/>
    <mergeCell ref="AE1159:AF1159"/>
    <mergeCell ref="AI1159:AK1159"/>
    <mergeCell ref="AL1159:AM1159"/>
    <mergeCell ref="N1160:P1160"/>
    <mergeCell ref="Q1160:S1160"/>
    <mergeCell ref="V1160:Y1160"/>
    <mergeCell ref="AA1160:AB1160"/>
    <mergeCell ref="AE1160:AF1160"/>
    <mergeCell ref="AI1160:AK1160"/>
    <mergeCell ref="AL1160:AM1160"/>
    <mergeCell ref="N1155:P1155"/>
    <mergeCell ref="Q1155:S1155"/>
    <mergeCell ref="V1155:Y1155"/>
    <mergeCell ref="AA1155:AB1155"/>
    <mergeCell ref="AE1155:AF1155"/>
    <mergeCell ref="AI1155:AK1155"/>
    <mergeCell ref="AL1155:AM1155"/>
    <mergeCell ref="N1156:P1156"/>
    <mergeCell ref="Q1156:S1156"/>
    <mergeCell ref="V1156:Y1156"/>
    <mergeCell ref="AA1156:AB1156"/>
    <mergeCell ref="AE1156:AF1156"/>
    <mergeCell ref="AI1156:AK1156"/>
    <mergeCell ref="AL1156:AM1156"/>
    <mergeCell ref="N1157:P1157"/>
    <mergeCell ref="Q1157:S1157"/>
    <mergeCell ref="V1157:Y1157"/>
    <mergeCell ref="AA1157:AB1157"/>
    <mergeCell ref="AE1157:AF1157"/>
    <mergeCell ref="AI1157:AK1157"/>
    <mergeCell ref="AL1157:AM1157"/>
    <mergeCell ref="N1152:P1152"/>
    <mergeCell ref="Q1152:S1152"/>
    <mergeCell ref="V1152:Y1152"/>
    <mergeCell ref="AA1152:AB1152"/>
    <mergeCell ref="AE1152:AF1152"/>
    <mergeCell ref="AI1152:AK1152"/>
    <mergeCell ref="AL1152:AM1152"/>
    <mergeCell ref="N1153:P1153"/>
    <mergeCell ref="Q1153:S1153"/>
    <mergeCell ref="V1153:Y1153"/>
    <mergeCell ref="AA1153:AB1153"/>
    <mergeCell ref="AE1153:AF1153"/>
    <mergeCell ref="AI1153:AK1153"/>
    <mergeCell ref="AL1153:AM1153"/>
    <mergeCell ref="N1154:P1154"/>
    <mergeCell ref="Q1154:S1154"/>
    <mergeCell ref="V1154:Y1154"/>
    <mergeCell ref="AA1154:AB1154"/>
    <mergeCell ref="AE1154:AF1154"/>
    <mergeCell ref="AI1154:AK1154"/>
    <mergeCell ref="AL1154:AM1154"/>
    <mergeCell ref="N1149:P1149"/>
    <mergeCell ref="Q1149:S1149"/>
    <mergeCell ref="V1149:Y1149"/>
    <mergeCell ref="AA1149:AB1149"/>
    <mergeCell ref="AE1149:AF1149"/>
    <mergeCell ref="AI1149:AK1149"/>
    <mergeCell ref="AL1149:AM1149"/>
    <mergeCell ref="N1150:P1150"/>
    <mergeCell ref="Q1150:S1150"/>
    <mergeCell ref="V1150:Y1150"/>
    <mergeCell ref="AA1150:AB1150"/>
    <mergeCell ref="AE1150:AF1150"/>
    <mergeCell ref="AI1150:AK1150"/>
    <mergeCell ref="AL1150:AM1150"/>
    <mergeCell ref="N1151:P1151"/>
    <mergeCell ref="Q1151:S1151"/>
    <mergeCell ref="V1151:Y1151"/>
    <mergeCell ref="AA1151:AB1151"/>
    <mergeCell ref="AE1151:AF1151"/>
    <mergeCell ref="AI1151:AK1151"/>
    <mergeCell ref="AL1151:AM1151"/>
    <mergeCell ref="N1146:P1146"/>
    <mergeCell ref="Q1146:S1146"/>
    <mergeCell ref="V1146:Y1146"/>
    <mergeCell ref="AA1146:AB1146"/>
    <mergeCell ref="AE1146:AF1146"/>
    <mergeCell ref="AI1146:AK1146"/>
    <mergeCell ref="AL1146:AM1146"/>
    <mergeCell ref="N1147:P1147"/>
    <mergeCell ref="Q1147:S1147"/>
    <mergeCell ref="V1147:Y1147"/>
    <mergeCell ref="AA1147:AB1147"/>
    <mergeCell ref="AE1147:AF1147"/>
    <mergeCell ref="AI1147:AK1147"/>
    <mergeCell ref="AL1147:AM1147"/>
    <mergeCell ref="N1148:P1148"/>
    <mergeCell ref="Q1148:S1148"/>
    <mergeCell ref="V1148:Y1148"/>
    <mergeCell ref="AA1148:AB1148"/>
    <mergeCell ref="AE1148:AF1148"/>
    <mergeCell ref="AI1148:AK1148"/>
    <mergeCell ref="AL1148:AM1148"/>
    <mergeCell ref="N1143:P1143"/>
    <mergeCell ref="Q1143:S1143"/>
    <mergeCell ref="V1143:Y1143"/>
    <mergeCell ref="AA1143:AB1143"/>
    <mergeCell ref="AE1143:AF1143"/>
    <mergeCell ref="AI1143:AK1143"/>
    <mergeCell ref="AL1143:AM1143"/>
    <mergeCell ref="N1144:P1144"/>
    <mergeCell ref="Q1144:S1144"/>
    <mergeCell ref="V1144:Y1144"/>
    <mergeCell ref="AA1144:AB1144"/>
    <mergeCell ref="AE1144:AF1144"/>
    <mergeCell ref="AI1144:AK1144"/>
    <mergeCell ref="AL1144:AM1144"/>
    <mergeCell ref="N1145:P1145"/>
    <mergeCell ref="Q1145:S1145"/>
    <mergeCell ref="V1145:Y1145"/>
    <mergeCell ref="AA1145:AB1145"/>
    <mergeCell ref="AE1145:AF1145"/>
    <mergeCell ref="AI1145:AK1145"/>
    <mergeCell ref="AL1145:AM1145"/>
    <mergeCell ref="N1140:P1140"/>
    <mergeCell ref="Q1140:S1140"/>
    <mergeCell ref="V1140:Y1140"/>
    <mergeCell ref="AA1140:AB1140"/>
    <mergeCell ref="AE1140:AF1140"/>
    <mergeCell ref="AI1140:AK1140"/>
    <mergeCell ref="AL1140:AM1140"/>
    <mergeCell ref="N1141:P1141"/>
    <mergeCell ref="Q1141:S1141"/>
    <mergeCell ref="V1141:Y1141"/>
    <mergeCell ref="AA1141:AB1141"/>
    <mergeCell ref="AE1141:AF1141"/>
    <mergeCell ref="AI1141:AK1141"/>
    <mergeCell ref="AL1141:AM1141"/>
    <mergeCell ref="N1142:P1142"/>
    <mergeCell ref="Q1142:S1142"/>
    <mergeCell ref="V1142:Y1142"/>
    <mergeCell ref="AA1142:AB1142"/>
    <mergeCell ref="AE1142:AF1142"/>
    <mergeCell ref="AI1142:AK1142"/>
    <mergeCell ref="AL1142:AM1142"/>
    <mergeCell ref="N1137:P1137"/>
    <mergeCell ref="Q1137:S1137"/>
    <mergeCell ref="V1137:Y1137"/>
    <mergeCell ref="AA1137:AB1137"/>
    <mergeCell ref="AE1137:AF1137"/>
    <mergeCell ref="AI1137:AK1137"/>
    <mergeCell ref="AL1137:AM1137"/>
    <mergeCell ref="N1138:P1138"/>
    <mergeCell ref="Q1138:S1138"/>
    <mergeCell ref="V1138:Y1138"/>
    <mergeCell ref="AA1138:AB1138"/>
    <mergeCell ref="AE1138:AF1138"/>
    <mergeCell ref="AI1138:AK1138"/>
    <mergeCell ref="AL1138:AM1138"/>
    <mergeCell ref="N1139:P1139"/>
    <mergeCell ref="Q1139:S1139"/>
    <mergeCell ref="V1139:Y1139"/>
    <mergeCell ref="AA1139:AB1139"/>
    <mergeCell ref="AE1139:AF1139"/>
    <mergeCell ref="AI1139:AK1139"/>
    <mergeCell ref="AL1139:AM1139"/>
    <mergeCell ref="N1134:P1134"/>
    <mergeCell ref="Q1134:S1134"/>
    <mergeCell ref="V1134:Y1134"/>
    <mergeCell ref="AA1134:AB1134"/>
    <mergeCell ref="AE1134:AF1134"/>
    <mergeCell ref="AI1134:AK1134"/>
    <mergeCell ref="AL1134:AM1134"/>
    <mergeCell ref="N1135:P1135"/>
    <mergeCell ref="Q1135:S1135"/>
    <mergeCell ref="V1135:Y1135"/>
    <mergeCell ref="AA1135:AB1135"/>
    <mergeCell ref="AE1135:AF1135"/>
    <mergeCell ref="AI1135:AK1135"/>
    <mergeCell ref="AL1135:AM1135"/>
    <mergeCell ref="N1136:P1136"/>
    <mergeCell ref="Q1136:S1136"/>
    <mergeCell ref="V1136:Y1136"/>
    <mergeCell ref="AA1136:AB1136"/>
    <mergeCell ref="AE1136:AF1136"/>
    <mergeCell ref="AI1136:AK1136"/>
    <mergeCell ref="AL1136:AM1136"/>
    <mergeCell ref="N1131:P1131"/>
    <mergeCell ref="Q1131:S1131"/>
    <mergeCell ref="V1131:Y1131"/>
    <mergeCell ref="AA1131:AB1131"/>
    <mergeCell ref="AE1131:AF1131"/>
    <mergeCell ref="AI1131:AK1131"/>
    <mergeCell ref="AL1131:AM1131"/>
    <mergeCell ref="N1132:P1132"/>
    <mergeCell ref="Q1132:S1132"/>
    <mergeCell ref="V1132:Y1132"/>
    <mergeCell ref="AA1132:AB1132"/>
    <mergeCell ref="AE1132:AF1132"/>
    <mergeCell ref="AI1132:AK1132"/>
    <mergeCell ref="AL1132:AM1132"/>
    <mergeCell ref="N1133:P1133"/>
    <mergeCell ref="Q1133:S1133"/>
    <mergeCell ref="V1133:Y1133"/>
    <mergeCell ref="AA1133:AB1133"/>
    <mergeCell ref="AE1133:AF1133"/>
    <mergeCell ref="AI1133:AK1133"/>
    <mergeCell ref="AL1133:AM1133"/>
    <mergeCell ref="N1128:P1128"/>
    <mergeCell ref="Q1128:S1128"/>
    <mergeCell ref="V1128:Y1128"/>
    <mergeCell ref="AA1128:AB1128"/>
    <mergeCell ref="AE1128:AF1128"/>
    <mergeCell ref="AI1128:AK1128"/>
    <mergeCell ref="AL1128:AM1128"/>
    <mergeCell ref="N1129:P1129"/>
    <mergeCell ref="Q1129:S1129"/>
    <mergeCell ref="V1129:Y1129"/>
    <mergeCell ref="AA1129:AB1129"/>
    <mergeCell ref="AE1129:AF1129"/>
    <mergeCell ref="AI1129:AK1129"/>
    <mergeCell ref="AL1129:AM1129"/>
    <mergeCell ref="N1130:P1130"/>
    <mergeCell ref="Q1130:S1130"/>
    <mergeCell ref="V1130:Y1130"/>
    <mergeCell ref="AA1130:AB1130"/>
    <mergeCell ref="AE1130:AF1130"/>
    <mergeCell ref="AI1130:AK1130"/>
    <mergeCell ref="AL1130:AM1130"/>
    <mergeCell ref="N1125:P1125"/>
    <mergeCell ref="Q1125:S1125"/>
    <mergeCell ref="V1125:Y1125"/>
    <mergeCell ref="AA1125:AB1125"/>
    <mergeCell ref="AE1125:AF1125"/>
    <mergeCell ref="AI1125:AK1125"/>
    <mergeCell ref="AL1125:AM1125"/>
    <mergeCell ref="N1126:P1126"/>
    <mergeCell ref="Q1126:S1126"/>
    <mergeCell ref="V1126:Y1126"/>
    <mergeCell ref="AA1126:AB1126"/>
    <mergeCell ref="AE1126:AF1126"/>
    <mergeCell ref="AI1126:AK1126"/>
    <mergeCell ref="AL1126:AM1126"/>
    <mergeCell ref="N1127:P1127"/>
    <mergeCell ref="Q1127:S1127"/>
    <mergeCell ref="V1127:Y1127"/>
    <mergeCell ref="AA1127:AB1127"/>
    <mergeCell ref="AE1127:AF1127"/>
    <mergeCell ref="AI1127:AK1127"/>
    <mergeCell ref="AL1127:AM1127"/>
    <mergeCell ref="N1122:P1122"/>
    <mergeCell ref="Q1122:S1122"/>
    <mergeCell ref="V1122:Y1122"/>
    <mergeCell ref="AA1122:AB1122"/>
    <mergeCell ref="AE1122:AF1122"/>
    <mergeCell ref="AI1122:AK1122"/>
    <mergeCell ref="AL1122:AM1122"/>
    <mergeCell ref="N1123:P1123"/>
    <mergeCell ref="Q1123:S1123"/>
    <mergeCell ref="V1123:Y1123"/>
    <mergeCell ref="AA1123:AB1123"/>
    <mergeCell ref="AE1123:AF1123"/>
    <mergeCell ref="AI1123:AK1123"/>
    <mergeCell ref="AL1123:AM1123"/>
    <mergeCell ref="N1124:P1124"/>
    <mergeCell ref="Q1124:S1124"/>
    <mergeCell ref="V1124:Y1124"/>
    <mergeCell ref="AA1124:AB1124"/>
    <mergeCell ref="AE1124:AF1124"/>
    <mergeCell ref="AI1124:AK1124"/>
    <mergeCell ref="AL1124:AM1124"/>
    <mergeCell ref="N1119:P1119"/>
    <mergeCell ref="Q1119:S1119"/>
    <mergeCell ref="V1119:Y1119"/>
    <mergeCell ref="AA1119:AB1119"/>
    <mergeCell ref="AE1119:AF1119"/>
    <mergeCell ref="AI1119:AK1119"/>
    <mergeCell ref="AL1119:AM1119"/>
    <mergeCell ref="N1120:P1120"/>
    <mergeCell ref="Q1120:S1120"/>
    <mergeCell ref="V1120:Y1120"/>
    <mergeCell ref="AA1120:AB1120"/>
    <mergeCell ref="AE1120:AF1120"/>
    <mergeCell ref="AI1120:AK1120"/>
    <mergeCell ref="AL1120:AM1120"/>
    <mergeCell ref="N1121:P1121"/>
    <mergeCell ref="Q1121:S1121"/>
    <mergeCell ref="V1121:Y1121"/>
    <mergeCell ref="AA1121:AB1121"/>
    <mergeCell ref="AE1121:AF1121"/>
    <mergeCell ref="AI1121:AK1121"/>
    <mergeCell ref="AL1121:AM1121"/>
    <mergeCell ref="N1116:P1116"/>
    <mergeCell ref="Q1116:S1116"/>
    <mergeCell ref="V1116:Y1116"/>
    <mergeCell ref="AA1116:AB1116"/>
    <mergeCell ref="AE1116:AF1116"/>
    <mergeCell ref="AI1116:AK1116"/>
    <mergeCell ref="AL1116:AM1116"/>
    <mergeCell ref="N1117:P1117"/>
    <mergeCell ref="Q1117:S1117"/>
    <mergeCell ref="V1117:Y1117"/>
    <mergeCell ref="AA1117:AB1117"/>
    <mergeCell ref="AE1117:AF1117"/>
    <mergeCell ref="AI1117:AK1117"/>
    <mergeCell ref="AL1117:AM1117"/>
    <mergeCell ref="N1118:P1118"/>
    <mergeCell ref="Q1118:S1118"/>
    <mergeCell ref="V1118:Y1118"/>
    <mergeCell ref="AA1118:AB1118"/>
    <mergeCell ref="AE1118:AF1118"/>
    <mergeCell ref="AI1118:AK1118"/>
    <mergeCell ref="AL1118:AM1118"/>
    <mergeCell ref="N1113:P1113"/>
    <mergeCell ref="Q1113:S1113"/>
    <mergeCell ref="V1113:Y1113"/>
    <mergeCell ref="AA1113:AB1113"/>
    <mergeCell ref="AE1113:AF1113"/>
    <mergeCell ref="AI1113:AK1113"/>
    <mergeCell ref="AL1113:AM1113"/>
    <mergeCell ref="N1114:P1114"/>
    <mergeCell ref="Q1114:S1114"/>
    <mergeCell ref="V1114:Y1114"/>
    <mergeCell ref="AA1114:AB1114"/>
    <mergeCell ref="AE1114:AF1114"/>
    <mergeCell ref="AI1114:AK1114"/>
    <mergeCell ref="AL1114:AM1114"/>
    <mergeCell ref="N1115:P1115"/>
    <mergeCell ref="Q1115:S1115"/>
    <mergeCell ref="V1115:Y1115"/>
    <mergeCell ref="AA1115:AB1115"/>
    <mergeCell ref="AE1115:AF1115"/>
    <mergeCell ref="AI1115:AK1115"/>
    <mergeCell ref="AL1115:AM1115"/>
    <mergeCell ref="N1110:P1110"/>
    <mergeCell ref="Q1110:S1110"/>
    <mergeCell ref="V1110:Y1110"/>
    <mergeCell ref="AA1110:AB1110"/>
    <mergeCell ref="AE1110:AF1110"/>
    <mergeCell ref="AI1110:AK1110"/>
    <mergeCell ref="AL1110:AM1110"/>
    <mergeCell ref="N1111:P1111"/>
    <mergeCell ref="Q1111:S1111"/>
    <mergeCell ref="V1111:Y1111"/>
    <mergeCell ref="AA1111:AB1111"/>
    <mergeCell ref="AE1111:AF1111"/>
    <mergeCell ref="AI1111:AK1111"/>
    <mergeCell ref="AL1111:AM1111"/>
    <mergeCell ref="N1112:P1112"/>
    <mergeCell ref="Q1112:S1112"/>
    <mergeCell ref="V1112:Y1112"/>
    <mergeCell ref="AA1112:AB1112"/>
    <mergeCell ref="AE1112:AF1112"/>
    <mergeCell ref="AI1112:AK1112"/>
    <mergeCell ref="AL1112:AM1112"/>
    <mergeCell ref="N1107:P1107"/>
    <mergeCell ref="Q1107:S1107"/>
    <mergeCell ref="V1107:Y1107"/>
    <mergeCell ref="AA1107:AB1107"/>
    <mergeCell ref="AE1107:AF1107"/>
    <mergeCell ref="AI1107:AK1107"/>
    <mergeCell ref="AL1107:AM1107"/>
    <mergeCell ref="N1108:P1108"/>
    <mergeCell ref="Q1108:S1108"/>
    <mergeCell ref="V1108:Y1108"/>
    <mergeCell ref="AA1108:AB1108"/>
    <mergeCell ref="AE1108:AF1108"/>
    <mergeCell ref="AI1108:AK1108"/>
    <mergeCell ref="AL1108:AM1108"/>
    <mergeCell ref="N1109:P1109"/>
    <mergeCell ref="Q1109:S1109"/>
    <mergeCell ref="V1109:Y1109"/>
    <mergeCell ref="AA1109:AB1109"/>
    <mergeCell ref="AE1109:AF1109"/>
    <mergeCell ref="AI1109:AK1109"/>
    <mergeCell ref="AL1109:AM1109"/>
    <mergeCell ref="Q1103:S1103"/>
    <mergeCell ref="N1104:P1104"/>
    <mergeCell ref="Q1104:S1104"/>
    <mergeCell ref="V1104:Y1104"/>
    <mergeCell ref="AA1104:AB1104"/>
    <mergeCell ref="AE1104:AF1104"/>
    <mergeCell ref="AI1104:AK1104"/>
    <mergeCell ref="AL1104:AM1104"/>
    <mergeCell ref="N1105:P1105"/>
    <mergeCell ref="Q1105:S1105"/>
    <mergeCell ref="V1105:Y1105"/>
    <mergeCell ref="AA1105:AB1105"/>
    <mergeCell ref="AE1105:AF1105"/>
    <mergeCell ref="AI1105:AK1105"/>
    <mergeCell ref="AL1105:AM1105"/>
    <mergeCell ref="N1106:P1106"/>
    <mergeCell ref="Q1106:S1106"/>
    <mergeCell ref="V1106:Y1106"/>
    <mergeCell ref="AA1106:AB1106"/>
    <mergeCell ref="AE1106:AF1106"/>
    <mergeCell ref="AI1106:AK1106"/>
    <mergeCell ref="AL1106:AM1106"/>
    <mergeCell ref="P1094:W1094"/>
    <mergeCell ref="Y1094:AA1094"/>
    <mergeCell ref="AF1094:AI1094"/>
    <mergeCell ref="AK1094:AL1094"/>
    <mergeCell ref="P1095:W1095"/>
    <mergeCell ref="Y1095:AA1095"/>
    <mergeCell ref="P1097:V1097"/>
    <mergeCell ref="P1099:W1099"/>
    <mergeCell ref="Y1099:AA1099"/>
    <mergeCell ref="AF1099:AI1099"/>
    <mergeCell ref="AK1099:AL1099"/>
    <mergeCell ref="P1101:V1101"/>
    <mergeCell ref="N1102:P1102"/>
    <mergeCell ref="Q1102:S1102"/>
    <mergeCell ref="V1102:Y1102"/>
    <mergeCell ref="AA1102:AB1102"/>
    <mergeCell ref="AE1102:AF1102"/>
    <mergeCell ref="AI1102:AK1102"/>
    <mergeCell ref="AL1102:AM1102"/>
    <mergeCell ref="N1081:P1081"/>
    <mergeCell ref="Q1081:S1081"/>
    <mergeCell ref="V1081:Y1081"/>
    <mergeCell ref="AA1081:AB1081"/>
    <mergeCell ref="AE1081:AF1081"/>
    <mergeCell ref="AI1081:AK1081"/>
    <mergeCell ref="AL1081:AM1081"/>
    <mergeCell ref="N1082:P1082"/>
    <mergeCell ref="Q1082:S1082"/>
    <mergeCell ref="V1082:Y1082"/>
    <mergeCell ref="AA1082:AB1082"/>
    <mergeCell ref="O1084:Q1084"/>
    <mergeCell ref="S1084:AC1085"/>
    <mergeCell ref="P1091:V1091"/>
    <mergeCell ref="P1093:W1093"/>
    <mergeCell ref="Y1093:AA1093"/>
    <mergeCell ref="AF1093:AI1093"/>
    <mergeCell ref="AK1093:AL1093"/>
    <mergeCell ref="N1077:P1077"/>
    <mergeCell ref="Q1077:S1077"/>
    <mergeCell ref="V1077:Y1077"/>
    <mergeCell ref="AA1077:AB1077"/>
    <mergeCell ref="AE1077:AF1077"/>
    <mergeCell ref="AI1077:AK1077"/>
    <mergeCell ref="AL1077:AM1077"/>
    <mergeCell ref="Q1078:S1078"/>
    <mergeCell ref="N1079:P1079"/>
    <mergeCell ref="Q1079:S1079"/>
    <mergeCell ref="V1079:Y1079"/>
    <mergeCell ref="AA1079:AB1079"/>
    <mergeCell ref="AE1079:AF1079"/>
    <mergeCell ref="AI1079:AK1079"/>
    <mergeCell ref="AL1079:AM1079"/>
    <mergeCell ref="N1080:P1080"/>
    <mergeCell ref="Q1080:S1080"/>
    <mergeCell ref="V1080:Y1080"/>
    <mergeCell ref="AA1080:AB1080"/>
    <mergeCell ref="AE1080:AF1080"/>
    <mergeCell ref="AI1080:AK1080"/>
    <mergeCell ref="AL1080:AM1080"/>
    <mergeCell ref="N1074:P1074"/>
    <mergeCell ref="Q1074:S1074"/>
    <mergeCell ref="V1074:Y1074"/>
    <mergeCell ref="AA1074:AB1074"/>
    <mergeCell ref="AE1074:AF1074"/>
    <mergeCell ref="AI1074:AK1074"/>
    <mergeCell ref="AL1074:AM1074"/>
    <mergeCell ref="N1075:P1075"/>
    <mergeCell ref="Q1075:S1075"/>
    <mergeCell ref="V1075:Y1075"/>
    <mergeCell ref="AA1075:AB1075"/>
    <mergeCell ref="AE1075:AF1075"/>
    <mergeCell ref="AI1075:AK1075"/>
    <mergeCell ref="AL1075:AM1075"/>
    <mergeCell ref="N1076:P1076"/>
    <mergeCell ref="Q1076:S1076"/>
    <mergeCell ref="V1076:Y1076"/>
    <mergeCell ref="AA1076:AB1076"/>
    <mergeCell ref="AE1076:AF1076"/>
    <mergeCell ref="AI1076:AK1076"/>
    <mergeCell ref="AL1076:AM1076"/>
    <mergeCell ref="N1071:P1071"/>
    <mergeCell ref="Q1071:S1071"/>
    <mergeCell ref="V1071:Y1071"/>
    <mergeCell ref="AA1071:AB1071"/>
    <mergeCell ref="AE1071:AF1071"/>
    <mergeCell ref="AI1071:AK1071"/>
    <mergeCell ref="AL1071:AM1071"/>
    <mergeCell ref="N1072:P1072"/>
    <mergeCell ref="Q1072:S1072"/>
    <mergeCell ref="V1072:Y1072"/>
    <mergeCell ref="AA1072:AB1072"/>
    <mergeCell ref="AE1072:AF1072"/>
    <mergeCell ref="AI1072:AK1072"/>
    <mergeCell ref="AL1072:AM1072"/>
    <mergeCell ref="N1073:P1073"/>
    <mergeCell ref="Q1073:S1073"/>
    <mergeCell ref="V1073:Y1073"/>
    <mergeCell ref="AA1073:AB1073"/>
    <mergeCell ref="AE1073:AF1073"/>
    <mergeCell ref="AI1073:AK1073"/>
    <mergeCell ref="AL1073:AM1073"/>
    <mergeCell ref="P1063:V1063"/>
    <mergeCell ref="P1065:W1065"/>
    <mergeCell ref="Y1065:AA1065"/>
    <mergeCell ref="AF1065:AI1065"/>
    <mergeCell ref="AK1065:AL1065"/>
    <mergeCell ref="P1067:V1067"/>
    <mergeCell ref="N1068:P1068"/>
    <mergeCell ref="Q1068:S1068"/>
    <mergeCell ref="V1068:Y1068"/>
    <mergeCell ref="AA1068:AB1068"/>
    <mergeCell ref="AE1068:AF1068"/>
    <mergeCell ref="AI1068:AK1068"/>
    <mergeCell ref="AL1068:AM1068"/>
    <mergeCell ref="Q1069:S1069"/>
    <mergeCell ref="N1070:P1070"/>
    <mergeCell ref="Q1070:S1070"/>
    <mergeCell ref="V1070:Y1070"/>
    <mergeCell ref="AA1070:AB1070"/>
    <mergeCell ref="AE1070:AF1070"/>
    <mergeCell ref="AI1070:AK1070"/>
    <mergeCell ref="AL1070:AM1070"/>
    <mergeCell ref="N1051:P1051"/>
    <mergeCell ref="Q1051:S1051"/>
    <mergeCell ref="V1051:Y1051"/>
    <mergeCell ref="AA1051:AB1051"/>
    <mergeCell ref="O1053:Q1053"/>
    <mergeCell ref="S1053:AC1054"/>
    <mergeCell ref="P1057:V1057"/>
    <mergeCell ref="P1059:W1059"/>
    <mergeCell ref="Y1059:AA1059"/>
    <mergeCell ref="AF1059:AI1059"/>
    <mergeCell ref="AK1059:AL1059"/>
    <mergeCell ref="P1060:W1060"/>
    <mergeCell ref="Y1060:AA1060"/>
    <mergeCell ref="AF1060:AI1060"/>
    <mergeCell ref="AK1060:AL1060"/>
    <mergeCell ref="P1061:W1061"/>
    <mergeCell ref="Y1061:AA1061"/>
    <mergeCell ref="Q1047:S1047"/>
    <mergeCell ref="N1048:P1048"/>
    <mergeCell ref="Q1048:S1048"/>
    <mergeCell ref="V1048:Y1048"/>
    <mergeCell ref="AA1048:AB1048"/>
    <mergeCell ref="AE1048:AF1048"/>
    <mergeCell ref="AI1048:AK1048"/>
    <mergeCell ref="AL1048:AM1048"/>
    <mergeCell ref="N1049:P1049"/>
    <mergeCell ref="Q1049:S1049"/>
    <mergeCell ref="V1049:Y1049"/>
    <mergeCell ref="AA1049:AB1049"/>
    <mergeCell ref="AE1049:AF1049"/>
    <mergeCell ref="AI1049:AK1049"/>
    <mergeCell ref="AL1049:AM1049"/>
    <mergeCell ref="N1050:P1050"/>
    <mergeCell ref="Q1050:S1050"/>
    <mergeCell ref="V1050:Y1050"/>
    <mergeCell ref="AA1050:AB1050"/>
    <mergeCell ref="AE1050:AF1050"/>
    <mergeCell ref="AI1050:AK1050"/>
    <mergeCell ref="AL1050:AM1050"/>
    <mergeCell ref="N1044:P1044"/>
    <mergeCell ref="Q1044:S1044"/>
    <mergeCell ref="V1044:Y1044"/>
    <mergeCell ref="AA1044:AB1044"/>
    <mergeCell ref="AE1044:AF1044"/>
    <mergeCell ref="AI1044:AK1044"/>
    <mergeCell ref="AL1044:AM1044"/>
    <mergeCell ref="N1045:P1045"/>
    <mergeCell ref="Q1045:S1045"/>
    <mergeCell ref="V1045:Y1045"/>
    <mergeCell ref="AA1045:AB1045"/>
    <mergeCell ref="AE1045:AF1045"/>
    <mergeCell ref="AI1045:AK1045"/>
    <mergeCell ref="AL1045:AM1045"/>
    <mergeCell ref="N1046:P1046"/>
    <mergeCell ref="Q1046:S1046"/>
    <mergeCell ref="V1046:Y1046"/>
    <mergeCell ref="AA1046:AB1046"/>
    <mergeCell ref="AE1046:AF1046"/>
    <mergeCell ref="AI1046:AK1046"/>
    <mergeCell ref="AL1046:AM1046"/>
    <mergeCell ref="N1041:P1041"/>
    <mergeCell ref="Q1041:S1041"/>
    <mergeCell ref="V1041:Y1041"/>
    <mergeCell ref="AA1041:AB1041"/>
    <mergeCell ref="AE1041:AF1041"/>
    <mergeCell ref="AI1041:AK1041"/>
    <mergeCell ref="AL1041:AM1041"/>
    <mergeCell ref="N1042:P1042"/>
    <mergeCell ref="Q1042:S1042"/>
    <mergeCell ref="V1042:Y1042"/>
    <mergeCell ref="AA1042:AB1042"/>
    <mergeCell ref="AE1042:AF1042"/>
    <mergeCell ref="AI1042:AK1042"/>
    <mergeCell ref="AL1042:AM1042"/>
    <mergeCell ref="N1043:P1043"/>
    <mergeCell ref="Q1043:S1043"/>
    <mergeCell ref="V1043:Y1043"/>
    <mergeCell ref="AA1043:AB1043"/>
    <mergeCell ref="AE1043:AF1043"/>
    <mergeCell ref="AI1043:AK1043"/>
    <mergeCell ref="AL1043:AM1043"/>
    <mergeCell ref="N1038:P1038"/>
    <mergeCell ref="Q1038:S1038"/>
    <mergeCell ref="V1038:Y1038"/>
    <mergeCell ref="AA1038:AB1038"/>
    <mergeCell ref="AE1038:AF1038"/>
    <mergeCell ref="AI1038:AK1038"/>
    <mergeCell ref="AL1038:AM1038"/>
    <mergeCell ref="N1039:P1039"/>
    <mergeCell ref="Q1039:S1039"/>
    <mergeCell ref="V1039:Y1039"/>
    <mergeCell ref="AA1039:AB1039"/>
    <mergeCell ref="AE1039:AF1039"/>
    <mergeCell ref="AI1039:AK1039"/>
    <mergeCell ref="AL1039:AM1039"/>
    <mergeCell ref="N1040:P1040"/>
    <mergeCell ref="Q1040:S1040"/>
    <mergeCell ref="V1040:Y1040"/>
    <mergeCell ref="AA1040:AB1040"/>
    <mergeCell ref="AE1040:AF1040"/>
    <mergeCell ref="AI1040:AK1040"/>
    <mergeCell ref="AL1040:AM1040"/>
    <mergeCell ref="P1030:V1030"/>
    <mergeCell ref="P1032:W1032"/>
    <mergeCell ref="Y1032:AA1032"/>
    <mergeCell ref="AF1032:AI1032"/>
    <mergeCell ref="P1034:V1034"/>
    <mergeCell ref="N1035:P1035"/>
    <mergeCell ref="Q1035:S1035"/>
    <mergeCell ref="V1035:Y1035"/>
    <mergeCell ref="AA1035:AB1035"/>
    <mergeCell ref="AE1035:AF1035"/>
    <mergeCell ref="AI1035:AK1035"/>
    <mergeCell ref="AL1035:AM1035"/>
    <mergeCell ref="Q1036:S1036"/>
    <mergeCell ref="N1037:P1037"/>
    <mergeCell ref="Q1037:S1037"/>
    <mergeCell ref="V1037:Y1037"/>
    <mergeCell ref="AA1037:AB1037"/>
    <mergeCell ref="AE1037:AF1037"/>
    <mergeCell ref="AI1037:AK1037"/>
    <mergeCell ref="AL1037:AM1037"/>
    <mergeCell ref="N1018:P1018"/>
    <mergeCell ref="Q1018:S1018"/>
    <mergeCell ref="V1018:Y1018"/>
    <mergeCell ref="AA1018:AB1018"/>
    <mergeCell ref="O1020:Q1020"/>
    <mergeCell ref="S1020:AC1021"/>
    <mergeCell ref="P1024:V1024"/>
    <mergeCell ref="P1026:W1026"/>
    <mergeCell ref="Y1026:AA1026"/>
    <mergeCell ref="AF1026:AI1026"/>
    <mergeCell ref="AK1026:AL1026"/>
    <mergeCell ref="P1027:W1027"/>
    <mergeCell ref="Y1027:AA1027"/>
    <mergeCell ref="AF1027:AI1027"/>
    <mergeCell ref="AK1027:AL1027"/>
    <mergeCell ref="P1028:W1028"/>
    <mergeCell ref="Y1028:AA1028"/>
    <mergeCell ref="Q1014:S1014"/>
    <mergeCell ref="N1015:P1015"/>
    <mergeCell ref="Q1015:S1015"/>
    <mergeCell ref="V1015:Y1015"/>
    <mergeCell ref="AA1015:AB1015"/>
    <mergeCell ref="AE1015:AF1015"/>
    <mergeCell ref="AI1015:AK1015"/>
    <mergeCell ref="AL1015:AM1015"/>
    <mergeCell ref="N1016:P1016"/>
    <mergeCell ref="Q1016:S1016"/>
    <mergeCell ref="V1016:Y1016"/>
    <mergeCell ref="AA1016:AB1016"/>
    <mergeCell ref="AE1016:AF1016"/>
    <mergeCell ref="AI1016:AK1016"/>
    <mergeCell ref="AL1016:AM1016"/>
    <mergeCell ref="N1017:P1017"/>
    <mergeCell ref="Q1017:S1017"/>
    <mergeCell ref="V1017:Y1017"/>
    <mergeCell ref="AA1017:AB1017"/>
    <mergeCell ref="AE1017:AF1017"/>
    <mergeCell ref="AI1017:AK1017"/>
    <mergeCell ref="AL1017:AM1017"/>
    <mergeCell ref="N1011:P1011"/>
    <mergeCell ref="Q1011:S1011"/>
    <mergeCell ref="V1011:Y1011"/>
    <mergeCell ref="AA1011:AB1011"/>
    <mergeCell ref="AE1011:AF1011"/>
    <mergeCell ref="AI1011:AK1011"/>
    <mergeCell ref="AL1011:AM1011"/>
    <mergeCell ref="N1012:P1012"/>
    <mergeCell ref="Q1012:S1012"/>
    <mergeCell ref="V1012:Y1012"/>
    <mergeCell ref="AA1012:AB1012"/>
    <mergeCell ref="AE1012:AF1012"/>
    <mergeCell ref="AI1012:AK1012"/>
    <mergeCell ref="AL1012:AM1012"/>
    <mergeCell ref="N1013:P1013"/>
    <mergeCell ref="Q1013:S1013"/>
    <mergeCell ref="V1013:Y1013"/>
    <mergeCell ref="AA1013:AB1013"/>
    <mergeCell ref="AE1013:AF1013"/>
    <mergeCell ref="AI1013:AK1013"/>
    <mergeCell ref="AL1013:AM1013"/>
    <mergeCell ref="N1008:P1008"/>
    <mergeCell ref="Q1008:S1008"/>
    <mergeCell ref="V1008:Y1008"/>
    <mergeCell ref="AA1008:AB1008"/>
    <mergeCell ref="AE1008:AF1008"/>
    <mergeCell ref="AI1008:AK1008"/>
    <mergeCell ref="AL1008:AM1008"/>
    <mergeCell ref="N1009:P1009"/>
    <mergeCell ref="Q1009:S1009"/>
    <mergeCell ref="V1009:Y1009"/>
    <mergeCell ref="AA1009:AB1009"/>
    <mergeCell ref="AE1009:AF1009"/>
    <mergeCell ref="AI1009:AK1009"/>
    <mergeCell ref="AL1009:AM1009"/>
    <mergeCell ref="N1010:P1010"/>
    <mergeCell ref="Q1010:S1010"/>
    <mergeCell ref="V1010:Y1010"/>
    <mergeCell ref="AA1010:AB1010"/>
    <mergeCell ref="AE1010:AF1010"/>
    <mergeCell ref="AI1010:AK1010"/>
    <mergeCell ref="AL1010:AM1010"/>
    <mergeCell ref="N1005:P1005"/>
    <mergeCell ref="Q1005:S1005"/>
    <mergeCell ref="V1005:Y1005"/>
    <mergeCell ref="AA1005:AB1005"/>
    <mergeCell ref="AE1005:AF1005"/>
    <mergeCell ref="AI1005:AK1005"/>
    <mergeCell ref="AL1005:AM1005"/>
    <mergeCell ref="N1006:P1006"/>
    <mergeCell ref="Q1006:S1006"/>
    <mergeCell ref="V1006:Y1006"/>
    <mergeCell ref="AA1006:AB1006"/>
    <mergeCell ref="AE1006:AF1006"/>
    <mergeCell ref="AI1006:AK1006"/>
    <mergeCell ref="AL1006:AM1006"/>
    <mergeCell ref="N1007:P1007"/>
    <mergeCell ref="Q1007:S1007"/>
    <mergeCell ref="V1007:Y1007"/>
    <mergeCell ref="AA1007:AB1007"/>
    <mergeCell ref="AE1007:AF1007"/>
    <mergeCell ref="AI1007:AK1007"/>
    <mergeCell ref="AL1007:AM1007"/>
    <mergeCell ref="N1002:P1002"/>
    <mergeCell ref="Q1002:S1002"/>
    <mergeCell ref="V1002:Y1002"/>
    <mergeCell ref="AA1002:AB1002"/>
    <mergeCell ref="AE1002:AF1002"/>
    <mergeCell ref="AI1002:AK1002"/>
    <mergeCell ref="AL1002:AM1002"/>
    <mergeCell ref="N1003:P1003"/>
    <mergeCell ref="Q1003:S1003"/>
    <mergeCell ref="V1003:Y1003"/>
    <mergeCell ref="AA1003:AB1003"/>
    <mergeCell ref="AE1003:AF1003"/>
    <mergeCell ref="AI1003:AK1003"/>
    <mergeCell ref="AL1003:AM1003"/>
    <mergeCell ref="N1004:P1004"/>
    <mergeCell ref="Q1004:S1004"/>
    <mergeCell ref="V1004:Y1004"/>
    <mergeCell ref="AA1004:AB1004"/>
    <mergeCell ref="AE1004:AF1004"/>
    <mergeCell ref="AI1004:AK1004"/>
    <mergeCell ref="AL1004:AM1004"/>
    <mergeCell ref="N999:P999"/>
    <mergeCell ref="Q999:S999"/>
    <mergeCell ref="V999:Y999"/>
    <mergeCell ref="AA999:AB999"/>
    <mergeCell ref="AE999:AF999"/>
    <mergeCell ref="AI999:AK999"/>
    <mergeCell ref="AL999:AM999"/>
    <mergeCell ref="N1000:P1000"/>
    <mergeCell ref="Q1000:S1000"/>
    <mergeCell ref="V1000:Y1000"/>
    <mergeCell ref="AA1000:AB1000"/>
    <mergeCell ref="AE1000:AF1000"/>
    <mergeCell ref="AI1000:AK1000"/>
    <mergeCell ref="AL1000:AM1000"/>
    <mergeCell ref="N1001:P1001"/>
    <mergeCell ref="Q1001:S1001"/>
    <mergeCell ref="V1001:Y1001"/>
    <mergeCell ref="AA1001:AB1001"/>
    <mergeCell ref="AE1001:AF1001"/>
    <mergeCell ref="AI1001:AK1001"/>
    <mergeCell ref="AL1001:AM1001"/>
    <mergeCell ref="P991:V991"/>
    <mergeCell ref="P993:W993"/>
    <mergeCell ref="Y993:AA993"/>
    <mergeCell ref="AF993:AI993"/>
    <mergeCell ref="P995:V995"/>
    <mergeCell ref="N996:P996"/>
    <mergeCell ref="Q996:S996"/>
    <mergeCell ref="V996:Y996"/>
    <mergeCell ref="AA996:AB996"/>
    <mergeCell ref="AE996:AF996"/>
    <mergeCell ref="AI996:AK996"/>
    <mergeCell ref="AL996:AM996"/>
    <mergeCell ref="Q997:S997"/>
    <mergeCell ref="N998:P998"/>
    <mergeCell ref="Q998:S998"/>
    <mergeCell ref="V998:Y998"/>
    <mergeCell ref="AA998:AB998"/>
    <mergeCell ref="AE998:AF998"/>
    <mergeCell ref="AI998:AK998"/>
    <mergeCell ref="AL998:AM998"/>
    <mergeCell ref="N979:P979"/>
    <mergeCell ref="Q979:S979"/>
    <mergeCell ref="V979:Y979"/>
    <mergeCell ref="AA979:AB979"/>
    <mergeCell ref="O981:Q981"/>
    <mergeCell ref="S981:AC982"/>
    <mergeCell ref="P985:V985"/>
    <mergeCell ref="P987:W987"/>
    <mergeCell ref="Y987:AA987"/>
    <mergeCell ref="AF987:AI987"/>
    <mergeCell ref="AK987:AL987"/>
    <mergeCell ref="P988:W988"/>
    <mergeCell ref="Y988:AA988"/>
    <mergeCell ref="AF988:AI988"/>
    <mergeCell ref="AK988:AL988"/>
    <mergeCell ref="P989:W989"/>
    <mergeCell ref="Y989:AA989"/>
    <mergeCell ref="Q975:S975"/>
    <mergeCell ref="N976:P976"/>
    <mergeCell ref="Q976:S976"/>
    <mergeCell ref="V976:Y976"/>
    <mergeCell ref="AA976:AB976"/>
    <mergeCell ref="AE976:AF976"/>
    <mergeCell ref="AI976:AK976"/>
    <mergeCell ref="AL976:AM976"/>
    <mergeCell ref="N977:P977"/>
    <mergeCell ref="Q977:S977"/>
    <mergeCell ref="V977:Y977"/>
    <mergeCell ref="AA977:AB977"/>
    <mergeCell ref="AE977:AF977"/>
    <mergeCell ref="AI977:AK977"/>
    <mergeCell ref="AL977:AM977"/>
    <mergeCell ref="N978:P978"/>
    <mergeCell ref="Q978:S978"/>
    <mergeCell ref="V978:Y978"/>
    <mergeCell ref="AA978:AB978"/>
    <mergeCell ref="AE978:AF978"/>
    <mergeCell ref="AI978:AK978"/>
    <mergeCell ref="AL978:AM978"/>
    <mergeCell ref="N972:P972"/>
    <mergeCell ref="Q972:S972"/>
    <mergeCell ref="V972:Y972"/>
    <mergeCell ref="AA972:AB972"/>
    <mergeCell ref="AE972:AF972"/>
    <mergeCell ref="AI972:AK972"/>
    <mergeCell ref="AL972:AM972"/>
    <mergeCell ref="N973:P973"/>
    <mergeCell ref="Q973:S973"/>
    <mergeCell ref="V973:Y973"/>
    <mergeCell ref="AA973:AB973"/>
    <mergeCell ref="AE973:AF973"/>
    <mergeCell ref="AI973:AK973"/>
    <mergeCell ref="AL973:AM973"/>
    <mergeCell ref="N974:P974"/>
    <mergeCell ref="Q974:S974"/>
    <mergeCell ref="V974:Y974"/>
    <mergeCell ref="AA974:AB974"/>
    <mergeCell ref="AE974:AF974"/>
    <mergeCell ref="AI974:AK974"/>
    <mergeCell ref="AL974:AM974"/>
    <mergeCell ref="N969:P969"/>
    <mergeCell ref="Q969:S969"/>
    <mergeCell ref="V969:Y969"/>
    <mergeCell ref="AA969:AB969"/>
    <mergeCell ref="AE969:AF969"/>
    <mergeCell ref="AI969:AK969"/>
    <mergeCell ref="AL969:AM969"/>
    <mergeCell ref="N970:P970"/>
    <mergeCell ref="Q970:S970"/>
    <mergeCell ref="V970:Y970"/>
    <mergeCell ref="AA970:AB970"/>
    <mergeCell ref="AE970:AF970"/>
    <mergeCell ref="AI970:AK970"/>
    <mergeCell ref="AL970:AM970"/>
    <mergeCell ref="N971:P971"/>
    <mergeCell ref="Q971:S971"/>
    <mergeCell ref="V971:Y971"/>
    <mergeCell ref="AA971:AB971"/>
    <mergeCell ref="AE971:AF971"/>
    <mergeCell ref="AI971:AK971"/>
    <mergeCell ref="AL971:AM971"/>
    <mergeCell ref="N966:P966"/>
    <mergeCell ref="Q966:S966"/>
    <mergeCell ref="V966:Y966"/>
    <mergeCell ref="AA966:AB966"/>
    <mergeCell ref="AE966:AF966"/>
    <mergeCell ref="AI966:AK966"/>
    <mergeCell ref="AL966:AM966"/>
    <mergeCell ref="N967:P967"/>
    <mergeCell ref="Q967:S967"/>
    <mergeCell ref="V967:Y967"/>
    <mergeCell ref="AA967:AB967"/>
    <mergeCell ref="AE967:AF967"/>
    <mergeCell ref="AI967:AK967"/>
    <mergeCell ref="AL967:AM967"/>
    <mergeCell ref="N968:P968"/>
    <mergeCell ref="Q968:S968"/>
    <mergeCell ref="V968:Y968"/>
    <mergeCell ref="AA968:AB968"/>
    <mergeCell ref="AE968:AF968"/>
    <mergeCell ref="AI968:AK968"/>
    <mergeCell ref="AL968:AM968"/>
    <mergeCell ref="N963:P963"/>
    <mergeCell ref="Q963:S963"/>
    <mergeCell ref="V963:Y963"/>
    <mergeCell ref="AA963:AB963"/>
    <mergeCell ref="AE963:AF963"/>
    <mergeCell ref="AI963:AK963"/>
    <mergeCell ref="AL963:AM963"/>
    <mergeCell ref="N964:P964"/>
    <mergeCell ref="Q964:S964"/>
    <mergeCell ref="V964:Y964"/>
    <mergeCell ref="AA964:AB964"/>
    <mergeCell ref="AE964:AF964"/>
    <mergeCell ref="AI964:AK964"/>
    <mergeCell ref="AL964:AM964"/>
    <mergeCell ref="N965:P965"/>
    <mergeCell ref="Q965:S965"/>
    <mergeCell ref="V965:Y965"/>
    <mergeCell ref="AA965:AB965"/>
    <mergeCell ref="AE965:AF965"/>
    <mergeCell ref="AI965:AK965"/>
    <mergeCell ref="AL965:AM965"/>
    <mergeCell ref="N960:P960"/>
    <mergeCell ref="Q960:S960"/>
    <mergeCell ref="V960:Y960"/>
    <mergeCell ref="AA960:AB960"/>
    <mergeCell ref="AE960:AF960"/>
    <mergeCell ref="AI960:AK960"/>
    <mergeCell ref="AL960:AM960"/>
    <mergeCell ref="N961:P961"/>
    <mergeCell ref="Q961:S961"/>
    <mergeCell ref="V961:Y961"/>
    <mergeCell ref="AA961:AB961"/>
    <mergeCell ref="AE961:AF961"/>
    <mergeCell ref="AI961:AK961"/>
    <mergeCell ref="AL961:AM961"/>
    <mergeCell ref="N962:P962"/>
    <mergeCell ref="Q962:S962"/>
    <mergeCell ref="V962:Y962"/>
    <mergeCell ref="AA962:AB962"/>
    <mergeCell ref="AE962:AF962"/>
    <mergeCell ref="AI962:AK962"/>
    <mergeCell ref="AL962:AM962"/>
    <mergeCell ref="N957:P957"/>
    <mergeCell ref="Q957:S957"/>
    <mergeCell ref="V957:Y957"/>
    <mergeCell ref="AA957:AB957"/>
    <mergeCell ref="AE957:AF957"/>
    <mergeCell ref="AI957:AK957"/>
    <mergeCell ref="AL957:AM957"/>
    <mergeCell ref="N958:P958"/>
    <mergeCell ref="Q958:S958"/>
    <mergeCell ref="V958:Y958"/>
    <mergeCell ref="AA958:AB958"/>
    <mergeCell ref="AE958:AF958"/>
    <mergeCell ref="AI958:AK958"/>
    <mergeCell ref="AL958:AM958"/>
    <mergeCell ref="N959:P959"/>
    <mergeCell ref="Q959:S959"/>
    <mergeCell ref="V959:Y959"/>
    <mergeCell ref="AA959:AB959"/>
    <mergeCell ref="AE959:AF959"/>
    <mergeCell ref="AI959:AK959"/>
    <mergeCell ref="AL959:AM959"/>
    <mergeCell ref="N954:P954"/>
    <mergeCell ref="Q954:S954"/>
    <mergeCell ref="V954:Y954"/>
    <mergeCell ref="AA954:AB954"/>
    <mergeCell ref="AE954:AF954"/>
    <mergeCell ref="AI954:AK954"/>
    <mergeCell ref="AL954:AM954"/>
    <mergeCell ref="N955:P955"/>
    <mergeCell ref="Q955:S955"/>
    <mergeCell ref="V955:Y955"/>
    <mergeCell ref="AA955:AB955"/>
    <mergeCell ref="AE955:AF955"/>
    <mergeCell ref="AI955:AK955"/>
    <mergeCell ref="AL955:AM955"/>
    <mergeCell ref="N956:P956"/>
    <mergeCell ref="Q956:S956"/>
    <mergeCell ref="V956:Y956"/>
    <mergeCell ref="AA956:AB956"/>
    <mergeCell ref="AE956:AF956"/>
    <mergeCell ref="AI956:AK956"/>
    <mergeCell ref="AL956:AM956"/>
    <mergeCell ref="N951:P951"/>
    <mergeCell ref="Q951:S951"/>
    <mergeCell ref="V951:Y951"/>
    <mergeCell ref="AA951:AB951"/>
    <mergeCell ref="AE951:AF951"/>
    <mergeCell ref="AI951:AK951"/>
    <mergeCell ref="AL951:AM951"/>
    <mergeCell ref="N952:P952"/>
    <mergeCell ref="Q952:S952"/>
    <mergeCell ref="V952:Y952"/>
    <mergeCell ref="AA952:AB952"/>
    <mergeCell ref="AE952:AF952"/>
    <mergeCell ref="AI952:AK952"/>
    <mergeCell ref="AL952:AM952"/>
    <mergeCell ref="N953:P953"/>
    <mergeCell ref="Q953:S953"/>
    <mergeCell ref="V953:Y953"/>
    <mergeCell ref="AA953:AB953"/>
    <mergeCell ref="AE953:AF953"/>
    <mergeCell ref="AI953:AK953"/>
    <mergeCell ref="AL953:AM953"/>
    <mergeCell ref="N948:P948"/>
    <mergeCell ref="Q948:S948"/>
    <mergeCell ref="V948:Y948"/>
    <mergeCell ref="AA948:AB948"/>
    <mergeCell ref="AE948:AF948"/>
    <mergeCell ref="AI948:AK948"/>
    <mergeCell ref="AL948:AM948"/>
    <mergeCell ref="N949:P949"/>
    <mergeCell ref="Q949:S949"/>
    <mergeCell ref="V949:Y949"/>
    <mergeCell ref="AA949:AB949"/>
    <mergeCell ref="AE949:AF949"/>
    <mergeCell ref="AI949:AK949"/>
    <mergeCell ref="AL949:AM949"/>
    <mergeCell ref="N950:P950"/>
    <mergeCell ref="Q950:S950"/>
    <mergeCell ref="V950:Y950"/>
    <mergeCell ref="AA950:AB950"/>
    <mergeCell ref="AE950:AF950"/>
    <mergeCell ref="AI950:AK950"/>
    <mergeCell ref="AL950:AM950"/>
    <mergeCell ref="N945:P945"/>
    <mergeCell ref="Q945:S945"/>
    <mergeCell ref="V945:Y945"/>
    <mergeCell ref="AA945:AB945"/>
    <mergeCell ref="AE945:AF945"/>
    <mergeCell ref="AI945:AK945"/>
    <mergeCell ref="AL945:AM945"/>
    <mergeCell ref="N946:P946"/>
    <mergeCell ref="Q946:S946"/>
    <mergeCell ref="V946:Y946"/>
    <mergeCell ref="AA946:AB946"/>
    <mergeCell ref="AE946:AF946"/>
    <mergeCell ref="AI946:AK946"/>
    <mergeCell ref="AL946:AM946"/>
    <mergeCell ref="N947:P947"/>
    <mergeCell ref="Q947:S947"/>
    <mergeCell ref="V947:Y947"/>
    <mergeCell ref="AA947:AB947"/>
    <mergeCell ref="AE947:AF947"/>
    <mergeCell ref="AI947:AK947"/>
    <mergeCell ref="AL947:AM947"/>
    <mergeCell ref="N942:P942"/>
    <mergeCell ref="Q942:S942"/>
    <mergeCell ref="V942:Y942"/>
    <mergeCell ref="AA942:AB942"/>
    <mergeCell ref="AE942:AF942"/>
    <mergeCell ref="AI942:AK942"/>
    <mergeCell ref="AL942:AM942"/>
    <mergeCell ref="N943:P943"/>
    <mergeCell ref="Q943:S943"/>
    <mergeCell ref="V943:Y943"/>
    <mergeCell ref="AA943:AB943"/>
    <mergeCell ref="AE943:AF943"/>
    <mergeCell ref="AI943:AK943"/>
    <mergeCell ref="AL943:AM943"/>
    <mergeCell ref="N944:P944"/>
    <mergeCell ref="Q944:S944"/>
    <mergeCell ref="V944:Y944"/>
    <mergeCell ref="AA944:AB944"/>
    <mergeCell ref="AE944:AF944"/>
    <mergeCell ref="AI944:AK944"/>
    <mergeCell ref="AL944:AM944"/>
    <mergeCell ref="Q938:S938"/>
    <mergeCell ref="N939:P939"/>
    <mergeCell ref="Q939:S939"/>
    <mergeCell ref="V939:Y939"/>
    <mergeCell ref="AA939:AB939"/>
    <mergeCell ref="AE939:AF939"/>
    <mergeCell ref="AI939:AK939"/>
    <mergeCell ref="AL939:AM939"/>
    <mergeCell ref="N940:P940"/>
    <mergeCell ref="Q940:S940"/>
    <mergeCell ref="V940:Y940"/>
    <mergeCell ref="AA940:AB940"/>
    <mergeCell ref="AE940:AF940"/>
    <mergeCell ref="AI940:AK940"/>
    <mergeCell ref="AL940:AM940"/>
    <mergeCell ref="N941:P941"/>
    <mergeCell ref="Q941:S941"/>
    <mergeCell ref="V941:Y941"/>
    <mergeCell ref="AA941:AB941"/>
    <mergeCell ref="AE941:AF941"/>
    <mergeCell ref="AI941:AK941"/>
    <mergeCell ref="AL941:AM941"/>
    <mergeCell ref="P926:V926"/>
    <mergeCell ref="P928:W928"/>
    <mergeCell ref="Y928:AA928"/>
    <mergeCell ref="AF928:AI928"/>
    <mergeCell ref="AK928:AL928"/>
    <mergeCell ref="P929:W929"/>
    <mergeCell ref="Y929:AA929"/>
    <mergeCell ref="AF929:AI929"/>
    <mergeCell ref="AK929:AL929"/>
    <mergeCell ref="P930:W930"/>
    <mergeCell ref="Y930:AA930"/>
    <mergeCell ref="P932:V932"/>
    <mergeCell ref="P934:W934"/>
    <mergeCell ref="Y934:AA934"/>
    <mergeCell ref="AF934:AI934"/>
    <mergeCell ref="P936:V936"/>
    <mergeCell ref="N937:P937"/>
    <mergeCell ref="Q937:S937"/>
    <mergeCell ref="V937:Y937"/>
    <mergeCell ref="AA937:AB937"/>
    <mergeCell ref="AE937:AF937"/>
    <mergeCell ref="AI937:AK937"/>
    <mergeCell ref="AL937:AM937"/>
    <mergeCell ref="AL491:AM491"/>
    <mergeCell ref="N492:P492"/>
    <mergeCell ref="Q492:S492"/>
    <mergeCell ref="V492:Y492"/>
    <mergeCell ref="AA492:AB492"/>
    <mergeCell ref="O494:Q494"/>
    <mergeCell ref="S494:AC495"/>
    <mergeCell ref="N491:P491"/>
    <mergeCell ref="Q491:S491"/>
    <mergeCell ref="V491:Y491"/>
    <mergeCell ref="AA491:AB491"/>
    <mergeCell ref="AE491:AF491"/>
    <mergeCell ref="AI491:AK491"/>
    <mergeCell ref="AI489:AK489"/>
    <mergeCell ref="AL489:AM489"/>
    <mergeCell ref="N490:P490"/>
    <mergeCell ref="Q490:S490"/>
    <mergeCell ref="V490:Y490"/>
    <mergeCell ref="AA490:AB490"/>
    <mergeCell ref="AE490:AF490"/>
    <mergeCell ref="AI490:AK490"/>
    <mergeCell ref="AL490:AM490"/>
    <mergeCell ref="Q488:S488"/>
    <mergeCell ref="N489:P489"/>
    <mergeCell ref="Q489:S489"/>
    <mergeCell ref="V489:Y489"/>
    <mergeCell ref="AA489:AB489"/>
    <mergeCell ref="AE489:AF489"/>
    <mergeCell ref="AL486:AM486"/>
    <mergeCell ref="N487:P487"/>
    <mergeCell ref="Q487:S487"/>
    <mergeCell ref="V487:Y487"/>
    <mergeCell ref="AA487:AB487"/>
    <mergeCell ref="AE487:AF487"/>
    <mergeCell ref="AI487:AK487"/>
    <mergeCell ref="AL487:AM487"/>
    <mergeCell ref="N486:P486"/>
    <mergeCell ref="Q486:S486"/>
    <mergeCell ref="V486:Y486"/>
    <mergeCell ref="AA486:AB486"/>
    <mergeCell ref="AE486:AF486"/>
    <mergeCell ref="AI486:AK486"/>
    <mergeCell ref="AL484:AM484"/>
    <mergeCell ref="N485:P485"/>
    <mergeCell ref="Q485:S485"/>
    <mergeCell ref="V485:Y485"/>
    <mergeCell ref="AA485:AB485"/>
    <mergeCell ref="AE485:AF485"/>
    <mergeCell ref="AI485:AK485"/>
    <mergeCell ref="AL485:AM485"/>
    <mergeCell ref="N484:P484"/>
    <mergeCell ref="Q484:S484"/>
    <mergeCell ref="V484:Y484"/>
    <mergeCell ref="AA484:AB484"/>
    <mergeCell ref="AE484:AF484"/>
    <mergeCell ref="AI484:AK484"/>
    <mergeCell ref="AL482:AM482"/>
    <mergeCell ref="N483:P483"/>
    <mergeCell ref="Q483:S483"/>
    <mergeCell ref="V483:Y483"/>
    <mergeCell ref="AA483:AB483"/>
    <mergeCell ref="AE483:AF483"/>
    <mergeCell ref="AI483:AK483"/>
    <mergeCell ref="AL483:AM483"/>
    <mergeCell ref="N482:P482"/>
    <mergeCell ref="Q482:S482"/>
    <mergeCell ref="V482:Y482"/>
    <mergeCell ref="AA482:AB482"/>
    <mergeCell ref="AE482:AF482"/>
    <mergeCell ref="AI482:AK482"/>
    <mergeCell ref="AL480:AM480"/>
    <mergeCell ref="N481:P481"/>
    <mergeCell ref="Q481:S481"/>
    <mergeCell ref="V481:Y481"/>
    <mergeCell ref="AA481:AB481"/>
    <mergeCell ref="AE481:AF481"/>
    <mergeCell ref="AI481:AK481"/>
    <mergeCell ref="AL481:AM481"/>
    <mergeCell ref="N480:P480"/>
    <mergeCell ref="Q480:S480"/>
    <mergeCell ref="V480:Y480"/>
    <mergeCell ref="AA480:AB480"/>
    <mergeCell ref="AE480:AF480"/>
    <mergeCell ref="AI480:AK480"/>
    <mergeCell ref="AL478:AM478"/>
    <mergeCell ref="N479:P479"/>
    <mergeCell ref="Q479:S479"/>
    <mergeCell ref="V479:Y479"/>
    <mergeCell ref="AA479:AB479"/>
    <mergeCell ref="AE479:AF479"/>
    <mergeCell ref="AI479:AK479"/>
    <mergeCell ref="AL479:AM479"/>
    <mergeCell ref="N478:P478"/>
    <mergeCell ref="Q478:S478"/>
    <mergeCell ref="V478:Y478"/>
    <mergeCell ref="AA478:AB478"/>
    <mergeCell ref="AE478:AF478"/>
    <mergeCell ref="AI478:AK478"/>
    <mergeCell ref="AL476:AM476"/>
    <mergeCell ref="N477:P477"/>
    <mergeCell ref="Q477:S477"/>
    <mergeCell ref="V477:Y477"/>
    <mergeCell ref="AA477:AB477"/>
    <mergeCell ref="AE477:AF477"/>
    <mergeCell ref="AI477:AK477"/>
    <mergeCell ref="AL477:AM477"/>
    <mergeCell ref="N476:P476"/>
    <mergeCell ref="Q476:S476"/>
    <mergeCell ref="V476:Y476"/>
    <mergeCell ref="AA476:AB476"/>
    <mergeCell ref="AE476:AF476"/>
    <mergeCell ref="AI476:AK476"/>
    <mergeCell ref="AI474:AK474"/>
    <mergeCell ref="AL474:AM474"/>
    <mergeCell ref="N475:P475"/>
    <mergeCell ref="Q475:S475"/>
    <mergeCell ref="V475:Y475"/>
    <mergeCell ref="AA475:AB475"/>
    <mergeCell ref="AE475:AF475"/>
    <mergeCell ref="AI475:AK475"/>
    <mergeCell ref="AL475:AM475"/>
    <mergeCell ref="Q473:S473"/>
    <mergeCell ref="N474:P474"/>
    <mergeCell ref="Q474:S474"/>
    <mergeCell ref="V474:Y474"/>
    <mergeCell ref="AA474:AB474"/>
    <mergeCell ref="AE474:AF474"/>
    <mergeCell ref="AK469:AL469"/>
    <mergeCell ref="P471:V471"/>
    <mergeCell ref="N472:P472"/>
    <mergeCell ref="Q472:S472"/>
    <mergeCell ref="V472:Y472"/>
    <mergeCell ref="AA472:AB472"/>
    <mergeCell ref="AE472:AF472"/>
    <mergeCell ref="AI472:AK472"/>
    <mergeCell ref="AL472:AM472"/>
    <mergeCell ref="P465:W465"/>
    <mergeCell ref="Y465:AA465"/>
    <mergeCell ref="P467:V467"/>
    <mergeCell ref="P469:W469"/>
    <mergeCell ref="Y469:AA469"/>
    <mergeCell ref="AF469:AI469"/>
    <mergeCell ref="P461:V461"/>
    <mergeCell ref="P463:W463"/>
    <mergeCell ref="Y463:AA463"/>
    <mergeCell ref="AF463:AI463"/>
    <mergeCell ref="AK463:AL463"/>
    <mergeCell ref="P464:W464"/>
    <mergeCell ref="Y464:AA464"/>
    <mergeCell ref="AF464:AI464"/>
    <mergeCell ref="AK464:AL464"/>
    <mergeCell ref="N454:P454"/>
    <mergeCell ref="Q454:S454"/>
    <mergeCell ref="V454:Y454"/>
    <mergeCell ref="AA454:AB454"/>
    <mergeCell ref="O456:Q456"/>
    <mergeCell ref="S456:AC457"/>
    <mergeCell ref="AL452:AM452"/>
    <mergeCell ref="N453:P453"/>
    <mergeCell ref="Q453:S453"/>
    <mergeCell ref="V453:Y453"/>
    <mergeCell ref="AA453:AB453"/>
    <mergeCell ref="AE453:AF453"/>
    <mergeCell ref="AI453:AK453"/>
    <mergeCell ref="AL453:AM453"/>
    <mergeCell ref="N452:P452"/>
    <mergeCell ref="Q452:S452"/>
    <mergeCell ref="V452:Y452"/>
    <mergeCell ref="AA452:AB452"/>
    <mergeCell ref="AE452:AF452"/>
    <mergeCell ref="AI452:AK452"/>
    <mergeCell ref="AL449:AM449"/>
    <mergeCell ref="Q450:S450"/>
    <mergeCell ref="N451:P451"/>
    <mergeCell ref="Q451:S451"/>
    <mergeCell ref="V451:Y451"/>
    <mergeCell ref="AA451:AB451"/>
    <mergeCell ref="AE451:AF451"/>
    <mergeCell ref="AI451:AK451"/>
    <mergeCell ref="AL451:AM451"/>
    <mergeCell ref="N449:P449"/>
    <mergeCell ref="Q449:S449"/>
    <mergeCell ref="V449:Y449"/>
    <mergeCell ref="AA449:AB449"/>
    <mergeCell ref="AE449:AF449"/>
    <mergeCell ref="AI449:AK449"/>
    <mergeCell ref="AL447:AM447"/>
    <mergeCell ref="N448:P448"/>
    <mergeCell ref="Q448:S448"/>
    <mergeCell ref="V448:Y448"/>
    <mergeCell ref="AA448:AB448"/>
    <mergeCell ref="AE448:AF448"/>
    <mergeCell ref="AI448:AK448"/>
    <mergeCell ref="AL448:AM448"/>
    <mergeCell ref="N447:P447"/>
    <mergeCell ref="Q447:S447"/>
    <mergeCell ref="V447:Y447"/>
    <mergeCell ref="AA447:AB447"/>
    <mergeCell ref="AE447:AF447"/>
    <mergeCell ref="AI447:AK447"/>
    <mergeCell ref="AL445:AM445"/>
    <mergeCell ref="N446:P446"/>
    <mergeCell ref="Q446:S446"/>
    <mergeCell ref="V446:Y446"/>
    <mergeCell ref="AA446:AB446"/>
    <mergeCell ref="AE446:AF446"/>
    <mergeCell ref="AI446:AK446"/>
    <mergeCell ref="AL446:AM446"/>
    <mergeCell ref="N445:P445"/>
    <mergeCell ref="Q445:S445"/>
    <mergeCell ref="V445:Y445"/>
    <mergeCell ref="AA445:AB445"/>
    <mergeCell ref="AE445:AF445"/>
    <mergeCell ref="AI445:AK445"/>
    <mergeCell ref="AL443:AM443"/>
    <mergeCell ref="N444:P444"/>
    <mergeCell ref="Q444:S444"/>
    <mergeCell ref="V444:Y444"/>
    <mergeCell ref="AA444:AB444"/>
    <mergeCell ref="AE444:AF444"/>
    <mergeCell ref="AI444:AK444"/>
    <mergeCell ref="AL444:AM444"/>
    <mergeCell ref="N443:P443"/>
    <mergeCell ref="Q443:S443"/>
    <mergeCell ref="V443:Y443"/>
    <mergeCell ref="AA443:AB443"/>
    <mergeCell ref="AE443:AF443"/>
    <mergeCell ref="AI443:AK443"/>
    <mergeCell ref="AL441:AM441"/>
    <mergeCell ref="N442:P442"/>
    <mergeCell ref="Q442:S442"/>
    <mergeCell ref="V442:Y442"/>
    <mergeCell ref="AA442:AB442"/>
    <mergeCell ref="AE442:AF442"/>
    <mergeCell ref="AI442:AK442"/>
    <mergeCell ref="AL442:AM442"/>
    <mergeCell ref="N441:P441"/>
    <mergeCell ref="Q441:S441"/>
    <mergeCell ref="V441:Y441"/>
    <mergeCell ref="AA441:AB441"/>
    <mergeCell ref="AE441:AF441"/>
    <mergeCell ref="AI441:AK441"/>
    <mergeCell ref="AL439:AM439"/>
    <mergeCell ref="N440:P440"/>
    <mergeCell ref="Q440:S440"/>
    <mergeCell ref="V440:Y440"/>
    <mergeCell ref="AA440:AB440"/>
    <mergeCell ref="AE440:AF440"/>
    <mergeCell ref="AI440:AK440"/>
    <mergeCell ref="AL440:AM440"/>
    <mergeCell ref="N439:P439"/>
    <mergeCell ref="Q439:S439"/>
    <mergeCell ref="V439:Y439"/>
    <mergeCell ref="AA439:AB439"/>
    <mergeCell ref="AE439:AF439"/>
    <mergeCell ref="AI439:AK439"/>
    <mergeCell ref="AL437:AM437"/>
    <mergeCell ref="N438:P438"/>
    <mergeCell ref="Q438:S438"/>
    <mergeCell ref="V438:Y438"/>
    <mergeCell ref="AA438:AB438"/>
    <mergeCell ref="AE438:AF438"/>
    <mergeCell ref="AI438:AK438"/>
    <mergeCell ref="AL438:AM438"/>
    <mergeCell ref="N437:P437"/>
    <mergeCell ref="Q437:S437"/>
    <mergeCell ref="V437:Y437"/>
    <mergeCell ref="AA437:AB437"/>
    <mergeCell ref="AE437:AF437"/>
    <mergeCell ref="AI437:AK437"/>
    <mergeCell ref="AL435:AM435"/>
    <mergeCell ref="N436:P436"/>
    <mergeCell ref="Q436:S436"/>
    <mergeCell ref="V436:Y436"/>
    <mergeCell ref="AA436:AB436"/>
    <mergeCell ref="AE436:AF436"/>
    <mergeCell ref="AI436:AK436"/>
    <mergeCell ref="AL436:AM436"/>
    <mergeCell ref="N435:P435"/>
    <mergeCell ref="Q435:S435"/>
    <mergeCell ref="V435:Y435"/>
    <mergeCell ref="AA435:AB435"/>
    <mergeCell ref="AE435:AF435"/>
    <mergeCell ref="AI435:AK435"/>
    <mergeCell ref="AL433:AM433"/>
    <mergeCell ref="N434:P434"/>
    <mergeCell ref="Q434:S434"/>
    <mergeCell ref="V434:Y434"/>
    <mergeCell ref="AA434:AB434"/>
    <mergeCell ref="AE434:AF434"/>
    <mergeCell ref="AI434:AK434"/>
    <mergeCell ref="AL434:AM434"/>
    <mergeCell ref="N433:P433"/>
    <mergeCell ref="Q433:S433"/>
    <mergeCell ref="V433:Y433"/>
    <mergeCell ref="AA433:AB433"/>
    <mergeCell ref="AE433:AF433"/>
    <mergeCell ref="AI433:AK433"/>
    <mergeCell ref="AL431:AM431"/>
    <mergeCell ref="N432:P432"/>
    <mergeCell ref="Q432:S432"/>
    <mergeCell ref="V432:Y432"/>
    <mergeCell ref="AA432:AB432"/>
    <mergeCell ref="AE432:AF432"/>
    <mergeCell ref="AI432:AK432"/>
    <mergeCell ref="AL432:AM432"/>
    <mergeCell ref="N431:P431"/>
    <mergeCell ref="Q431:S431"/>
    <mergeCell ref="V431:Y431"/>
    <mergeCell ref="AA431:AB431"/>
    <mergeCell ref="AE431:AF431"/>
    <mergeCell ref="AI431:AK431"/>
    <mergeCell ref="AL429:AM429"/>
    <mergeCell ref="N430:P430"/>
    <mergeCell ref="Q430:S430"/>
    <mergeCell ref="V430:Y430"/>
    <mergeCell ref="AA430:AB430"/>
    <mergeCell ref="AE430:AF430"/>
    <mergeCell ref="AI430:AK430"/>
    <mergeCell ref="AL430:AM430"/>
    <mergeCell ref="N429:P429"/>
    <mergeCell ref="Q429:S429"/>
    <mergeCell ref="V429:Y429"/>
    <mergeCell ref="AA429:AB429"/>
    <mergeCell ref="AE429:AF429"/>
    <mergeCell ref="AI429:AK429"/>
    <mergeCell ref="AL427:AM427"/>
    <mergeCell ref="N428:P428"/>
    <mergeCell ref="Q428:S428"/>
    <mergeCell ref="V428:Y428"/>
    <mergeCell ref="AA428:AB428"/>
    <mergeCell ref="AE428:AF428"/>
    <mergeCell ref="AI428:AK428"/>
    <mergeCell ref="AL428:AM428"/>
    <mergeCell ref="N427:P427"/>
    <mergeCell ref="Q427:S427"/>
    <mergeCell ref="V427:Y427"/>
    <mergeCell ref="AA427:AB427"/>
    <mergeCell ref="AE427:AF427"/>
    <mergeCell ref="AI427:AK427"/>
    <mergeCell ref="AL425:AM425"/>
    <mergeCell ref="N426:P426"/>
    <mergeCell ref="Q426:S426"/>
    <mergeCell ref="V426:Y426"/>
    <mergeCell ref="AA426:AB426"/>
    <mergeCell ref="AE426:AF426"/>
    <mergeCell ref="AI426:AK426"/>
    <mergeCell ref="AL426:AM426"/>
    <mergeCell ref="N425:P425"/>
    <mergeCell ref="Q425:S425"/>
    <mergeCell ref="V425:Y425"/>
    <mergeCell ref="AA425:AB425"/>
    <mergeCell ref="AE425:AF425"/>
    <mergeCell ref="AI425:AK425"/>
    <mergeCell ref="AL423:AM423"/>
    <mergeCell ref="N424:P424"/>
    <mergeCell ref="Q424:S424"/>
    <mergeCell ref="V424:Y424"/>
    <mergeCell ref="AA424:AB424"/>
    <mergeCell ref="AE424:AF424"/>
    <mergeCell ref="AI424:AK424"/>
    <mergeCell ref="AL424:AM424"/>
    <mergeCell ref="N423:P423"/>
    <mergeCell ref="Q423:S423"/>
    <mergeCell ref="V423:Y423"/>
    <mergeCell ref="AA423:AB423"/>
    <mergeCell ref="AE423:AF423"/>
    <mergeCell ref="AI423:AK423"/>
    <mergeCell ref="AL421:AM421"/>
    <mergeCell ref="N422:P422"/>
    <mergeCell ref="Q422:S422"/>
    <mergeCell ref="V422:Y422"/>
    <mergeCell ref="AA422:AB422"/>
    <mergeCell ref="AE422:AF422"/>
    <mergeCell ref="AI422:AK422"/>
    <mergeCell ref="AL422:AM422"/>
    <mergeCell ref="N421:P421"/>
    <mergeCell ref="Q421:S421"/>
    <mergeCell ref="V421:Y421"/>
    <mergeCell ref="AA421:AB421"/>
    <mergeCell ref="AE421:AF421"/>
    <mergeCell ref="AI421:AK421"/>
    <mergeCell ref="AL419:AM419"/>
    <mergeCell ref="N420:P420"/>
    <mergeCell ref="Q420:S420"/>
    <mergeCell ref="V420:Y420"/>
    <mergeCell ref="AA420:AB420"/>
    <mergeCell ref="AE420:AF420"/>
    <mergeCell ref="AI420:AK420"/>
    <mergeCell ref="AL420:AM420"/>
    <mergeCell ref="N419:P419"/>
    <mergeCell ref="Q419:S419"/>
    <mergeCell ref="V419:Y419"/>
    <mergeCell ref="AA419:AB419"/>
    <mergeCell ref="AE419:AF419"/>
    <mergeCell ref="AI419:AK419"/>
    <mergeCell ref="AL417:AM417"/>
    <mergeCell ref="N418:P418"/>
    <mergeCell ref="Q418:S418"/>
    <mergeCell ref="V418:Y418"/>
    <mergeCell ref="AA418:AB418"/>
    <mergeCell ref="AE418:AF418"/>
    <mergeCell ref="AI418:AK418"/>
    <mergeCell ref="AL418:AM418"/>
    <mergeCell ref="N417:P417"/>
    <mergeCell ref="Q417:S417"/>
    <mergeCell ref="V417:Y417"/>
    <mergeCell ref="AA417:AB417"/>
    <mergeCell ref="AE417:AF417"/>
    <mergeCell ref="AI417:AK417"/>
    <mergeCell ref="AL415:AM415"/>
    <mergeCell ref="N416:P416"/>
    <mergeCell ref="Q416:S416"/>
    <mergeCell ref="V416:Y416"/>
    <mergeCell ref="AA416:AB416"/>
    <mergeCell ref="AE416:AF416"/>
    <mergeCell ref="AI416:AK416"/>
    <mergeCell ref="AL416:AM416"/>
    <mergeCell ref="N415:P415"/>
    <mergeCell ref="Q415:S415"/>
    <mergeCell ref="V415:Y415"/>
    <mergeCell ref="AA415:AB415"/>
    <mergeCell ref="AE415:AF415"/>
    <mergeCell ref="AI415:AK415"/>
    <mergeCell ref="AI412:AK412"/>
    <mergeCell ref="AL412:AM412"/>
    <mergeCell ref="Q413:S413"/>
    <mergeCell ref="N414:P414"/>
    <mergeCell ref="Q414:S414"/>
    <mergeCell ref="V414:Y414"/>
    <mergeCell ref="AA414:AB414"/>
    <mergeCell ref="AE414:AF414"/>
    <mergeCell ref="AI414:AK414"/>
    <mergeCell ref="AL414:AM414"/>
    <mergeCell ref="P411:V411"/>
    <mergeCell ref="N412:P412"/>
    <mergeCell ref="Q412:S412"/>
    <mergeCell ref="V412:Y412"/>
    <mergeCell ref="AA412:AB412"/>
    <mergeCell ref="AE412:AF412"/>
    <mergeCell ref="P405:W405"/>
    <mergeCell ref="Y405:AA405"/>
    <mergeCell ref="P407:V407"/>
    <mergeCell ref="P409:W409"/>
    <mergeCell ref="Y409:AA409"/>
    <mergeCell ref="AF409:AI409"/>
    <mergeCell ref="P401:V401"/>
    <mergeCell ref="P403:W403"/>
    <mergeCell ref="Y403:AA403"/>
    <mergeCell ref="AF403:AI403"/>
    <mergeCell ref="AK403:AL403"/>
    <mergeCell ref="P404:W404"/>
    <mergeCell ref="Y404:AA404"/>
    <mergeCell ref="AF404:AI404"/>
    <mergeCell ref="AK404:AL404"/>
    <mergeCell ref="AL393:AM393"/>
    <mergeCell ref="N394:P394"/>
    <mergeCell ref="Q394:S394"/>
    <mergeCell ref="V394:Y394"/>
    <mergeCell ref="AA394:AB394"/>
    <mergeCell ref="O396:Q396"/>
    <mergeCell ref="S396:AC397"/>
    <mergeCell ref="N393:P393"/>
    <mergeCell ref="Q393:S393"/>
    <mergeCell ref="V393:Y393"/>
    <mergeCell ref="AA393:AB393"/>
    <mergeCell ref="AE393:AF393"/>
    <mergeCell ref="AI393:AK393"/>
    <mergeCell ref="AI391:AK391"/>
    <mergeCell ref="AL391:AM391"/>
    <mergeCell ref="N392:P392"/>
    <mergeCell ref="Q392:S392"/>
    <mergeCell ref="V392:Y392"/>
    <mergeCell ref="AA392:AB392"/>
    <mergeCell ref="AE392:AF392"/>
    <mergeCell ref="AI392:AK392"/>
    <mergeCell ref="AL392:AM392"/>
    <mergeCell ref="Q390:S390"/>
    <mergeCell ref="N391:P391"/>
    <mergeCell ref="Q391:S391"/>
    <mergeCell ref="V391:Y391"/>
    <mergeCell ref="AA391:AB391"/>
    <mergeCell ref="AE391:AF391"/>
    <mergeCell ref="AL388:AM388"/>
    <mergeCell ref="N389:P389"/>
    <mergeCell ref="Q389:S389"/>
    <mergeCell ref="V389:Y389"/>
    <mergeCell ref="AA389:AB389"/>
    <mergeCell ref="AE389:AF389"/>
    <mergeCell ref="AI389:AK389"/>
    <mergeCell ref="AL389:AM389"/>
    <mergeCell ref="N388:P388"/>
    <mergeCell ref="Q388:S388"/>
    <mergeCell ref="V388:Y388"/>
    <mergeCell ref="AA388:AB388"/>
    <mergeCell ref="AE388:AF388"/>
    <mergeCell ref="AI388:AK388"/>
    <mergeCell ref="AL386:AM386"/>
    <mergeCell ref="N387:P387"/>
    <mergeCell ref="Q387:S387"/>
    <mergeCell ref="V387:Y387"/>
    <mergeCell ref="AA387:AB387"/>
    <mergeCell ref="AE387:AF387"/>
    <mergeCell ref="AI387:AK387"/>
    <mergeCell ref="AL387:AM387"/>
    <mergeCell ref="N386:P386"/>
    <mergeCell ref="Q386:S386"/>
    <mergeCell ref="V386:Y386"/>
    <mergeCell ref="AA386:AB386"/>
    <mergeCell ref="AE386:AF386"/>
    <mergeCell ref="AI386:AK386"/>
    <mergeCell ref="AL384:AM384"/>
    <mergeCell ref="N385:P385"/>
    <mergeCell ref="Q385:S385"/>
    <mergeCell ref="V385:Y385"/>
    <mergeCell ref="AA385:AB385"/>
    <mergeCell ref="AE385:AF385"/>
    <mergeCell ref="AI385:AK385"/>
    <mergeCell ref="AL385:AM385"/>
    <mergeCell ref="N384:P384"/>
    <mergeCell ref="Q384:S384"/>
    <mergeCell ref="V384:Y384"/>
    <mergeCell ref="AA384:AB384"/>
    <mergeCell ref="AE384:AF384"/>
    <mergeCell ref="AI384:AK384"/>
    <mergeCell ref="AL382:AM382"/>
    <mergeCell ref="N383:P383"/>
    <mergeCell ref="Q383:S383"/>
    <mergeCell ref="V383:Y383"/>
    <mergeCell ref="AA383:AB383"/>
    <mergeCell ref="AE383:AF383"/>
    <mergeCell ref="AI383:AK383"/>
    <mergeCell ref="AL383:AM383"/>
    <mergeCell ref="N382:P382"/>
    <mergeCell ref="Q382:S382"/>
    <mergeCell ref="V382:Y382"/>
    <mergeCell ref="AA382:AB382"/>
    <mergeCell ref="AE382:AF382"/>
    <mergeCell ref="AI382:AK382"/>
    <mergeCell ref="AL380:AM380"/>
    <mergeCell ref="N381:P381"/>
    <mergeCell ref="Q381:S381"/>
    <mergeCell ref="V381:Y381"/>
    <mergeCell ref="AA381:AB381"/>
    <mergeCell ref="AE381:AF381"/>
    <mergeCell ref="AI381:AK381"/>
    <mergeCell ref="AL381:AM381"/>
    <mergeCell ref="N380:P380"/>
    <mergeCell ref="Q380:S380"/>
    <mergeCell ref="V380:Y380"/>
    <mergeCell ref="AA380:AB380"/>
    <mergeCell ref="AE380:AF380"/>
    <mergeCell ref="AI380:AK380"/>
    <mergeCell ref="AL378:AM378"/>
    <mergeCell ref="N379:P379"/>
    <mergeCell ref="Q379:S379"/>
    <mergeCell ref="V379:Y379"/>
    <mergeCell ref="AA379:AB379"/>
    <mergeCell ref="AE379:AF379"/>
    <mergeCell ref="AI379:AK379"/>
    <mergeCell ref="AL379:AM379"/>
    <mergeCell ref="N378:P378"/>
    <mergeCell ref="Q378:S378"/>
    <mergeCell ref="V378:Y378"/>
    <mergeCell ref="AA378:AB378"/>
    <mergeCell ref="AE378:AF378"/>
    <mergeCell ref="AI378:AK378"/>
    <mergeCell ref="AL376:AM376"/>
    <mergeCell ref="N377:P377"/>
    <mergeCell ref="Q377:S377"/>
    <mergeCell ref="V377:Y377"/>
    <mergeCell ref="AA377:AB377"/>
    <mergeCell ref="AE377:AF377"/>
    <mergeCell ref="AI377:AK377"/>
    <mergeCell ref="AL377:AM377"/>
    <mergeCell ref="N376:P376"/>
    <mergeCell ref="Q376:S376"/>
    <mergeCell ref="V376:Y376"/>
    <mergeCell ref="AA376:AB376"/>
    <mergeCell ref="AE376:AF376"/>
    <mergeCell ref="AI376:AK376"/>
    <mergeCell ref="AL374:AM374"/>
    <mergeCell ref="N375:P375"/>
    <mergeCell ref="Q375:S375"/>
    <mergeCell ref="V375:Y375"/>
    <mergeCell ref="AA375:AB375"/>
    <mergeCell ref="AE375:AF375"/>
    <mergeCell ref="AI375:AK375"/>
    <mergeCell ref="AL375:AM375"/>
    <mergeCell ref="N374:P374"/>
    <mergeCell ref="Q374:S374"/>
    <mergeCell ref="V374:Y374"/>
    <mergeCell ref="AA374:AB374"/>
    <mergeCell ref="AE374:AF374"/>
    <mergeCell ref="AI374:AK374"/>
    <mergeCell ref="AL372:AM372"/>
    <mergeCell ref="N373:P373"/>
    <mergeCell ref="Q373:S373"/>
    <mergeCell ref="V373:Y373"/>
    <mergeCell ref="AA373:AB373"/>
    <mergeCell ref="AE373:AF373"/>
    <mergeCell ref="AI373:AK373"/>
    <mergeCell ref="AL373:AM373"/>
    <mergeCell ref="N372:P372"/>
    <mergeCell ref="Q372:S372"/>
    <mergeCell ref="V372:Y372"/>
    <mergeCell ref="AA372:AB372"/>
    <mergeCell ref="AE372:AF372"/>
    <mergeCell ref="AI372:AK372"/>
    <mergeCell ref="AL370:AM370"/>
    <mergeCell ref="N371:P371"/>
    <mergeCell ref="Q371:S371"/>
    <mergeCell ref="V371:Y371"/>
    <mergeCell ref="AA371:AB371"/>
    <mergeCell ref="AE371:AF371"/>
    <mergeCell ref="AI371:AK371"/>
    <mergeCell ref="AL371:AM371"/>
    <mergeCell ref="N370:P370"/>
    <mergeCell ref="Q370:S370"/>
    <mergeCell ref="V370:Y370"/>
    <mergeCell ref="AA370:AB370"/>
    <mergeCell ref="AE370:AF370"/>
    <mergeCell ref="AI370:AK370"/>
    <mergeCell ref="AL368:AM368"/>
    <mergeCell ref="N369:P369"/>
    <mergeCell ref="Q369:S369"/>
    <mergeCell ref="V369:Y369"/>
    <mergeCell ref="AA369:AB369"/>
    <mergeCell ref="AE369:AF369"/>
    <mergeCell ref="AI369:AK369"/>
    <mergeCell ref="AL369:AM369"/>
    <mergeCell ref="N368:P368"/>
    <mergeCell ref="Q368:S368"/>
    <mergeCell ref="V368:Y368"/>
    <mergeCell ref="AA368:AB368"/>
    <mergeCell ref="AE368:AF368"/>
    <mergeCell ref="AI368:AK368"/>
    <mergeCell ref="AL366:AM366"/>
    <mergeCell ref="N367:P367"/>
    <mergeCell ref="Q367:S367"/>
    <mergeCell ref="V367:Y367"/>
    <mergeCell ref="AA367:AB367"/>
    <mergeCell ref="AE367:AF367"/>
    <mergeCell ref="AI367:AK367"/>
    <mergeCell ref="AL367:AM367"/>
    <mergeCell ref="N366:P366"/>
    <mergeCell ref="Q366:S366"/>
    <mergeCell ref="V366:Y366"/>
    <mergeCell ref="AA366:AB366"/>
    <mergeCell ref="AE366:AF366"/>
    <mergeCell ref="AI366:AK366"/>
    <mergeCell ref="AL364:AM364"/>
    <mergeCell ref="N365:P365"/>
    <mergeCell ref="Q365:S365"/>
    <mergeCell ref="V365:Y365"/>
    <mergeCell ref="AA365:AB365"/>
    <mergeCell ref="AE365:AF365"/>
    <mergeCell ref="AI365:AK365"/>
    <mergeCell ref="AL365:AM365"/>
    <mergeCell ref="N364:P364"/>
    <mergeCell ref="Q364:S364"/>
    <mergeCell ref="V364:Y364"/>
    <mergeCell ref="AA364:AB364"/>
    <mergeCell ref="AE364:AF364"/>
    <mergeCell ref="AI364:AK364"/>
    <mergeCell ref="AL362:AM362"/>
    <mergeCell ref="N363:P363"/>
    <mergeCell ref="Q363:S363"/>
    <mergeCell ref="V363:Y363"/>
    <mergeCell ref="AA363:AB363"/>
    <mergeCell ref="AE363:AF363"/>
    <mergeCell ref="AI363:AK363"/>
    <mergeCell ref="AL363:AM363"/>
    <mergeCell ref="N362:P362"/>
    <mergeCell ref="Q362:S362"/>
    <mergeCell ref="V362:Y362"/>
    <mergeCell ref="AA362:AB362"/>
    <mergeCell ref="AE362:AF362"/>
    <mergeCell ref="AI362:AK362"/>
    <mergeCell ref="AL360:AM360"/>
    <mergeCell ref="N361:P361"/>
    <mergeCell ref="Q361:S361"/>
    <mergeCell ref="V361:Y361"/>
    <mergeCell ref="AA361:AB361"/>
    <mergeCell ref="AE361:AF361"/>
    <mergeCell ref="AI361:AK361"/>
    <mergeCell ref="AL361:AM361"/>
    <mergeCell ref="N360:P360"/>
    <mergeCell ref="Q360:S360"/>
    <mergeCell ref="V360:Y360"/>
    <mergeCell ref="AA360:AB360"/>
    <mergeCell ref="AE360:AF360"/>
    <mergeCell ref="AI360:AK360"/>
    <mergeCell ref="AL358:AM358"/>
    <mergeCell ref="N359:P359"/>
    <mergeCell ref="Q359:S359"/>
    <mergeCell ref="V359:Y359"/>
    <mergeCell ref="AA359:AB359"/>
    <mergeCell ref="AE359:AF359"/>
    <mergeCell ref="AI359:AK359"/>
    <mergeCell ref="AL359:AM359"/>
    <mergeCell ref="N358:P358"/>
    <mergeCell ref="Q358:S358"/>
    <mergeCell ref="V358:Y358"/>
    <mergeCell ref="AA358:AB358"/>
    <mergeCell ref="AE358:AF358"/>
    <mergeCell ref="AI358:AK358"/>
    <mergeCell ref="AL356:AM356"/>
    <mergeCell ref="N357:P357"/>
    <mergeCell ref="Q357:S357"/>
    <mergeCell ref="V357:Y357"/>
    <mergeCell ref="AA357:AB357"/>
    <mergeCell ref="AE357:AF357"/>
    <mergeCell ref="AI357:AK357"/>
    <mergeCell ref="AL357:AM357"/>
    <mergeCell ref="N356:P356"/>
    <mergeCell ref="Q356:S356"/>
    <mergeCell ref="V356:Y356"/>
    <mergeCell ref="AA356:AB356"/>
    <mergeCell ref="AE356:AF356"/>
    <mergeCell ref="AI356:AK356"/>
    <mergeCell ref="AI353:AK353"/>
    <mergeCell ref="AL353:AM353"/>
    <mergeCell ref="Q354:S354"/>
    <mergeCell ref="N355:P355"/>
    <mergeCell ref="Q355:S355"/>
    <mergeCell ref="V355:Y355"/>
    <mergeCell ref="AA355:AB355"/>
    <mergeCell ref="AE355:AF355"/>
    <mergeCell ref="AI355:AK355"/>
    <mergeCell ref="AL355:AM355"/>
    <mergeCell ref="P352:V352"/>
    <mergeCell ref="N353:P353"/>
    <mergeCell ref="Q353:S353"/>
    <mergeCell ref="V353:Y353"/>
    <mergeCell ref="AA353:AB353"/>
    <mergeCell ref="AE353:AF353"/>
    <mergeCell ref="P346:W346"/>
    <mergeCell ref="Y346:AA346"/>
    <mergeCell ref="P348:V348"/>
    <mergeCell ref="P350:W350"/>
    <mergeCell ref="Y350:AA350"/>
    <mergeCell ref="AF350:AI350"/>
    <mergeCell ref="P342:V342"/>
    <mergeCell ref="P344:W344"/>
    <mergeCell ref="Y344:AA344"/>
    <mergeCell ref="AF344:AI344"/>
    <mergeCell ref="AK344:AL344"/>
    <mergeCell ref="P345:W345"/>
    <mergeCell ref="Y345:AA345"/>
    <mergeCell ref="AF345:AI345"/>
    <mergeCell ref="AK345:AL345"/>
    <mergeCell ref="N336:P336"/>
    <mergeCell ref="Q336:S336"/>
    <mergeCell ref="V336:Y336"/>
    <mergeCell ref="AA336:AB336"/>
    <mergeCell ref="O338:Q338"/>
    <mergeCell ref="S338:AC339"/>
    <mergeCell ref="AL334:AM334"/>
    <mergeCell ref="N335:P335"/>
    <mergeCell ref="Q335:S335"/>
    <mergeCell ref="V335:Y335"/>
    <mergeCell ref="AA335:AB335"/>
    <mergeCell ref="AE335:AF335"/>
    <mergeCell ref="AI335:AK335"/>
    <mergeCell ref="AL335:AM335"/>
    <mergeCell ref="N334:P334"/>
    <mergeCell ref="Q334:S334"/>
    <mergeCell ref="V334:Y334"/>
    <mergeCell ref="AA334:AB334"/>
    <mergeCell ref="AE334:AF334"/>
    <mergeCell ref="AI334:AK334"/>
    <mergeCell ref="AL331:AM331"/>
    <mergeCell ref="Q332:S332"/>
    <mergeCell ref="N333:P333"/>
    <mergeCell ref="Q333:S333"/>
    <mergeCell ref="V333:Y333"/>
    <mergeCell ref="AA333:AB333"/>
    <mergeCell ref="AE333:AF333"/>
    <mergeCell ref="AI333:AK333"/>
    <mergeCell ref="AL333:AM333"/>
    <mergeCell ref="N331:P331"/>
    <mergeCell ref="Q331:S331"/>
    <mergeCell ref="V331:Y331"/>
    <mergeCell ref="AA331:AB331"/>
    <mergeCell ref="AE331:AF331"/>
    <mergeCell ref="AI331:AK331"/>
    <mergeCell ref="AL329:AM329"/>
    <mergeCell ref="N330:P330"/>
    <mergeCell ref="Q330:S330"/>
    <mergeCell ref="V330:Y330"/>
    <mergeCell ref="AA330:AB330"/>
    <mergeCell ref="AE330:AF330"/>
    <mergeCell ref="AI330:AK330"/>
    <mergeCell ref="AL330:AM330"/>
    <mergeCell ref="N329:P329"/>
    <mergeCell ref="Q329:S329"/>
    <mergeCell ref="V329:Y329"/>
    <mergeCell ref="AA329:AB329"/>
    <mergeCell ref="AE329:AF329"/>
    <mergeCell ref="AI329:AK329"/>
    <mergeCell ref="AL327:AM327"/>
    <mergeCell ref="N328:P328"/>
    <mergeCell ref="Q328:S328"/>
    <mergeCell ref="V328:Y328"/>
    <mergeCell ref="AA328:AB328"/>
    <mergeCell ref="AE328:AF328"/>
    <mergeCell ref="AI328:AK328"/>
    <mergeCell ref="AL328:AM328"/>
    <mergeCell ref="N327:P327"/>
    <mergeCell ref="Q327:S327"/>
    <mergeCell ref="V327:Y327"/>
    <mergeCell ref="AA327:AB327"/>
    <mergeCell ref="AE327:AF327"/>
    <mergeCell ref="AI327:AK327"/>
    <mergeCell ref="AL325:AM325"/>
    <mergeCell ref="N326:P326"/>
    <mergeCell ref="Q326:S326"/>
    <mergeCell ref="V326:Y326"/>
    <mergeCell ref="AA326:AB326"/>
    <mergeCell ref="AE326:AF326"/>
    <mergeCell ref="AI326:AK326"/>
    <mergeCell ref="AL326:AM326"/>
    <mergeCell ref="N325:P325"/>
    <mergeCell ref="Q325:S325"/>
    <mergeCell ref="V325:Y325"/>
    <mergeCell ref="AA325:AB325"/>
    <mergeCell ref="AE325:AF325"/>
    <mergeCell ref="AI325:AK325"/>
    <mergeCell ref="AL323:AM323"/>
    <mergeCell ref="N324:P324"/>
    <mergeCell ref="Q324:S324"/>
    <mergeCell ref="V324:Y324"/>
    <mergeCell ref="AA324:AB324"/>
    <mergeCell ref="AE324:AF324"/>
    <mergeCell ref="AI324:AK324"/>
    <mergeCell ref="AL324:AM324"/>
    <mergeCell ref="N323:P323"/>
    <mergeCell ref="Q323:S323"/>
    <mergeCell ref="V323:Y323"/>
    <mergeCell ref="AA323:AB323"/>
    <mergeCell ref="AE323:AF323"/>
    <mergeCell ref="AI323:AK323"/>
    <mergeCell ref="AL321:AM321"/>
    <mergeCell ref="N322:P322"/>
    <mergeCell ref="Q322:S322"/>
    <mergeCell ref="V322:Y322"/>
    <mergeCell ref="AA322:AB322"/>
    <mergeCell ref="AE322:AF322"/>
    <mergeCell ref="AI322:AK322"/>
    <mergeCell ref="AL322:AM322"/>
    <mergeCell ref="N321:P321"/>
    <mergeCell ref="Q321:S321"/>
    <mergeCell ref="V321:Y321"/>
    <mergeCell ref="AA321:AB321"/>
    <mergeCell ref="AE321:AF321"/>
    <mergeCell ref="AI321:AK321"/>
    <mergeCell ref="AL319:AM319"/>
    <mergeCell ref="N320:P320"/>
    <mergeCell ref="Q320:S320"/>
    <mergeCell ref="V320:Y320"/>
    <mergeCell ref="AA320:AB320"/>
    <mergeCell ref="AE320:AF320"/>
    <mergeCell ref="AI320:AK320"/>
    <mergeCell ref="AL320:AM320"/>
    <mergeCell ref="N319:P319"/>
    <mergeCell ref="Q319:S319"/>
    <mergeCell ref="V319:Y319"/>
    <mergeCell ref="AA319:AB319"/>
    <mergeCell ref="AE319:AF319"/>
    <mergeCell ref="AI319:AK319"/>
    <mergeCell ref="AL317:AM317"/>
    <mergeCell ref="N318:P318"/>
    <mergeCell ref="Q318:S318"/>
    <mergeCell ref="V318:Y318"/>
    <mergeCell ref="AA318:AB318"/>
    <mergeCell ref="AE318:AF318"/>
    <mergeCell ref="AI318:AK318"/>
    <mergeCell ref="AL318:AM318"/>
    <mergeCell ref="N317:P317"/>
    <mergeCell ref="Q317:S317"/>
    <mergeCell ref="V317:Y317"/>
    <mergeCell ref="AA317:AB317"/>
    <mergeCell ref="AE317:AF317"/>
    <mergeCell ref="AI317:AK317"/>
    <mergeCell ref="AL315:AM315"/>
    <mergeCell ref="N316:P316"/>
    <mergeCell ref="Q316:S316"/>
    <mergeCell ref="V316:Y316"/>
    <mergeCell ref="AA316:AB316"/>
    <mergeCell ref="AE316:AF316"/>
    <mergeCell ref="AI316:AK316"/>
    <mergeCell ref="AL316:AM316"/>
    <mergeCell ref="N315:P315"/>
    <mergeCell ref="Q315:S315"/>
    <mergeCell ref="V315:Y315"/>
    <mergeCell ref="AA315:AB315"/>
    <mergeCell ref="AE315:AF315"/>
    <mergeCell ref="AI315:AK315"/>
    <mergeCell ref="AL313:AM313"/>
    <mergeCell ref="N314:P314"/>
    <mergeCell ref="Q314:S314"/>
    <mergeCell ref="V314:Y314"/>
    <mergeCell ref="AA314:AB314"/>
    <mergeCell ref="AE314:AF314"/>
    <mergeCell ref="AI314:AK314"/>
    <mergeCell ref="AL314:AM314"/>
    <mergeCell ref="N313:P313"/>
    <mergeCell ref="Q313:S313"/>
    <mergeCell ref="V313:Y313"/>
    <mergeCell ref="AA313:AB313"/>
    <mergeCell ref="AE313:AF313"/>
    <mergeCell ref="AI313:AK313"/>
    <mergeCell ref="AL311:AM311"/>
    <mergeCell ref="N312:P312"/>
    <mergeCell ref="Q312:S312"/>
    <mergeCell ref="V312:Y312"/>
    <mergeCell ref="AA312:AB312"/>
    <mergeCell ref="AE312:AF312"/>
    <mergeCell ref="AI312:AK312"/>
    <mergeCell ref="AL312:AM312"/>
    <mergeCell ref="N311:P311"/>
    <mergeCell ref="Q311:S311"/>
    <mergeCell ref="V311:Y311"/>
    <mergeCell ref="AA311:AB311"/>
    <mergeCell ref="AE311:AF311"/>
    <mergeCell ref="AI311:AK311"/>
    <mergeCell ref="AL309:AM309"/>
    <mergeCell ref="N310:P310"/>
    <mergeCell ref="Q310:S310"/>
    <mergeCell ref="V310:Y310"/>
    <mergeCell ref="AA310:AB310"/>
    <mergeCell ref="AE310:AF310"/>
    <mergeCell ref="AI310:AK310"/>
    <mergeCell ref="AL310:AM310"/>
    <mergeCell ref="N309:P309"/>
    <mergeCell ref="Q309:S309"/>
    <mergeCell ref="V309:Y309"/>
    <mergeCell ref="AA309:AB309"/>
    <mergeCell ref="AE309:AF309"/>
    <mergeCell ref="AI309:AK309"/>
    <mergeCell ref="AL307:AM307"/>
    <mergeCell ref="N308:P308"/>
    <mergeCell ref="Q308:S308"/>
    <mergeCell ref="V308:Y308"/>
    <mergeCell ref="AA308:AB308"/>
    <mergeCell ref="AE308:AF308"/>
    <mergeCell ref="AI308:AK308"/>
    <mergeCell ref="AL308:AM308"/>
    <mergeCell ref="N307:P307"/>
    <mergeCell ref="Q307:S307"/>
    <mergeCell ref="V307:Y307"/>
    <mergeCell ref="AA307:AB307"/>
    <mergeCell ref="AE307:AF307"/>
    <mergeCell ref="AI307:AK307"/>
    <mergeCell ref="AL305:AM305"/>
    <mergeCell ref="N306:P306"/>
    <mergeCell ref="Q306:S306"/>
    <mergeCell ref="V306:Y306"/>
    <mergeCell ref="AA306:AB306"/>
    <mergeCell ref="AE306:AF306"/>
    <mergeCell ref="AI306:AK306"/>
    <mergeCell ref="AL306:AM306"/>
    <mergeCell ref="N305:P305"/>
    <mergeCell ref="Q305:S305"/>
    <mergeCell ref="V305:Y305"/>
    <mergeCell ref="AA305:AB305"/>
    <mergeCell ref="AE305:AF305"/>
    <mergeCell ref="AI305:AK305"/>
    <mergeCell ref="AL303:AM303"/>
    <mergeCell ref="N304:P304"/>
    <mergeCell ref="Q304:S304"/>
    <mergeCell ref="V304:Y304"/>
    <mergeCell ref="AA304:AB304"/>
    <mergeCell ref="AE304:AF304"/>
    <mergeCell ref="AI304:AK304"/>
    <mergeCell ref="AL304:AM304"/>
    <mergeCell ref="N303:P303"/>
    <mergeCell ref="Q303:S303"/>
    <mergeCell ref="V303:Y303"/>
    <mergeCell ref="AA303:AB303"/>
    <mergeCell ref="AE303:AF303"/>
    <mergeCell ref="AI303:AK303"/>
    <mergeCell ref="AL301:AM301"/>
    <mergeCell ref="N302:P302"/>
    <mergeCell ref="Q302:S302"/>
    <mergeCell ref="V302:Y302"/>
    <mergeCell ref="AA302:AB302"/>
    <mergeCell ref="AE302:AF302"/>
    <mergeCell ref="AI302:AK302"/>
    <mergeCell ref="AL302:AM302"/>
    <mergeCell ref="N301:P301"/>
    <mergeCell ref="Q301:S301"/>
    <mergeCell ref="V301:Y301"/>
    <mergeCell ref="AA301:AB301"/>
    <mergeCell ref="AE301:AF301"/>
    <mergeCell ref="AI301:AK301"/>
    <mergeCell ref="AL299:AM299"/>
    <mergeCell ref="N300:P300"/>
    <mergeCell ref="Q300:S300"/>
    <mergeCell ref="V300:Y300"/>
    <mergeCell ref="AA300:AB300"/>
    <mergeCell ref="AE300:AF300"/>
    <mergeCell ref="AI300:AK300"/>
    <mergeCell ref="AL300:AM300"/>
    <mergeCell ref="N299:P299"/>
    <mergeCell ref="Q299:S299"/>
    <mergeCell ref="V299:Y299"/>
    <mergeCell ref="AA299:AB299"/>
    <mergeCell ref="AE299:AF299"/>
    <mergeCell ref="AI299:AK299"/>
    <mergeCell ref="AL297:AM297"/>
    <mergeCell ref="N298:P298"/>
    <mergeCell ref="Q298:S298"/>
    <mergeCell ref="V298:Y298"/>
    <mergeCell ref="AA298:AB298"/>
    <mergeCell ref="AE298:AF298"/>
    <mergeCell ref="AI298:AK298"/>
    <mergeCell ref="AL298:AM298"/>
    <mergeCell ref="N297:P297"/>
    <mergeCell ref="Q297:S297"/>
    <mergeCell ref="V297:Y297"/>
    <mergeCell ref="AA297:AB297"/>
    <mergeCell ref="AE297:AF297"/>
    <mergeCell ref="AI297:AK297"/>
    <mergeCell ref="AL295:AM295"/>
    <mergeCell ref="N296:P296"/>
    <mergeCell ref="Q296:S296"/>
    <mergeCell ref="V296:Y296"/>
    <mergeCell ref="AA296:AB296"/>
    <mergeCell ref="AE296:AF296"/>
    <mergeCell ref="AI296:AK296"/>
    <mergeCell ref="AL296:AM296"/>
    <mergeCell ref="N295:P295"/>
    <mergeCell ref="Q295:S295"/>
    <mergeCell ref="V295:Y295"/>
    <mergeCell ref="AA295:AB295"/>
    <mergeCell ref="AE295:AF295"/>
    <mergeCell ref="AI295:AK295"/>
    <mergeCell ref="AL293:AM293"/>
    <mergeCell ref="N294:P294"/>
    <mergeCell ref="Q294:S294"/>
    <mergeCell ref="V294:Y294"/>
    <mergeCell ref="AA294:AB294"/>
    <mergeCell ref="AE294:AF294"/>
    <mergeCell ref="AI294:AK294"/>
    <mergeCell ref="AL294:AM294"/>
    <mergeCell ref="N293:P293"/>
    <mergeCell ref="Q293:S293"/>
    <mergeCell ref="V293:Y293"/>
    <mergeCell ref="AA293:AB293"/>
    <mergeCell ref="AE293:AF293"/>
    <mergeCell ref="AI293:AK293"/>
    <mergeCell ref="AL291:AM291"/>
    <mergeCell ref="N292:P292"/>
    <mergeCell ref="Q292:S292"/>
    <mergeCell ref="V292:Y292"/>
    <mergeCell ref="AA292:AB292"/>
    <mergeCell ref="AE292:AF292"/>
    <mergeCell ref="AI292:AK292"/>
    <mergeCell ref="AL292:AM292"/>
    <mergeCell ref="N291:P291"/>
    <mergeCell ref="Q291:S291"/>
    <mergeCell ref="V291:Y291"/>
    <mergeCell ref="AA291:AB291"/>
    <mergeCell ref="AE291:AF291"/>
    <mergeCell ref="AI291:AK291"/>
    <mergeCell ref="AL289:AM289"/>
    <mergeCell ref="N290:P290"/>
    <mergeCell ref="Q290:S290"/>
    <mergeCell ref="V290:Y290"/>
    <mergeCell ref="AA290:AB290"/>
    <mergeCell ref="AE290:AF290"/>
    <mergeCell ref="AI290:AK290"/>
    <mergeCell ref="AL290:AM290"/>
    <mergeCell ref="N289:P289"/>
    <mergeCell ref="Q289:S289"/>
    <mergeCell ref="V289:Y289"/>
    <mergeCell ref="AA289:AB289"/>
    <mergeCell ref="AE289:AF289"/>
    <mergeCell ref="AI289:AK289"/>
    <mergeCell ref="AL287:AM287"/>
    <mergeCell ref="N288:P288"/>
    <mergeCell ref="Q288:S288"/>
    <mergeCell ref="V288:Y288"/>
    <mergeCell ref="AA288:AB288"/>
    <mergeCell ref="AE288:AF288"/>
    <mergeCell ref="AI288:AK288"/>
    <mergeCell ref="AL288:AM288"/>
    <mergeCell ref="N287:P287"/>
    <mergeCell ref="Q287:S287"/>
    <mergeCell ref="V287:Y287"/>
    <mergeCell ref="AA287:AB287"/>
    <mergeCell ref="AE287:AF287"/>
    <mergeCell ref="AI287:AK287"/>
    <mergeCell ref="AL285:AM285"/>
    <mergeCell ref="N286:P286"/>
    <mergeCell ref="Q286:S286"/>
    <mergeCell ref="V286:Y286"/>
    <mergeCell ref="AA286:AB286"/>
    <mergeCell ref="AE286:AF286"/>
    <mergeCell ref="AI286:AK286"/>
    <mergeCell ref="AL286:AM286"/>
    <mergeCell ref="N285:P285"/>
    <mergeCell ref="Q285:S285"/>
    <mergeCell ref="V285:Y285"/>
    <mergeCell ref="AA285:AB285"/>
    <mergeCell ref="AE285:AF285"/>
    <mergeCell ref="AI285:AK285"/>
    <mergeCell ref="AI282:AK282"/>
    <mergeCell ref="AL282:AM282"/>
    <mergeCell ref="Q283:S283"/>
    <mergeCell ref="N284:P284"/>
    <mergeCell ref="Q284:S284"/>
    <mergeCell ref="V284:Y284"/>
    <mergeCell ref="AA284:AB284"/>
    <mergeCell ref="AE284:AF284"/>
    <mergeCell ref="AI284:AK284"/>
    <mergeCell ref="AL284:AM284"/>
    <mergeCell ref="P281:V281"/>
    <mergeCell ref="N282:P282"/>
    <mergeCell ref="Q282:S282"/>
    <mergeCell ref="V282:Y282"/>
    <mergeCell ref="AA282:AB282"/>
    <mergeCell ref="AE282:AF282"/>
    <mergeCell ref="P275:W275"/>
    <mergeCell ref="Y275:AA275"/>
    <mergeCell ref="P277:V277"/>
    <mergeCell ref="P279:W279"/>
    <mergeCell ref="Y279:AA279"/>
    <mergeCell ref="AF279:AI279"/>
    <mergeCell ref="P271:V271"/>
    <mergeCell ref="P273:W273"/>
    <mergeCell ref="Y273:AA273"/>
    <mergeCell ref="AF273:AI273"/>
    <mergeCell ref="AK273:AL273"/>
    <mergeCell ref="P274:W274"/>
    <mergeCell ref="Y274:AA274"/>
    <mergeCell ref="AF274:AI274"/>
    <mergeCell ref="AK274:AL274"/>
    <mergeCell ref="AL257:AM257"/>
    <mergeCell ref="N258:P258"/>
    <mergeCell ref="Q258:S258"/>
    <mergeCell ref="V258:Y258"/>
    <mergeCell ref="AA258:AB258"/>
    <mergeCell ref="O260:Q260"/>
    <mergeCell ref="S260:AC261"/>
    <mergeCell ref="AL260:AM260"/>
    <mergeCell ref="N257:P257"/>
    <mergeCell ref="Q257:S257"/>
    <mergeCell ref="V257:Y257"/>
    <mergeCell ref="AA257:AB257"/>
    <mergeCell ref="AE257:AF257"/>
    <mergeCell ref="AI257:AK257"/>
    <mergeCell ref="AI255:AK255"/>
    <mergeCell ref="AL255:AM255"/>
    <mergeCell ref="N256:P256"/>
    <mergeCell ref="Q256:S256"/>
    <mergeCell ref="V256:Y256"/>
    <mergeCell ref="AA256:AB256"/>
    <mergeCell ref="AE256:AF256"/>
    <mergeCell ref="AI256:AK256"/>
    <mergeCell ref="AL256:AM256"/>
    <mergeCell ref="Q254:S254"/>
    <mergeCell ref="N255:P255"/>
    <mergeCell ref="Q255:S255"/>
    <mergeCell ref="V255:Y255"/>
    <mergeCell ref="AA255:AB255"/>
    <mergeCell ref="AE255:AF255"/>
    <mergeCell ref="AL252:AM252"/>
    <mergeCell ref="N253:P253"/>
    <mergeCell ref="Q253:S253"/>
    <mergeCell ref="V253:Y253"/>
    <mergeCell ref="AA253:AB253"/>
    <mergeCell ref="AE253:AF253"/>
    <mergeCell ref="AI253:AK253"/>
    <mergeCell ref="AL253:AM253"/>
    <mergeCell ref="N252:P252"/>
    <mergeCell ref="Q252:S252"/>
    <mergeCell ref="V252:Y252"/>
    <mergeCell ref="AA252:AB252"/>
    <mergeCell ref="AE252:AF252"/>
    <mergeCell ref="AI252:AK252"/>
    <mergeCell ref="AL250:AM250"/>
    <mergeCell ref="N251:P251"/>
    <mergeCell ref="Q251:S251"/>
    <mergeCell ref="V251:Y251"/>
    <mergeCell ref="AA251:AB251"/>
    <mergeCell ref="AE251:AF251"/>
    <mergeCell ref="AI251:AK251"/>
    <mergeCell ref="AL251:AM251"/>
    <mergeCell ref="N250:P250"/>
    <mergeCell ref="Q250:S250"/>
    <mergeCell ref="V250:Y250"/>
    <mergeCell ref="AA250:AB250"/>
    <mergeCell ref="AE250:AF250"/>
    <mergeCell ref="AI250:AK250"/>
    <mergeCell ref="AL248:AM248"/>
    <mergeCell ref="N249:P249"/>
    <mergeCell ref="Q249:S249"/>
    <mergeCell ref="V249:Y249"/>
    <mergeCell ref="AA249:AB249"/>
    <mergeCell ref="AE249:AF249"/>
    <mergeCell ref="AI249:AK249"/>
    <mergeCell ref="AL249:AM249"/>
    <mergeCell ref="N248:P248"/>
    <mergeCell ref="Q248:S248"/>
    <mergeCell ref="V248:Y248"/>
    <mergeCell ref="AA248:AB248"/>
    <mergeCell ref="AE248:AF248"/>
    <mergeCell ref="AI248:AK248"/>
    <mergeCell ref="AI245:AK245"/>
    <mergeCell ref="AL245:AM245"/>
    <mergeCell ref="Q246:S246"/>
    <mergeCell ref="N247:P247"/>
    <mergeCell ref="Q247:S247"/>
    <mergeCell ref="V247:Y247"/>
    <mergeCell ref="AA247:AB247"/>
    <mergeCell ref="AE247:AF247"/>
    <mergeCell ref="AI247:AK247"/>
    <mergeCell ref="AL247:AM247"/>
    <mergeCell ref="P244:V244"/>
    <mergeCell ref="N245:P245"/>
    <mergeCell ref="Q245:S245"/>
    <mergeCell ref="V245:Y245"/>
    <mergeCell ref="AA245:AB245"/>
    <mergeCell ref="AE245:AF245"/>
    <mergeCell ref="P238:W238"/>
    <mergeCell ref="Y238:AA238"/>
    <mergeCell ref="P240:V240"/>
    <mergeCell ref="P242:W242"/>
    <mergeCell ref="Y242:AA242"/>
    <mergeCell ref="AF242:AI242"/>
    <mergeCell ref="P234:V234"/>
    <mergeCell ref="P236:W236"/>
    <mergeCell ref="Y236:AA236"/>
    <mergeCell ref="AF236:AI236"/>
    <mergeCell ref="AK236:AL236"/>
    <mergeCell ref="P237:W237"/>
    <mergeCell ref="Y237:AA237"/>
    <mergeCell ref="AF237:AI237"/>
    <mergeCell ref="AK237:AL237"/>
    <mergeCell ref="AL227:AM227"/>
    <mergeCell ref="N228:P228"/>
    <mergeCell ref="Q228:S228"/>
    <mergeCell ref="V228:Y228"/>
    <mergeCell ref="AA228:AB228"/>
    <mergeCell ref="O230:Q230"/>
    <mergeCell ref="S230:AC231"/>
    <mergeCell ref="N227:P227"/>
    <mergeCell ref="Q227:S227"/>
    <mergeCell ref="V227:Y227"/>
    <mergeCell ref="AA227:AB227"/>
    <mergeCell ref="AE227:AF227"/>
    <mergeCell ref="AI227:AK227"/>
    <mergeCell ref="AI225:AK225"/>
    <mergeCell ref="AL225:AM225"/>
    <mergeCell ref="N226:P226"/>
    <mergeCell ref="Q226:S226"/>
    <mergeCell ref="V226:Y226"/>
    <mergeCell ref="AA226:AB226"/>
    <mergeCell ref="AE226:AF226"/>
    <mergeCell ref="AI226:AK226"/>
    <mergeCell ref="AL226:AM226"/>
    <mergeCell ref="Q224:S224"/>
    <mergeCell ref="N225:P225"/>
    <mergeCell ref="Q225:S225"/>
    <mergeCell ref="V225:Y225"/>
    <mergeCell ref="AA225:AB225"/>
    <mergeCell ref="AE225:AF225"/>
    <mergeCell ref="AL222:AM222"/>
    <mergeCell ref="N223:P223"/>
    <mergeCell ref="Q223:S223"/>
    <mergeCell ref="V223:Y223"/>
    <mergeCell ref="AA223:AB223"/>
    <mergeCell ref="AE223:AF223"/>
    <mergeCell ref="AI223:AK223"/>
    <mergeCell ref="AL223:AM223"/>
    <mergeCell ref="N222:P222"/>
    <mergeCell ref="Q222:S222"/>
    <mergeCell ref="V222:Y222"/>
    <mergeCell ref="AA222:AB222"/>
    <mergeCell ref="AE222:AF222"/>
    <mergeCell ref="AI222:AK222"/>
    <mergeCell ref="AL220:AM220"/>
    <mergeCell ref="N221:P221"/>
    <mergeCell ref="Q221:S221"/>
    <mergeCell ref="V221:Y221"/>
    <mergeCell ref="AA221:AB221"/>
    <mergeCell ref="AE221:AF221"/>
    <mergeCell ref="AI221:AK221"/>
    <mergeCell ref="AL221:AM221"/>
    <mergeCell ref="N220:P220"/>
    <mergeCell ref="Q220:S220"/>
    <mergeCell ref="V220:Y220"/>
    <mergeCell ref="AA220:AB220"/>
    <mergeCell ref="AE220:AF220"/>
    <mergeCell ref="AI220:AK220"/>
    <mergeCell ref="AL218:AM218"/>
    <mergeCell ref="N219:P219"/>
    <mergeCell ref="Q219:S219"/>
    <mergeCell ref="V219:Y219"/>
    <mergeCell ref="AA219:AB219"/>
    <mergeCell ref="AE219:AF219"/>
    <mergeCell ref="AI219:AK219"/>
    <mergeCell ref="AL219:AM219"/>
    <mergeCell ref="N218:P218"/>
    <mergeCell ref="Q218:S218"/>
    <mergeCell ref="V218:Y218"/>
    <mergeCell ref="AA218:AB218"/>
    <mergeCell ref="AE218:AF218"/>
    <mergeCell ref="AI218:AK218"/>
    <mergeCell ref="AL216:AM216"/>
    <mergeCell ref="N217:P217"/>
    <mergeCell ref="Q217:S217"/>
    <mergeCell ref="V217:Y217"/>
    <mergeCell ref="AA217:AB217"/>
    <mergeCell ref="AE217:AF217"/>
    <mergeCell ref="AI217:AK217"/>
    <mergeCell ref="AL217:AM217"/>
    <mergeCell ref="N216:P216"/>
    <mergeCell ref="Q216:S216"/>
    <mergeCell ref="V216:Y216"/>
    <mergeCell ref="AA216:AB216"/>
    <mergeCell ref="AE216:AF216"/>
    <mergeCell ref="AI216:AK216"/>
    <mergeCell ref="AL214:AM214"/>
    <mergeCell ref="N215:P215"/>
    <mergeCell ref="Q215:S215"/>
    <mergeCell ref="V215:Y215"/>
    <mergeCell ref="AA215:AB215"/>
    <mergeCell ref="AE215:AF215"/>
    <mergeCell ref="AI215:AK215"/>
    <mergeCell ref="AL215:AM215"/>
    <mergeCell ref="N214:P214"/>
    <mergeCell ref="Q214:S214"/>
    <mergeCell ref="V214:Y214"/>
    <mergeCell ref="AA214:AB214"/>
    <mergeCell ref="AE214:AF214"/>
    <mergeCell ref="AI214:AK214"/>
    <mergeCell ref="AL212:AM212"/>
    <mergeCell ref="N213:P213"/>
    <mergeCell ref="Q213:S213"/>
    <mergeCell ref="V213:Y213"/>
    <mergeCell ref="AA213:AB213"/>
    <mergeCell ref="AE213:AF213"/>
    <mergeCell ref="AI213:AK213"/>
    <mergeCell ref="AL213:AM213"/>
    <mergeCell ref="N212:P212"/>
    <mergeCell ref="Q212:S212"/>
    <mergeCell ref="V212:Y212"/>
    <mergeCell ref="AA212:AB212"/>
    <mergeCell ref="AE212:AF212"/>
    <mergeCell ref="AI212:AK212"/>
    <mergeCell ref="AL210:AM210"/>
    <mergeCell ref="N211:P211"/>
    <mergeCell ref="Q211:S211"/>
    <mergeCell ref="V211:Y211"/>
    <mergeCell ref="AA211:AB211"/>
    <mergeCell ref="AE211:AF211"/>
    <mergeCell ref="AI211:AK211"/>
    <mergeCell ref="AL211:AM211"/>
    <mergeCell ref="N210:P210"/>
    <mergeCell ref="Q210:S210"/>
    <mergeCell ref="V210:Y210"/>
    <mergeCell ref="AA210:AB210"/>
    <mergeCell ref="AE210:AF210"/>
    <mergeCell ref="AI210:AK210"/>
    <mergeCell ref="AL208:AM208"/>
    <mergeCell ref="N209:P209"/>
    <mergeCell ref="Q209:S209"/>
    <mergeCell ref="V209:Y209"/>
    <mergeCell ref="AA209:AB209"/>
    <mergeCell ref="AE209:AF209"/>
    <mergeCell ref="AI209:AK209"/>
    <mergeCell ref="AL209:AM209"/>
    <mergeCell ref="N208:P208"/>
    <mergeCell ref="Q208:S208"/>
    <mergeCell ref="V208:Y208"/>
    <mergeCell ref="AA208:AB208"/>
    <mergeCell ref="AE208:AF208"/>
    <mergeCell ref="AI208:AK208"/>
    <mergeCell ref="AI205:AK205"/>
    <mergeCell ref="AL205:AM205"/>
    <mergeCell ref="Q206:S206"/>
    <mergeCell ref="N207:P207"/>
    <mergeCell ref="Q207:S207"/>
    <mergeCell ref="V207:Y207"/>
    <mergeCell ref="AA207:AB207"/>
    <mergeCell ref="AE207:AF207"/>
    <mergeCell ref="AI207:AK207"/>
    <mergeCell ref="AL207:AM207"/>
    <mergeCell ref="P204:V204"/>
    <mergeCell ref="N205:P205"/>
    <mergeCell ref="Q205:S205"/>
    <mergeCell ref="V205:Y205"/>
    <mergeCell ref="AA205:AB205"/>
    <mergeCell ref="AE205:AF205"/>
    <mergeCell ref="P198:W198"/>
    <mergeCell ref="Y198:AA198"/>
    <mergeCell ref="P200:V200"/>
    <mergeCell ref="P202:W202"/>
    <mergeCell ref="Y202:AA202"/>
    <mergeCell ref="AF202:AI202"/>
    <mergeCell ref="P194:V194"/>
    <mergeCell ref="P196:W196"/>
    <mergeCell ref="Y196:AA196"/>
    <mergeCell ref="AF196:AI196"/>
    <mergeCell ref="AK196:AL196"/>
    <mergeCell ref="P197:W197"/>
    <mergeCell ref="Y197:AA197"/>
    <mergeCell ref="AF197:AI197"/>
    <mergeCell ref="AK197:AL197"/>
    <mergeCell ref="N143:P143"/>
    <mergeCell ref="Q143:S143"/>
    <mergeCell ref="V143:Y143"/>
    <mergeCell ref="AA143:AB143"/>
    <mergeCell ref="O145:Q145"/>
    <mergeCell ref="S145:AC146"/>
    <mergeCell ref="AL141:AM141"/>
    <mergeCell ref="N142:P142"/>
    <mergeCell ref="Q142:S142"/>
    <mergeCell ref="V142:Y142"/>
    <mergeCell ref="AA142:AB142"/>
    <mergeCell ref="AE142:AF142"/>
    <mergeCell ref="AI142:AK142"/>
    <mergeCell ref="AL142:AM142"/>
    <mergeCell ref="N141:P141"/>
    <mergeCell ref="Q141:S141"/>
    <mergeCell ref="V141:Y141"/>
    <mergeCell ref="AA141:AB141"/>
    <mergeCell ref="AE141:AF141"/>
    <mergeCell ref="AI141:AK141"/>
    <mergeCell ref="AL138:AM138"/>
    <mergeCell ref="Q139:S139"/>
    <mergeCell ref="N140:P140"/>
    <mergeCell ref="Q140:S140"/>
    <mergeCell ref="V140:Y140"/>
    <mergeCell ref="AA140:AB140"/>
    <mergeCell ref="AE140:AF140"/>
    <mergeCell ref="AI140:AK140"/>
    <mergeCell ref="AL140:AM140"/>
    <mergeCell ref="N138:P138"/>
    <mergeCell ref="Q138:S138"/>
    <mergeCell ref="V138:Y138"/>
    <mergeCell ref="AA138:AB138"/>
    <mergeCell ref="AE138:AF138"/>
    <mergeCell ref="AI138:AK138"/>
    <mergeCell ref="AL136:AM136"/>
    <mergeCell ref="N137:P137"/>
    <mergeCell ref="Q137:S137"/>
    <mergeCell ref="V137:Y137"/>
    <mergeCell ref="AA137:AB137"/>
    <mergeCell ref="AE137:AF137"/>
    <mergeCell ref="AI137:AK137"/>
    <mergeCell ref="AL137:AM137"/>
    <mergeCell ref="N136:P136"/>
    <mergeCell ref="Q136:S136"/>
    <mergeCell ref="V136:Y136"/>
    <mergeCell ref="AA136:AB136"/>
    <mergeCell ref="AE136:AF136"/>
    <mergeCell ref="AI136:AK136"/>
    <mergeCell ref="AL134:AM134"/>
    <mergeCell ref="N135:P135"/>
    <mergeCell ref="Q135:S135"/>
    <mergeCell ref="V135:Y135"/>
    <mergeCell ref="AA135:AB135"/>
    <mergeCell ref="AE135:AF135"/>
    <mergeCell ref="AI135:AK135"/>
    <mergeCell ref="AL135:AM135"/>
    <mergeCell ref="N134:P134"/>
    <mergeCell ref="Q134:S134"/>
    <mergeCell ref="V134:Y134"/>
    <mergeCell ref="AA134:AB134"/>
    <mergeCell ref="AE134:AF134"/>
    <mergeCell ref="AI134:AK134"/>
    <mergeCell ref="AL132:AM132"/>
    <mergeCell ref="N133:P133"/>
    <mergeCell ref="Q133:S133"/>
    <mergeCell ref="V133:Y133"/>
    <mergeCell ref="AA133:AB133"/>
    <mergeCell ref="AE133:AF133"/>
    <mergeCell ref="AI133:AK133"/>
    <mergeCell ref="AL133:AM133"/>
    <mergeCell ref="N132:P132"/>
    <mergeCell ref="Q132:S132"/>
    <mergeCell ref="V132:Y132"/>
    <mergeCell ref="AA132:AB132"/>
    <mergeCell ref="AE132:AF132"/>
    <mergeCell ref="AI132:AK132"/>
    <mergeCell ref="AL130:AM130"/>
    <mergeCell ref="N131:P131"/>
    <mergeCell ref="Q131:S131"/>
    <mergeCell ref="V131:Y131"/>
    <mergeCell ref="AA131:AB131"/>
    <mergeCell ref="AE131:AF131"/>
    <mergeCell ref="AI131:AK131"/>
    <mergeCell ref="AL131:AM131"/>
    <mergeCell ref="N130:P130"/>
    <mergeCell ref="Q130:S130"/>
    <mergeCell ref="V130:Y130"/>
    <mergeCell ref="AA130:AB130"/>
    <mergeCell ref="AE130:AF130"/>
    <mergeCell ref="AI130:AK130"/>
    <mergeCell ref="AL128:AM128"/>
    <mergeCell ref="N129:P129"/>
    <mergeCell ref="Q129:S129"/>
    <mergeCell ref="V129:Y129"/>
    <mergeCell ref="AA129:AB129"/>
    <mergeCell ref="AE129:AF129"/>
    <mergeCell ref="AI129:AK129"/>
    <mergeCell ref="AL129:AM129"/>
    <mergeCell ref="N128:P128"/>
    <mergeCell ref="Q128:S128"/>
    <mergeCell ref="V128:Y128"/>
    <mergeCell ref="AA128:AB128"/>
    <mergeCell ref="AE128:AF128"/>
    <mergeCell ref="AI128:AK128"/>
    <mergeCell ref="AL126:AM126"/>
    <mergeCell ref="N127:P127"/>
    <mergeCell ref="Q127:S127"/>
    <mergeCell ref="V127:Y127"/>
    <mergeCell ref="AA127:AB127"/>
    <mergeCell ref="AE127:AF127"/>
    <mergeCell ref="AI127:AK127"/>
    <mergeCell ref="AL127:AM127"/>
    <mergeCell ref="N126:P126"/>
    <mergeCell ref="Q126:S126"/>
    <mergeCell ref="V126:Y126"/>
    <mergeCell ref="AA126:AB126"/>
    <mergeCell ref="AE126:AF126"/>
    <mergeCell ref="AI126:AK126"/>
    <mergeCell ref="AL124:AM124"/>
    <mergeCell ref="N125:P125"/>
    <mergeCell ref="Q125:S125"/>
    <mergeCell ref="V125:Y125"/>
    <mergeCell ref="AA125:AB125"/>
    <mergeCell ref="AE125:AF125"/>
    <mergeCell ref="AI125:AK125"/>
    <mergeCell ref="AL125:AM125"/>
    <mergeCell ref="N124:P124"/>
    <mergeCell ref="Q124:S124"/>
    <mergeCell ref="V124:Y124"/>
    <mergeCell ref="AA124:AB124"/>
    <mergeCell ref="AE124:AF124"/>
    <mergeCell ref="AI124:AK124"/>
    <mergeCell ref="AL122:AM122"/>
    <mergeCell ref="N123:P123"/>
    <mergeCell ref="Q123:S123"/>
    <mergeCell ref="V123:Y123"/>
    <mergeCell ref="AA123:AB123"/>
    <mergeCell ref="AE123:AF123"/>
    <mergeCell ref="AI123:AK123"/>
    <mergeCell ref="AL123:AM123"/>
    <mergeCell ref="N122:P122"/>
    <mergeCell ref="Q122:S122"/>
    <mergeCell ref="V122:Y122"/>
    <mergeCell ref="AA122:AB122"/>
    <mergeCell ref="AE122:AF122"/>
    <mergeCell ref="AI122:AK122"/>
    <mergeCell ref="AL120:AM120"/>
    <mergeCell ref="N121:P121"/>
    <mergeCell ref="Q121:S121"/>
    <mergeCell ref="V121:Y121"/>
    <mergeCell ref="AA121:AB121"/>
    <mergeCell ref="AE121:AF121"/>
    <mergeCell ref="AI121:AK121"/>
    <mergeCell ref="AL121:AM121"/>
    <mergeCell ref="N120:P120"/>
    <mergeCell ref="Q120:S120"/>
    <mergeCell ref="V120:Y120"/>
    <mergeCell ref="AA120:AB120"/>
    <mergeCell ref="AE120:AF120"/>
    <mergeCell ref="AI120:AK120"/>
    <mergeCell ref="AL118:AM118"/>
    <mergeCell ref="N119:P119"/>
    <mergeCell ref="Q119:S119"/>
    <mergeCell ref="V119:Y119"/>
    <mergeCell ref="AA119:AB119"/>
    <mergeCell ref="AE119:AF119"/>
    <mergeCell ref="AI119:AK119"/>
    <mergeCell ref="AL119:AM119"/>
    <mergeCell ref="N118:P118"/>
    <mergeCell ref="Q118:S118"/>
    <mergeCell ref="V118:Y118"/>
    <mergeCell ref="AA118:AB118"/>
    <mergeCell ref="AE118:AF118"/>
    <mergeCell ref="AI118:AK118"/>
    <mergeCell ref="AL116:AM116"/>
    <mergeCell ref="N117:P117"/>
    <mergeCell ref="Q117:S117"/>
    <mergeCell ref="V117:Y117"/>
    <mergeCell ref="AA117:AB117"/>
    <mergeCell ref="AE117:AF117"/>
    <mergeCell ref="AI117:AK117"/>
    <mergeCell ref="AL117:AM117"/>
    <mergeCell ref="N116:P116"/>
    <mergeCell ref="Q116:S116"/>
    <mergeCell ref="V116:Y116"/>
    <mergeCell ref="AA116:AB116"/>
    <mergeCell ref="AE116:AF116"/>
    <mergeCell ref="AI116:AK116"/>
    <mergeCell ref="AI113:AK113"/>
    <mergeCell ref="AL113:AM113"/>
    <mergeCell ref="Q114:S114"/>
    <mergeCell ref="N115:P115"/>
    <mergeCell ref="Q115:S115"/>
    <mergeCell ref="V115:Y115"/>
    <mergeCell ref="AA115:AB115"/>
    <mergeCell ref="AE115:AF115"/>
    <mergeCell ref="AI115:AK115"/>
    <mergeCell ref="AL115:AM115"/>
    <mergeCell ref="P112:V112"/>
    <mergeCell ref="N113:P113"/>
    <mergeCell ref="Q113:S113"/>
    <mergeCell ref="V113:Y113"/>
    <mergeCell ref="AA113:AB113"/>
    <mergeCell ref="AE113:AF113"/>
    <mergeCell ref="P106:W106"/>
    <mergeCell ref="Y106:AA106"/>
    <mergeCell ref="P108:V108"/>
    <mergeCell ref="P110:W110"/>
    <mergeCell ref="Y110:AA110"/>
    <mergeCell ref="AF110:AI110"/>
    <mergeCell ref="P102:V102"/>
    <mergeCell ref="P104:W104"/>
    <mergeCell ref="Y104:AA104"/>
    <mergeCell ref="AF104:AI104"/>
    <mergeCell ref="AK104:AL104"/>
    <mergeCell ref="P105:W105"/>
    <mergeCell ref="Y105:AA105"/>
    <mergeCell ref="AF105:AI105"/>
    <mergeCell ref="AK105:AL105"/>
    <mergeCell ref="N96:P96"/>
    <mergeCell ref="Q96:S96"/>
    <mergeCell ref="V96:Y96"/>
    <mergeCell ref="AA96:AB96"/>
    <mergeCell ref="O98:Q98"/>
    <mergeCell ref="S98:AC99"/>
    <mergeCell ref="AL94:AM94"/>
    <mergeCell ref="N95:P95"/>
    <mergeCell ref="Q95:S95"/>
    <mergeCell ref="V95:Y95"/>
    <mergeCell ref="AA95:AB95"/>
    <mergeCell ref="AE95:AF95"/>
    <mergeCell ref="AI95:AK95"/>
    <mergeCell ref="AL95:AM95"/>
    <mergeCell ref="N94:P94"/>
    <mergeCell ref="Q94:S94"/>
    <mergeCell ref="V94:Y94"/>
    <mergeCell ref="AA94:AB94"/>
    <mergeCell ref="AE94:AF94"/>
    <mergeCell ref="AI94:AK94"/>
    <mergeCell ref="AL91:AM91"/>
    <mergeCell ref="Q92:S92"/>
    <mergeCell ref="N93:P93"/>
    <mergeCell ref="Q93:S93"/>
    <mergeCell ref="V93:Y93"/>
    <mergeCell ref="AA93:AB93"/>
    <mergeCell ref="AE93:AF93"/>
    <mergeCell ref="AI93:AK93"/>
    <mergeCell ref="AL93:AM93"/>
    <mergeCell ref="N91:P91"/>
    <mergeCell ref="Q91:S91"/>
    <mergeCell ref="V91:Y91"/>
    <mergeCell ref="AA91:AB91"/>
    <mergeCell ref="AE91:AF91"/>
    <mergeCell ref="AI91:AK91"/>
    <mergeCell ref="AL89:AM89"/>
    <mergeCell ref="N90:P90"/>
    <mergeCell ref="Q90:S90"/>
    <mergeCell ref="V90:Y90"/>
    <mergeCell ref="AA90:AB90"/>
    <mergeCell ref="AE90:AF90"/>
    <mergeCell ref="AI90:AK90"/>
    <mergeCell ref="AL90:AM90"/>
    <mergeCell ref="N89:P89"/>
    <mergeCell ref="Q89:S89"/>
    <mergeCell ref="V89:Y89"/>
    <mergeCell ref="AA89:AB89"/>
    <mergeCell ref="AE89:AF89"/>
    <mergeCell ref="AI89:AK89"/>
    <mergeCell ref="AL87:AM87"/>
    <mergeCell ref="N88:P88"/>
    <mergeCell ref="Q88:S88"/>
    <mergeCell ref="V88:Y88"/>
    <mergeCell ref="AA88:AB88"/>
    <mergeCell ref="AE88:AF88"/>
    <mergeCell ref="AI88:AK88"/>
    <mergeCell ref="AL88:AM88"/>
    <mergeCell ref="N87:P87"/>
    <mergeCell ref="Q87:S87"/>
    <mergeCell ref="V87:Y87"/>
    <mergeCell ref="AA87:AB87"/>
    <mergeCell ref="AE87:AF87"/>
    <mergeCell ref="AI87:AK87"/>
    <mergeCell ref="AL85:AM85"/>
    <mergeCell ref="N86:P86"/>
    <mergeCell ref="Q86:S86"/>
    <mergeCell ref="V86:Y86"/>
    <mergeCell ref="AA86:AB86"/>
    <mergeCell ref="AE86:AF86"/>
    <mergeCell ref="AI86:AK86"/>
    <mergeCell ref="AL86:AM86"/>
    <mergeCell ref="N85:P85"/>
    <mergeCell ref="Q85:S85"/>
    <mergeCell ref="V85:Y85"/>
    <mergeCell ref="AA85:AB85"/>
    <mergeCell ref="AE85:AF85"/>
    <mergeCell ref="AI85:AK85"/>
    <mergeCell ref="AL83:AM83"/>
    <mergeCell ref="N84:P84"/>
    <mergeCell ref="Q84:S84"/>
    <mergeCell ref="V84:Y84"/>
    <mergeCell ref="AA84:AB84"/>
    <mergeCell ref="AE84:AF84"/>
    <mergeCell ref="AI84:AK84"/>
    <mergeCell ref="AL84:AM84"/>
    <mergeCell ref="N83:P83"/>
    <mergeCell ref="Q83:S83"/>
    <mergeCell ref="V83:Y83"/>
    <mergeCell ref="AA83:AB83"/>
    <mergeCell ref="AE83:AF83"/>
    <mergeCell ref="AI83:AK83"/>
    <mergeCell ref="AL81:AM81"/>
    <mergeCell ref="N82:P82"/>
    <mergeCell ref="Q82:S82"/>
    <mergeCell ref="V82:Y82"/>
    <mergeCell ref="AA82:AB82"/>
    <mergeCell ref="AE82:AF82"/>
    <mergeCell ref="AI82:AK82"/>
    <mergeCell ref="AL82:AM82"/>
    <mergeCell ref="N81:P81"/>
    <mergeCell ref="Q81:S81"/>
    <mergeCell ref="V81:Y81"/>
    <mergeCell ref="AA81:AB81"/>
    <mergeCell ref="AE81:AF81"/>
    <mergeCell ref="AI81:AK81"/>
    <mergeCell ref="AL79:AM79"/>
    <mergeCell ref="N80:P80"/>
    <mergeCell ref="Q80:S80"/>
    <mergeCell ref="V80:Y80"/>
    <mergeCell ref="AA80:AB80"/>
    <mergeCell ref="AE80:AF80"/>
    <mergeCell ref="AI80:AK80"/>
    <mergeCell ref="AL80:AM80"/>
    <mergeCell ref="N79:P79"/>
    <mergeCell ref="Q79:S79"/>
    <mergeCell ref="V79:Y79"/>
    <mergeCell ref="AA79:AB79"/>
    <mergeCell ref="AE79:AF79"/>
    <mergeCell ref="AI79:AK79"/>
    <mergeCell ref="AL77:AM77"/>
    <mergeCell ref="N78:P78"/>
    <mergeCell ref="Q78:S78"/>
    <mergeCell ref="V78:Y78"/>
    <mergeCell ref="AA78:AB78"/>
    <mergeCell ref="AE78:AF78"/>
    <mergeCell ref="AI78:AK78"/>
    <mergeCell ref="AL78:AM78"/>
    <mergeCell ref="N77:P77"/>
    <mergeCell ref="Q77:S77"/>
    <mergeCell ref="V77:Y77"/>
    <mergeCell ref="AA77:AB77"/>
    <mergeCell ref="AE77:AF77"/>
    <mergeCell ref="AI77:AK77"/>
    <mergeCell ref="AL75:AM75"/>
    <mergeCell ref="N76:P76"/>
    <mergeCell ref="Q76:S76"/>
    <mergeCell ref="V76:Y76"/>
    <mergeCell ref="AA76:AB76"/>
    <mergeCell ref="AE76:AF76"/>
    <mergeCell ref="AI76:AK76"/>
    <mergeCell ref="AL76:AM76"/>
    <mergeCell ref="N75:P75"/>
    <mergeCell ref="Q75:S75"/>
    <mergeCell ref="V75:Y75"/>
    <mergeCell ref="AA75:AB75"/>
    <mergeCell ref="AE75:AF75"/>
    <mergeCell ref="AI75:AK75"/>
    <mergeCell ref="AL73:AM73"/>
    <mergeCell ref="N74:P74"/>
    <mergeCell ref="Q74:S74"/>
    <mergeCell ref="V74:Y74"/>
    <mergeCell ref="AA74:AB74"/>
    <mergeCell ref="AE74:AF74"/>
    <mergeCell ref="AI74:AK74"/>
    <mergeCell ref="AL74:AM74"/>
    <mergeCell ref="N73:P73"/>
    <mergeCell ref="Q73:S73"/>
    <mergeCell ref="V73:Y73"/>
    <mergeCell ref="AA73:AB73"/>
    <mergeCell ref="AE73:AF73"/>
    <mergeCell ref="AI73:AK73"/>
    <mergeCell ref="AL71:AM71"/>
    <mergeCell ref="N72:P72"/>
    <mergeCell ref="Q72:S72"/>
    <mergeCell ref="V72:Y72"/>
    <mergeCell ref="AA72:AB72"/>
    <mergeCell ref="AE72:AF72"/>
    <mergeCell ref="AI72:AK72"/>
    <mergeCell ref="AL72:AM72"/>
    <mergeCell ref="N71:P71"/>
    <mergeCell ref="Q71:S71"/>
    <mergeCell ref="V71:Y71"/>
    <mergeCell ref="AA71:AB71"/>
    <mergeCell ref="AE71:AF71"/>
    <mergeCell ref="AI71:AK71"/>
    <mergeCell ref="AL69:AM69"/>
    <mergeCell ref="N70:P70"/>
    <mergeCell ref="Q70:S70"/>
    <mergeCell ref="V70:Y70"/>
    <mergeCell ref="AA70:AB70"/>
    <mergeCell ref="AE70:AF70"/>
    <mergeCell ref="AI70:AK70"/>
    <mergeCell ref="AL70:AM70"/>
    <mergeCell ref="N69:P69"/>
    <mergeCell ref="Q69:S69"/>
    <mergeCell ref="V69:Y69"/>
    <mergeCell ref="AA69:AB69"/>
    <mergeCell ref="AE69:AF69"/>
    <mergeCell ref="AI69:AK69"/>
    <mergeCell ref="AI66:AK66"/>
    <mergeCell ref="AL66:AM66"/>
    <mergeCell ref="Q67:S67"/>
    <mergeCell ref="N68:P68"/>
    <mergeCell ref="Q68:S68"/>
    <mergeCell ref="V68:Y68"/>
    <mergeCell ref="AA68:AB68"/>
    <mergeCell ref="AE68:AF68"/>
    <mergeCell ref="AI68:AK68"/>
    <mergeCell ref="AL68:AM68"/>
    <mergeCell ref="P65:V65"/>
    <mergeCell ref="N66:P66"/>
    <mergeCell ref="Q66:S66"/>
    <mergeCell ref="V66:Y66"/>
    <mergeCell ref="AA66:AB66"/>
    <mergeCell ref="AE66:AF66"/>
    <mergeCell ref="P59:W59"/>
    <mergeCell ref="Y59:AA59"/>
    <mergeCell ref="P61:V61"/>
    <mergeCell ref="P63:W63"/>
    <mergeCell ref="Y63:AA63"/>
    <mergeCell ref="AF63:AI63"/>
    <mergeCell ref="P55:V55"/>
    <mergeCell ref="P57:W57"/>
    <mergeCell ref="Y57:AA57"/>
    <mergeCell ref="AF57:AI57"/>
    <mergeCell ref="AK57:AL57"/>
    <mergeCell ref="P58:W58"/>
    <mergeCell ref="Y58:AA58"/>
    <mergeCell ref="AF58:AI58"/>
    <mergeCell ref="AK58:AL58"/>
    <mergeCell ref="N48:P48"/>
    <mergeCell ref="Q48:S48"/>
    <mergeCell ref="V48:Y48"/>
    <mergeCell ref="AA48:AB48"/>
    <mergeCell ref="O50:Q50"/>
    <mergeCell ref="S50:AC51"/>
    <mergeCell ref="AL46:AM46"/>
    <mergeCell ref="N47:P47"/>
    <mergeCell ref="Q47:S47"/>
    <mergeCell ref="V47:Y47"/>
    <mergeCell ref="AA47:AB47"/>
    <mergeCell ref="AE47:AF47"/>
    <mergeCell ref="AI47:AK47"/>
    <mergeCell ref="AL47:AM47"/>
    <mergeCell ref="N46:P46"/>
    <mergeCell ref="Q46:S46"/>
    <mergeCell ref="V46:Y46"/>
    <mergeCell ref="AA46:AB46"/>
    <mergeCell ref="AE46:AF46"/>
    <mergeCell ref="AI46:AK46"/>
    <mergeCell ref="AL43:AM43"/>
    <mergeCell ref="Q44:S44"/>
    <mergeCell ref="N45:P45"/>
    <mergeCell ref="Q45:S45"/>
    <mergeCell ref="V45:Y45"/>
    <mergeCell ref="AA45:AB45"/>
    <mergeCell ref="AE45:AF45"/>
    <mergeCell ref="AI45:AK45"/>
    <mergeCell ref="AL45:AM45"/>
    <mergeCell ref="N43:P43"/>
    <mergeCell ref="Q43:S43"/>
    <mergeCell ref="V43:Y43"/>
    <mergeCell ref="AA43:AB43"/>
    <mergeCell ref="AE43:AF43"/>
    <mergeCell ref="AI43:AK43"/>
    <mergeCell ref="AL41:AM41"/>
    <mergeCell ref="N42:P42"/>
    <mergeCell ref="Q42:S42"/>
    <mergeCell ref="V42:Y42"/>
    <mergeCell ref="AA42:AB42"/>
    <mergeCell ref="AE42:AF42"/>
    <mergeCell ref="AI42:AK42"/>
    <mergeCell ref="AL42:AM42"/>
    <mergeCell ref="N41:P41"/>
    <mergeCell ref="Q41:S41"/>
    <mergeCell ref="V41:Y41"/>
    <mergeCell ref="AA41:AB41"/>
    <mergeCell ref="AE41:AF41"/>
    <mergeCell ref="AI41:AK41"/>
    <mergeCell ref="AL39:AM39"/>
    <mergeCell ref="N40:P40"/>
    <mergeCell ref="Q40:S40"/>
    <mergeCell ref="V40:Y40"/>
    <mergeCell ref="AA40:AB40"/>
    <mergeCell ref="AE40:AF40"/>
    <mergeCell ref="AI40:AK40"/>
    <mergeCell ref="AL40:AM40"/>
    <mergeCell ref="N39:P39"/>
    <mergeCell ref="Q39:S39"/>
    <mergeCell ref="V39:Y39"/>
    <mergeCell ref="AA39:AB39"/>
    <mergeCell ref="AE39:AF39"/>
    <mergeCell ref="AI39:AK39"/>
    <mergeCell ref="AL37:AM37"/>
    <mergeCell ref="N38:P38"/>
    <mergeCell ref="Q38:S38"/>
    <mergeCell ref="V38:Y38"/>
    <mergeCell ref="AA38:AB38"/>
    <mergeCell ref="AE38:AF38"/>
    <mergeCell ref="AI38:AK38"/>
    <mergeCell ref="AL38:AM38"/>
    <mergeCell ref="N37:P37"/>
    <mergeCell ref="Q37:S37"/>
    <mergeCell ref="V37:Y37"/>
    <mergeCell ref="AA37:AB37"/>
    <mergeCell ref="AE37:AF37"/>
    <mergeCell ref="AI37:AK37"/>
    <mergeCell ref="AL35:AM35"/>
    <mergeCell ref="N36:P36"/>
    <mergeCell ref="Q36:S36"/>
    <mergeCell ref="V36:Y36"/>
    <mergeCell ref="AA36:AB36"/>
    <mergeCell ref="AE36:AF36"/>
    <mergeCell ref="AI36:AK36"/>
    <mergeCell ref="AL36:AM36"/>
    <mergeCell ref="N35:P35"/>
    <mergeCell ref="Q35:S35"/>
    <mergeCell ref="V35:Y35"/>
    <mergeCell ref="AA35:AB35"/>
    <mergeCell ref="AE35:AF35"/>
    <mergeCell ref="AI35:AK35"/>
    <mergeCell ref="AL33:AM33"/>
    <mergeCell ref="N34:P34"/>
    <mergeCell ref="Q34:S34"/>
    <mergeCell ref="V34:Y34"/>
    <mergeCell ref="AA34:AB34"/>
    <mergeCell ref="AE34:AF34"/>
    <mergeCell ref="AI34:AK34"/>
    <mergeCell ref="AL34:AM34"/>
    <mergeCell ref="N33:P33"/>
    <mergeCell ref="Q33:S33"/>
    <mergeCell ref="V33:Y33"/>
    <mergeCell ref="AA33:AB33"/>
    <mergeCell ref="AE33:AF33"/>
    <mergeCell ref="AI33:AK33"/>
    <mergeCell ref="AL31:AM31"/>
    <mergeCell ref="N32:P32"/>
    <mergeCell ref="Q32:S32"/>
    <mergeCell ref="V32:Y32"/>
    <mergeCell ref="AA32:AB32"/>
    <mergeCell ref="AE32:AF32"/>
    <mergeCell ref="AI32:AK32"/>
    <mergeCell ref="AL32:AM32"/>
    <mergeCell ref="N31:P31"/>
    <mergeCell ref="Q31:S31"/>
    <mergeCell ref="V31:Y31"/>
    <mergeCell ref="AA31:AB31"/>
    <mergeCell ref="AE31:AF31"/>
    <mergeCell ref="AI31:AK31"/>
    <mergeCell ref="AL29:AM29"/>
    <mergeCell ref="N30:P30"/>
    <mergeCell ref="Q30:S30"/>
    <mergeCell ref="V30:Y30"/>
    <mergeCell ref="AA30:AB30"/>
    <mergeCell ref="AE30:AF30"/>
    <mergeCell ref="AI30:AK30"/>
    <mergeCell ref="AL30:AM30"/>
    <mergeCell ref="N29:P29"/>
    <mergeCell ref="Q29:S29"/>
    <mergeCell ref="V29:Y29"/>
    <mergeCell ref="AA29:AB29"/>
    <mergeCell ref="AE29:AF29"/>
    <mergeCell ref="AI29:AK29"/>
    <mergeCell ref="AL27:AM27"/>
    <mergeCell ref="N28:P28"/>
    <mergeCell ref="Q28:S28"/>
    <mergeCell ref="V28:Y28"/>
    <mergeCell ref="AA28:AB28"/>
    <mergeCell ref="AE28:AF28"/>
    <mergeCell ref="AI28:AK28"/>
    <mergeCell ref="AL28:AM28"/>
    <mergeCell ref="N27:P27"/>
    <mergeCell ref="Q27:S27"/>
    <mergeCell ref="V27:Y27"/>
    <mergeCell ref="AA27:AB27"/>
    <mergeCell ref="AE27:AF27"/>
    <mergeCell ref="AI27:AK27"/>
    <mergeCell ref="AL25:AM25"/>
    <mergeCell ref="N26:P26"/>
    <mergeCell ref="Q26:S26"/>
    <mergeCell ref="V26:Y26"/>
    <mergeCell ref="AA26:AB26"/>
    <mergeCell ref="AE26:AF26"/>
    <mergeCell ref="AI26:AK26"/>
    <mergeCell ref="AL26:AM26"/>
    <mergeCell ref="N25:P25"/>
    <mergeCell ref="Q25:S25"/>
    <mergeCell ref="V25:Y25"/>
    <mergeCell ref="AA25:AB25"/>
    <mergeCell ref="AE25:AF25"/>
    <mergeCell ref="AI25:AK25"/>
    <mergeCell ref="AL23:AM23"/>
    <mergeCell ref="N24:P24"/>
    <mergeCell ref="Q24:S24"/>
    <mergeCell ref="V24:Y24"/>
    <mergeCell ref="AA24:AB24"/>
    <mergeCell ref="AE24:AF24"/>
    <mergeCell ref="AI24:AK24"/>
    <mergeCell ref="AL24:AM24"/>
    <mergeCell ref="N23:P23"/>
    <mergeCell ref="Q23:S23"/>
    <mergeCell ref="V23:Y23"/>
    <mergeCell ref="AA23:AB23"/>
    <mergeCell ref="AE23:AF23"/>
    <mergeCell ref="AI23:AK23"/>
    <mergeCell ref="AL21:AM21"/>
    <mergeCell ref="N22:P22"/>
    <mergeCell ref="Q22:S22"/>
    <mergeCell ref="V22:Y22"/>
    <mergeCell ref="AA22:AB22"/>
    <mergeCell ref="AE22:AF22"/>
    <mergeCell ref="AI22:AK22"/>
    <mergeCell ref="AL22:AM22"/>
    <mergeCell ref="N21:P21"/>
    <mergeCell ref="Q21:S21"/>
    <mergeCell ref="V21:Y21"/>
    <mergeCell ref="AA21:AB21"/>
    <mergeCell ref="AE21:AF21"/>
    <mergeCell ref="AI21:AK21"/>
    <mergeCell ref="AL19:AM19"/>
    <mergeCell ref="N20:P20"/>
    <mergeCell ref="Q20:S20"/>
    <mergeCell ref="V20:Y20"/>
    <mergeCell ref="AA20:AB20"/>
    <mergeCell ref="AE20:AF20"/>
    <mergeCell ref="AI20:AK20"/>
    <mergeCell ref="AL20:AM20"/>
    <mergeCell ref="N19:P19"/>
    <mergeCell ref="Q19:S19"/>
    <mergeCell ref="V19:Y19"/>
    <mergeCell ref="AA19:AB19"/>
    <mergeCell ref="AE19:AF19"/>
    <mergeCell ref="AI19:AK19"/>
    <mergeCell ref="AL17:AM17"/>
    <mergeCell ref="N18:P18"/>
    <mergeCell ref="Q18:S18"/>
    <mergeCell ref="V18:Y18"/>
    <mergeCell ref="AA18:AB18"/>
    <mergeCell ref="AE18:AF18"/>
    <mergeCell ref="AI18:AK18"/>
    <mergeCell ref="AL18:AM18"/>
    <mergeCell ref="N17:P17"/>
    <mergeCell ref="Q17:S17"/>
    <mergeCell ref="V17:Y17"/>
    <mergeCell ref="AA17:AB17"/>
    <mergeCell ref="AE17:AF17"/>
    <mergeCell ref="AI17:AK17"/>
    <mergeCell ref="AL15:AM15"/>
    <mergeCell ref="N16:P16"/>
    <mergeCell ref="Q16:S16"/>
    <mergeCell ref="V16:Y16"/>
    <mergeCell ref="AA16:AB16"/>
    <mergeCell ref="AE16:AF16"/>
    <mergeCell ref="AI16:AK16"/>
    <mergeCell ref="AL16:AM16"/>
    <mergeCell ref="N15:P15"/>
    <mergeCell ref="Q15:S15"/>
    <mergeCell ref="V15:Y15"/>
    <mergeCell ref="AA15:AB15"/>
    <mergeCell ref="AE15:AF15"/>
    <mergeCell ref="AI15:AK15"/>
    <mergeCell ref="AI12:AK12"/>
    <mergeCell ref="AL12:AM12"/>
    <mergeCell ref="Q13:S13"/>
    <mergeCell ref="N14:P14"/>
    <mergeCell ref="Q14:S14"/>
    <mergeCell ref="V14:Y14"/>
    <mergeCell ref="AA14:AB14"/>
    <mergeCell ref="AE14:AF14"/>
    <mergeCell ref="AI14:AK14"/>
    <mergeCell ref="AL14:AM14"/>
    <mergeCell ref="P11:V11"/>
    <mergeCell ref="N12:P12"/>
    <mergeCell ref="Q12:S12"/>
    <mergeCell ref="V12:Y12"/>
    <mergeCell ref="AA12:AB12"/>
    <mergeCell ref="AE12:AF12"/>
    <mergeCell ref="P5:W5"/>
    <mergeCell ref="Y5:AA5"/>
    <mergeCell ref="P7:V7"/>
    <mergeCell ref="P9:W9"/>
    <mergeCell ref="Y9:AA9"/>
    <mergeCell ref="AF9:AI9"/>
    <mergeCell ref="P1:V1"/>
    <mergeCell ref="P3:W3"/>
    <mergeCell ref="Y3:AA3"/>
    <mergeCell ref="AF3:AI3"/>
    <mergeCell ref="AK3:AL3"/>
    <mergeCell ref="P4:W4"/>
    <mergeCell ref="Y4:AA4"/>
    <mergeCell ref="AF4:AI4"/>
    <mergeCell ref="AK4:AL4"/>
    <mergeCell ref="P501:V501"/>
    <mergeCell ref="P503:W503"/>
    <mergeCell ref="Y503:AA503"/>
    <mergeCell ref="AF503:AI503"/>
    <mergeCell ref="AK503:AL503"/>
    <mergeCell ref="P504:W504"/>
    <mergeCell ref="Y504:AA504"/>
    <mergeCell ref="AF504:AI504"/>
    <mergeCell ref="AK504:AL504"/>
    <mergeCell ref="P505:W505"/>
    <mergeCell ref="Y505:AA505"/>
    <mergeCell ref="P507:V507"/>
    <mergeCell ref="P509:W509"/>
    <mergeCell ref="Y509:AA509"/>
    <mergeCell ref="AF509:AI509"/>
    <mergeCell ref="P511:V511"/>
    <mergeCell ref="N512:P512"/>
    <mergeCell ref="Q512:S512"/>
    <mergeCell ref="V512:Y512"/>
    <mergeCell ref="AA512:AB512"/>
    <mergeCell ref="AE512:AF512"/>
    <mergeCell ref="AI512:AK512"/>
    <mergeCell ref="AL512:AM512"/>
    <mergeCell ref="Q513:S513"/>
    <mergeCell ref="N514:P514"/>
    <mergeCell ref="Q514:S514"/>
    <mergeCell ref="V514:Y514"/>
    <mergeCell ref="AA514:AB514"/>
    <mergeCell ref="AE514:AF514"/>
    <mergeCell ref="AI514:AK514"/>
    <mergeCell ref="AL514:AM514"/>
    <mergeCell ref="N515:P515"/>
    <mergeCell ref="Q515:S515"/>
    <mergeCell ref="V515:Y515"/>
    <mergeCell ref="AA515:AB515"/>
    <mergeCell ref="AE515:AF515"/>
    <mergeCell ref="AI515:AK515"/>
    <mergeCell ref="AL515:AM515"/>
    <mergeCell ref="N516:P516"/>
    <mergeCell ref="Q516:S516"/>
    <mergeCell ref="V516:Y516"/>
    <mergeCell ref="AA516:AB516"/>
    <mergeCell ref="AE516:AF516"/>
    <mergeCell ref="AI516:AK516"/>
    <mergeCell ref="AL516:AM516"/>
    <mergeCell ref="N517:P517"/>
    <mergeCell ref="Q517:S517"/>
    <mergeCell ref="V517:Y517"/>
    <mergeCell ref="AA517:AB517"/>
    <mergeCell ref="AE517:AF517"/>
    <mergeCell ref="AI517:AK517"/>
    <mergeCell ref="AL517:AM517"/>
    <mergeCell ref="N518:P518"/>
    <mergeCell ref="Q518:S518"/>
    <mergeCell ref="V518:Y518"/>
    <mergeCell ref="AA518:AB518"/>
    <mergeCell ref="AE518:AF518"/>
    <mergeCell ref="AI518:AK518"/>
    <mergeCell ref="AL518:AM518"/>
    <mergeCell ref="N519:P519"/>
    <mergeCell ref="Q519:S519"/>
    <mergeCell ref="V519:Y519"/>
    <mergeCell ref="AA519:AB519"/>
    <mergeCell ref="AE519:AF519"/>
    <mergeCell ref="AI519:AK519"/>
    <mergeCell ref="AL519:AM519"/>
    <mergeCell ref="N520:P520"/>
    <mergeCell ref="Q520:S520"/>
    <mergeCell ref="V520:Y520"/>
    <mergeCell ref="AA520:AB520"/>
    <mergeCell ref="AE520:AF520"/>
    <mergeCell ref="AI520:AK520"/>
    <mergeCell ref="AL520:AM520"/>
    <mergeCell ref="N521:P521"/>
    <mergeCell ref="Q521:S521"/>
    <mergeCell ref="V521:Y521"/>
    <mergeCell ref="AA521:AB521"/>
    <mergeCell ref="AE521:AF521"/>
    <mergeCell ref="AI521:AK521"/>
    <mergeCell ref="AL521:AM521"/>
    <mergeCell ref="N522:P522"/>
    <mergeCell ref="Q522:S522"/>
    <mergeCell ref="V522:Y522"/>
    <mergeCell ref="AA522:AB522"/>
    <mergeCell ref="AE522:AF522"/>
    <mergeCell ref="AI522:AK522"/>
    <mergeCell ref="AL522:AM522"/>
    <mergeCell ref="N523:P523"/>
    <mergeCell ref="Q523:S523"/>
    <mergeCell ref="V523:Y523"/>
    <mergeCell ref="AA523:AB523"/>
    <mergeCell ref="AE523:AF523"/>
    <mergeCell ref="AI523:AK523"/>
    <mergeCell ref="AL523:AM523"/>
    <mergeCell ref="N524:P524"/>
    <mergeCell ref="Q524:S524"/>
    <mergeCell ref="V524:Y524"/>
    <mergeCell ref="AA524:AB524"/>
    <mergeCell ref="AE524:AF524"/>
    <mergeCell ref="AI524:AK524"/>
    <mergeCell ref="AL524:AM524"/>
    <mergeCell ref="N525:P525"/>
    <mergeCell ref="Q525:S525"/>
    <mergeCell ref="V525:Y525"/>
    <mergeCell ref="AA525:AB525"/>
    <mergeCell ref="AE525:AF525"/>
    <mergeCell ref="AI525:AK525"/>
    <mergeCell ref="AL525:AM525"/>
    <mergeCell ref="N526:P526"/>
    <mergeCell ref="Q526:S526"/>
    <mergeCell ref="V526:Y526"/>
    <mergeCell ref="AA526:AB526"/>
    <mergeCell ref="AE526:AF526"/>
    <mergeCell ref="AI526:AK526"/>
    <mergeCell ref="AL526:AM526"/>
    <mergeCell ref="N527:P527"/>
    <mergeCell ref="Q527:S527"/>
    <mergeCell ref="V527:Y527"/>
    <mergeCell ref="AA527:AB527"/>
    <mergeCell ref="AE527:AF527"/>
    <mergeCell ref="AI527:AK527"/>
    <mergeCell ref="AL527:AM527"/>
    <mergeCell ref="N528:P528"/>
    <mergeCell ref="Q528:S528"/>
    <mergeCell ref="V528:Y528"/>
    <mergeCell ref="AA528:AB528"/>
    <mergeCell ref="AE528:AF528"/>
    <mergeCell ref="AI528:AK528"/>
    <mergeCell ref="AL528:AM528"/>
    <mergeCell ref="N529:P529"/>
    <mergeCell ref="Q529:S529"/>
    <mergeCell ref="V529:Y529"/>
    <mergeCell ref="AA529:AB529"/>
    <mergeCell ref="AE529:AF529"/>
    <mergeCell ref="AI529:AK529"/>
    <mergeCell ref="AL529:AM529"/>
    <mergeCell ref="N530:P530"/>
    <mergeCell ref="Q530:S530"/>
    <mergeCell ref="V530:Y530"/>
    <mergeCell ref="AA530:AB530"/>
    <mergeCell ref="AE530:AF530"/>
    <mergeCell ref="AI530:AK530"/>
    <mergeCell ref="AL530:AM530"/>
    <mergeCell ref="N531:P531"/>
    <mergeCell ref="Q531:S531"/>
    <mergeCell ref="V531:Y531"/>
    <mergeCell ref="AA531:AB531"/>
    <mergeCell ref="AE531:AF531"/>
    <mergeCell ref="AI531:AK531"/>
    <mergeCell ref="AL531:AM531"/>
    <mergeCell ref="N532:P532"/>
    <mergeCell ref="Q532:S532"/>
    <mergeCell ref="V532:Y532"/>
    <mergeCell ref="AA532:AB532"/>
    <mergeCell ref="AE532:AF532"/>
    <mergeCell ref="AI532:AK532"/>
    <mergeCell ref="AL532:AM532"/>
    <mergeCell ref="N533:P533"/>
    <mergeCell ref="Q533:S533"/>
    <mergeCell ref="V533:Y533"/>
    <mergeCell ref="AA533:AB533"/>
    <mergeCell ref="AE533:AF533"/>
    <mergeCell ref="AI533:AK533"/>
    <mergeCell ref="AL533:AM533"/>
    <mergeCell ref="N534:P534"/>
    <mergeCell ref="Q534:S534"/>
    <mergeCell ref="V534:Y534"/>
    <mergeCell ref="AA534:AB534"/>
    <mergeCell ref="AE534:AF534"/>
    <mergeCell ref="AI534:AK534"/>
    <mergeCell ref="AL534:AM534"/>
    <mergeCell ref="N535:P535"/>
    <mergeCell ref="Q535:S535"/>
    <mergeCell ref="V535:Y535"/>
    <mergeCell ref="AA535:AB535"/>
    <mergeCell ref="AE535:AF535"/>
    <mergeCell ref="AI535:AK535"/>
    <mergeCell ref="AL535:AM535"/>
    <mergeCell ref="N536:P536"/>
    <mergeCell ref="Q536:S536"/>
    <mergeCell ref="V536:Y536"/>
    <mergeCell ref="AA536:AB536"/>
    <mergeCell ref="AE536:AF536"/>
    <mergeCell ref="AI536:AK536"/>
    <mergeCell ref="AL536:AM536"/>
    <mergeCell ref="N537:P537"/>
    <mergeCell ref="Q537:S537"/>
    <mergeCell ref="V537:Y537"/>
    <mergeCell ref="AA537:AB537"/>
    <mergeCell ref="AE537:AF537"/>
    <mergeCell ref="AI537:AK537"/>
    <mergeCell ref="AL537:AM537"/>
    <mergeCell ref="N538:P538"/>
    <mergeCell ref="Q538:S538"/>
    <mergeCell ref="V538:Y538"/>
    <mergeCell ref="AA538:AB538"/>
    <mergeCell ref="AE538:AF538"/>
    <mergeCell ref="AI538:AK538"/>
    <mergeCell ref="AL538:AM538"/>
    <mergeCell ref="N539:P539"/>
    <mergeCell ref="Q539:S539"/>
    <mergeCell ref="V539:Y539"/>
    <mergeCell ref="AA539:AB539"/>
    <mergeCell ref="AE539:AF539"/>
    <mergeCell ref="AI539:AK539"/>
    <mergeCell ref="AL539:AM539"/>
    <mergeCell ref="N540:P540"/>
    <mergeCell ref="Q540:S540"/>
    <mergeCell ref="V540:Y540"/>
    <mergeCell ref="AA540:AB540"/>
    <mergeCell ref="AE540:AF540"/>
    <mergeCell ref="AI540:AK540"/>
    <mergeCell ref="AL540:AM540"/>
    <mergeCell ref="N541:P541"/>
    <mergeCell ref="Q541:S541"/>
    <mergeCell ref="V541:Y541"/>
    <mergeCell ref="AA541:AB541"/>
    <mergeCell ref="AE541:AF541"/>
    <mergeCell ref="AI541:AK541"/>
    <mergeCell ref="AL541:AM541"/>
    <mergeCell ref="N542:P542"/>
    <mergeCell ref="Q542:S542"/>
    <mergeCell ref="V542:Y542"/>
    <mergeCell ref="AA542:AB542"/>
    <mergeCell ref="AE542:AF542"/>
    <mergeCell ref="AI542:AK542"/>
    <mergeCell ref="AL542:AM542"/>
    <mergeCell ref="N543:P543"/>
    <mergeCell ref="Q543:S543"/>
    <mergeCell ref="V543:Y543"/>
    <mergeCell ref="AA543:AB543"/>
    <mergeCell ref="AE543:AF543"/>
    <mergeCell ref="AI543:AK543"/>
    <mergeCell ref="AL543:AM543"/>
    <mergeCell ref="N544:P544"/>
    <mergeCell ref="Q544:S544"/>
    <mergeCell ref="V544:Y544"/>
    <mergeCell ref="AA544:AB544"/>
    <mergeCell ref="AE544:AF544"/>
    <mergeCell ref="AI544:AK544"/>
    <mergeCell ref="AL544:AM544"/>
    <mergeCell ref="N545:P545"/>
    <mergeCell ref="Q545:S545"/>
    <mergeCell ref="V545:Y545"/>
    <mergeCell ref="AA545:AB545"/>
    <mergeCell ref="AE545:AF545"/>
    <mergeCell ref="AI545:AK545"/>
    <mergeCell ref="AL545:AM545"/>
    <mergeCell ref="N546:P546"/>
    <mergeCell ref="Q546:S546"/>
    <mergeCell ref="V546:Y546"/>
    <mergeCell ref="AA546:AB546"/>
    <mergeCell ref="AE546:AF546"/>
    <mergeCell ref="AI546:AK546"/>
    <mergeCell ref="AL546:AM546"/>
    <mergeCell ref="N547:P547"/>
    <mergeCell ref="Q547:S547"/>
    <mergeCell ref="V547:Y547"/>
    <mergeCell ref="AA547:AB547"/>
    <mergeCell ref="AE547:AF547"/>
    <mergeCell ref="AI547:AK547"/>
    <mergeCell ref="AL547:AM547"/>
    <mergeCell ref="N548:P548"/>
    <mergeCell ref="Q548:S548"/>
    <mergeCell ref="V548:Y548"/>
    <mergeCell ref="AA548:AB548"/>
    <mergeCell ref="AE548:AF548"/>
    <mergeCell ref="AI548:AK548"/>
    <mergeCell ref="AL548:AM548"/>
    <mergeCell ref="N549:P549"/>
    <mergeCell ref="Q549:S549"/>
    <mergeCell ref="V549:Y549"/>
    <mergeCell ref="AA549:AB549"/>
    <mergeCell ref="AE549:AF549"/>
    <mergeCell ref="AI549:AK549"/>
    <mergeCell ref="AL549:AM549"/>
    <mergeCell ref="Q550:S550"/>
    <mergeCell ref="N551:P551"/>
    <mergeCell ref="Q551:S551"/>
    <mergeCell ref="V551:Y551"/>
    <mergeCell ref="AA551:AB551"/>
    <mergeCell ref="AE551:AF551"/>
    <mergeCell ref="AI551:AK551"/>
    <mergeCell ref="AL551:AM551"/>
    <mergeCell ref="N552:P552"/>
    <mergeCell ref="Q552:S552"/>
    <mergeCell ref="V552:Y552"/>
    <mergeCell ref="AA552:AB552"/>
    <mergeCell ref="AE552:AF552"/>
    <mergeCell ref="AI552:AK552"/>
    <mergeCell ref="AL552:AM552"/>
    <mergeCell ref="N553:P553"/>
    <mergeCell ref="Q553:S553"/>
    <mergeCell ref="V553:Y553"/>
    <mergeCell ref="AA553:AB553"/>
    <mergeCell ref="AE553:AF553"/>
    <mergeCell ref="AI553:AK553"/>
    <mergeCell ref="AL553:AM553"/>
    <mergeCell ref="N554:P554"/>
    <mergeCell ref="Q554:S554"/>
    <mergeCell ref="V554:Y554"/>
    <mergeCell ref="AA554:AB554"/>
    <mergeCell ref="O556:Q556"/>
    <mergeCell ref="S556:AC557"/>
    <mergeCell ref="P559:V559"/>
    <mergeCell ref="P561:W561"/>
    <mergeCell ref="Y561:AA561"/>
    <mergeCell ref="AF561:AI561"/>
    <mergeCell ref="AK561:AL561"/>
    <mergeCell ref="P562:W562"/>
    <mergeCell ref="Y562:AA562"/>
    <mergeCell ref="AF562:AI562"/>
    <mergeCell ref="AK562:AL562"/>
    <mergeCell ref="P563:W563"/>
    <mergeCell ref="Y563:AA563"/>
    <mergeCell ref="P565:V565"/>
    <mergeCell ref="P567:W567"/>
    <mergeCell ref="Y567:AA567"/>
    <mergeCell ref="AF567:AI567"/>
    <mergeCell ref="P569:V569"/>
    <mergeCell ref="N570:P570"/>
    <mergeCell ref="Q570:S570"/>
    <mergeCell ref="V570:Y570"/>
    <mergeCell ref="AA570:AB570"/>
    <mergeCell ref="AE570:AF570"/>
    <mergeCell ref="AI570:AK570"/>
    <mergeCell ref="AL570:AM570"/>
    <mergeCell ref="Q571:S571"/>
    <mergeCell ref="N572:P572"/>
    <mergeCell ref="Q572:S572"/>
    <mergeCell ref="V572:Y572"/>
    <mergeCell ref="AA572:AB572"/>
    <mergeCell ref="AE572:AF572"/>
    <mergeCell ref="AI572:AK572"/>
    <mergeCell ref="AL572:AM572"/>
    <mergeCell ref="N573:P573"/>
    <mergeCell ref="Q573:S573"/>
    <mergeCell ref="V573:Y573"/>
    <mergeCell ref="AA573:AB573"/>
    <mergeCell ref="AE573:AF573"/>
    <mergeCell ref="AI573:AK573"/>
    <mergeCell ref="AL573:AM573"/>
    <mergeCell ref="N574:P574"/>
    <mergeCell ref="Q574:S574"/>
    <mergeCell ref="V574:Y574"/>
    <mergeCell ref="AA574:AB574"/>
    <mergeCell ref="AE574:AF574"/>
    <mergeCell ref="AI574:AK574"/>
    <mergeCell ref="AL574:AM574"/>
    <mergeCell ref="N575:P575"/>
    <mergeCell ref="Q575:S575"/>
    <mergeCell ref="V575:Y575"/>
    <mergeCell ref="AA575:AB575"/>
    <mergeCell ref="AE575:AF575"/>
    <mergeCell ref="AI575:AK575"/>
    <mergeCell ref="AL575:AM575"/>
    <mergeCell ref="N576:P576"/>
    <mergeCell ref="Q576:S576"/>
    <mergeCell ref="V576:Y576"/>
    <mergeCell ref="AA576:AB576"/>
    <mergeCell ref="AE576:AF576"/>
    <mergeCell ref="AI576:AK576"/>
    <mergeCell ref="AL576:AM576"/>
    <mergeCell ref="N577:P577"/>
    <mergeCell ref="Q577:S577"/>
    <mergeCell ref="V577:Y577"/>
    <mergeCell ref="AA577:AB577"/>
    <mergeCell ref="AE577:AF577"/>
    <mergeCell ref="AI577:AK577"/>
    <mergeCell ref="AL577:AM577"/>
    <mergeCell ref="N578:P578"/>
    <mergeCell ref="Q578:S578"/>
    <mergeCell ref="V578:Y578"/>
    <mergeCell ref="AA578:AB578"/>
    <mergeCell ref="AE578:AF578"/>
    <mergeCell ref="AI578:AK578"/>
    <mergeCell ref="AL578:AM578"/>
    <mergeCell ref="N579:P579"/>
    <mergeCell ref="Q579:S579"/>
    <mergeCell ref="V579:Y579"/>
    <mergeCell ref="AA579:AB579"/>
    <mergeCell ref="AE579:AF579"/>
    <mergeCell ref="AI579:AK579"/>
    <mergeCell ref="AL579:AM579"/>
    <mergeCell ref="N580:P580"/>
    <mergeCell ref="Q580:S580"/>
    <mergeCell ref="V580:Y580"/>
    <mergeCell ref="AA580:AB580"/>
    <mergeCell ref="AE580:AF580"/>
    <mergeCell ref="AI580:AK580"/>
    <mergeCell ref="AL580:AM580"/>
    <mergeCell ref="N581:P581"/>
    <mergeCell ref="Q581:S581"/>
    <mergeCell ref="V581:Y581"/>
    <mergeCell ref="AA581:AB581"/>
    <mergeCell ref="AE581:AF581"/>
    <mergeCell ref="AI581:AK581"/>
    <mergeCell ref="AL581:AM581"/>
    <mergeCell ref="N582:P582"/>
    <mergeCell ref="Q582:S582"/>
    <mergeCell ref="V582:Y582"/>
    <mergeCell ref="AA582:AB582"/>
    <mergeCell ref="AE582:AF582"/>
    <mergeCell ref="AI582:AK582"/>
    <mergeCell ref="AL582:AM582"/>
    <mergeCell ref="N583:P583"/>
    <mergeCell ref="Q583:S583"/>
    <mergeCell ref="V583:Y583"/>
    <mergeCell ref="AA583:AB583"/>
    <mergeCell ref="AE583:AF583"/>
    <mergeCell ref="AI583:AK583"/>
    <mergeCell ref="AL583:AM583"/>
    <mergeCell ref="N584:P584"/>
    <mergeCell ref="Q584:S584"/>
    <mergeCell ref="V584:Y584"/>
    <mergeCell ref="AA584:AB584"/>
    <mergeCell ref="AE584:AF584"/>
    <mergeCell ref="AI584:AK584"/>
    <mergeCell ref="AL584:AM584"/>
    <mergeCell ref="N585:P585"/>
    <mergeCell ref="Q585:S585"/>
    <mergeCell ref="V585:Y585"/>
    <mergeCell ref="AA585:AB585"/>
    <mergeCell ref="AE585:AF585"/>
    <mergeCell ref="AI585:AK585"/>
    <mergeCell ref="AL585:AM585"/>
    <mergeCell ref="N586:P586"/>
    <mergeCell ref="Q586:S586"/>
    <mergeCell ref="V586:Y586"/>
    <mergeCell ref="AA586:AB586"/>
    <mergeCell ref="AE586:AF586"/>
    <mergeCell ref="AI586:AK586"/>
    <mergeCell ref="AL586:AM586"/>
    <mergeCell ref="N587:P587"/>
    <mergeCell ref="Q587:S587"/>
    <mergeCell ref="V587:Y587"/>
    <mergeCell ref="AA587:AB587"/>
    <mergeCell ref="AE587:AF587"/>
    <mergeCell ref="AI587:AK587"/>
    <mergeCell ref="AL587:AM587"/>
    <mergeCell ref="N588:P588"/>
    <mergeCell ref="Q588:S588"/>
    <mergeCell ref="V588:Y588"/>
    <mergeCell ref="AA588:AB588"/>
    <mergeCell ref="AE588:AF588"/>
    <mergeCell ref="AI588:AK588"/>
    <mergeCell ref="AL588:AM588"/>
    <mergeCell ref="N589:P589"/>
    <mergeCell ref="Q589:S589"/>
    <mergeCell ref="V589:Y589"/>
    <mergeCell ref="AA589:AB589"/>
    <mergeCell ref="AE589:AF589"/>
    <mergeCell ref="AI589:AK589"/>
    <mergeCell ref="AL589:AM589"/>
    <mergeCell ref="N590:P590"/>
    <mergeCell ref="Q590:S590"/>
    <mergeCell ref="V590:Y590"/>
    <mergeCell ref="AA590:AB590"/>
    <mergeCell ref="AE590:AF590"/>
    <mergeCell ref="AI590:AK590"/>
    <mergeCell ref="AL590:AM590"/>
    <mergeCell ref="N591:P591"/>
    <mergeCell ref="Q591:S591"/>
    <mergeCell ref="V591:Y591"/>
    <mergeCell ref="AA591:AB591"/>
    <mergeCell ref="AE591:AF591"/>
    <mergeCell ref="AI591:AK591"/>
    <mergeCell ref="AL591:AM591"/>
    <mergeCell ref="N592:P592"/>
    <mergeCell ref="Q592:S592"/>
    <mergeCell ref="V592:Y592"/>
    <mergeCell ref="AA592:AB592"/>
    <mergeCell ref="AE592:AF592"/>
    <mergeCell ref="AI592:AK592"/>
    <mergeCell ref="AL592:AM592"/>
    <mergeCell ref="N593:P593"/>
    <mergeCell ref="Q593:S593"/>
    <mergeCell ref="V593:Y593"/>
    <mergeCell ref="AA593:AB593"/>
    <mergeCell ref="AE593:AF593"/>
    <mergeCell ref="AI593:AK593"/>
    <mergeCell ref="AL593:AM593"/>
    <mergeCell ref="N594:P594"/>
    <mergeCell ref="Q594:S594"/>
    <mergeCell ref="V594:Y594"/>
    <mergeCell ref="AA594:AB594"/>
    <mergeCell ref="AE594:AF594"/>
    <mergeCell ref="AI594:AK594"/>
    <mergeCell ref="AL594:AM594"/>
    <mergeCell ref="N595:P595"/>
    <mergeCell ref="Q595:S595"/>
    <mergeCell ref="V595:Y595"/>
    <mergeCell ref="AA595:AB595"/>
    <mergeCell ref="AE595:AF595"/>
    <mergeCell ref="AI595:AK595"/>
    <mergeCell ref="AL595:AM595"/>
    <mergeCell ref="N596:P596"/>
    <mergeCell ref="Q596:S596"/>
    <mergeCell ref="V596:Y596"/>
    <mergeCell ref="AA596:AB596"/>
    <mergeCell ref="AE596:AF596"/>
    <mergeCell ref="AI596:AK596"/>
    <mergeCell ref="AL596:AM596"/>
    <mergeCell ref="N597:P597"/>
    <mergeCell ref="Q597:S597"/>
    <mergeCell ref="V597:Y597"/>
    <mergeCell ref="AA597:AB597"/>
    <mergeCell ref="AE597:AF597"/>
    <mergeCell ref="AI597:AK597"/>
    <mergeCell ref="AL597:AM597"/>
    <mergeCell ref="N598:P598"/>
    <mergeCell ref="Q598:S598"/>
    <mergeCell ref="V598:Y598"/>
    <mergeCell ref="AA598:AB598"/>
    <mergeCell ref="AE598:AF598"/>
    <mergeCell ref="AI598:AK598"/>
    <mergeCell ref="AL598:AM598"/>
    <mergeCell ref="N599:P599"/>
    <mergeCell ref="Q599:S599"/>
    <mergeCell ref="V599:Y599"/>
    <mergeCell ref="AA599:AB599"/>
    <mergeCell ref="AE599:AF599"/>
    <mergeCell ref="AI599:AK599"/>
    <mergeCell ref="AL599:AM599"/>
    <mergeCell ref="N600:P600"/>
    <mergeCell ref="Q600:S600"/>
    <mergeCell ref="V600:Y600"/>
    <mergeCell ref="AA600:AB600"/>
    <mergeCell ref="AE600:AF600"/>
    <mergeCell ref="AI600:AK600"/>
    <mergeCell ref="AL600:AM600"/>
    <mergeCell ref="N601:P601"/>
    <mergeCell ref="Q601:S601"/>
    <mergeCell ref="V601:Y601"/>
    <mergeCell ref="AA601:AB601"/>
    <mergeCell ref="AE601:AF601"/>
    <mergeCell ref="AI601:AK601"/>
    <mergeCell ref="AL601:AM601"/>
    <mergeCell ref="N602:P602"/>
    <mergeCell ref="Q602:S602"/>
    <mergeCell ref="V602:Y602"/>
    <mergeCell ref="AA602:AB602"/>
    <mergeCell ref="AE602:AF602"/>
    <mergeCell ref="AI602:AK602"/>
    <mergeCell ref="AL602:AM602"/>
    <mergeCell ref="N603:P603"/>
    <mergeCell ref="Q603:S603"/>
    <mergeCell ref="V603:Y603"/>
    <mergeCell ref="AA603:AB603"/>
    <mergeCell ref="AE603:AF603"/>
    <mergeCell ref="AI603:AK603"/>
    <mergeCell ref="AL603:AM603"/>
    <mergeCell ref="N604:P604"/>
    <mergeCell ref="Q604:S604"/>
    <mergeCell ref="V604:Y604"/>
    <mergeCell ref="AA604:AB604"/>
    <mergeCell ref="AE604:AF604"/>
    <mergeCell ref="AI604:AK604"/>
    <mergeCell ref="AL604:AM604"/>
    <mergeCell ref="N605:P605"/>
    <mergeCell ref="Q605:S605"/>
    <mergeCell ref="V605:Y605"/>
    <mergeCell ref="AA605:AB605"/>
    <mergeCell ref="AE605:AF605"/>
    <mergeCell ref="AI605:AK605"/>
    <mergeCell ref="AL605:AM605"/>
    <mergeCell ref="N606:P606"/>
    <mergeCell ref="Q606:S606"/>
    <mergeCell ref="V606:Y606"/>
    <mergeCell ref="AA606:AB606"/>
    <mergeCell ref="AE606:AF606"/>
    <mergeCell ref="AI606:AK606"/>
    <mergeCell ref="AL606:AM606"/>
    <mergeCell ref="N607:P607"/>
    <mergeCell ref="Q607:S607"/>
    <mergeCell ref="V607:Y607"/>
    <mergeCell ref="AA607:AB607"/>
    <mergeCell ref="AE607:AF607"/>
    <mergeCell ref="AI607:AK607"/>
    <mergeCell ref="AL607:AM607"/>
    <mergeCell ref="Q608:S608"/>
    <mergeCell ref="N609:P609"/>
    <mergeCell ref="Q609:S609"/>
    <mergeCell ref="V609:Y609"/>
    <mergeCell ref="AA609:AB609"/>
    <mergeCell ref="AE609:AF609"/>
    <mergeCell ref="AI609:AK609"/>
    <mergeCell ref="AL609:AM609"/>
    <mergeCell ref="N610:P610"/>
    <mergeCell ref="Q610:S610"/>
    <mergeCell ref="V610:Y610"/>
    <mergeCell ref="AA610:AB610"/>
    <mergeCell ref="AE610:AF610"/>
    <mergeCell ref="AI610:AK610"/>
    <mergeCell ref="AL610:AM610"/>
    <mergeCell ref="N611:P611"/>
    <mergeCell ref="Q611:S611"/>
    <mergeCell ref="V611:Y611"/>
    <mergeCell ref="AA611:AB611"/>
    <mergeCell ref="AE611:AF611"/>
    <mergeCell ref="AI611:AK611"/>
    <mergeCell ref="AL611:AM611"/>
    <mergeCell ref="N612:P612"/>
    <mergeCell ref="Q612:S612"/>
    <mergeCell ref="V612:Y612"/>
    <mergeCell ref="AA612:AB612"/>
    <mergeCell ref="O614:Q614"/>
    <mergeCell ref="S614:AC615"/>
    <mergeCell ref="P617:V617"/>
    <mergeCell ref="P619:W619"/>
    <mergeCell ref="Y619:AA619"/>
    <mergeCell ref="AF619:AI619"/>
    <mergeCell ref="AK619:AL619"/>
    <mergeCell ref="P620:W620"/>
    <mergeCell ref="Y620:AA620"/>
    <mergeCell ref="AF620:AI620"/>
    <mergeCell ref="AK620:AL620"/>
    <mergeCell ref="P621:W621"/>
    <mergeCell ref="Y621:AA621"/>
    <mergeCell ref="P623:V623"/>
    <mergeCell ref="P625:W625"/>
    <mergeCell ref="Y625:AA625"/>
    <mergeCell ref="AF625:AI625"/>
    <mergeCell ref="P627:V627"/>
    <mergeCell ref="N628:P628"/>
    <mergeCell ref="Q628:S628"/>
    <mergeCell ref="V628:Y628"/>
    <mergeCell ref="AA628:AB628"/>
    <mergeCell ref="AE628:AF628"/>
    <mergeCell ref="AI628:AK628"/>
    <mergeCell ref="AL628:AM628"/>
    <mergeCell ref="Q629:S629"/>
    <mergeCell ref="N630:P630"/>
    <mergeCell ref="Q630:S630"/>
    <mergeCell ref="V630:Y630"/>
    <mergeCell ref="AA630:AB630"/>
    <mergeCell ref="AE630:AF630"/>
    <mergeCell ref="AI630:AK630"/>
    <mergeCell ref="AL630:AM630"/>
    <mergeCell ref="N631:P631"/>
    <mergeCell ref="Q631:S631"/>
    <mergeCell ref="V631:Y631"/>
    <mergeCell ref="AA631:AB631"/>
    <mergeCell ref="AE631:AF631"/>
    <mergeCell ref="AI631:AK631"/>
    <mergeCell ref="AL631:AM631"/>
    <mergeCell ref="N632:P632"/>
    <mergeCell ref="Q632:S632"/>
    <mergeCell ref="V632:Y632"/>
    <mergeCell ref="AA632:AB632"/>
    <mergeCell ref="AE632:AF632"/>
    <mergeCell ref="AI632:AK632"/>
    <mergeCell ref="AL632:AM632"/>
    <mergeCell ref="N633:P633"/>
    <mergeCell ref="Q633:S633"/>
    <mergeCell ref="V633:Y633"/>
    <mergeCell ref="AA633:AB633"/>
    <mergeCell ref="AE633:AF633"/>
    <mergeCell ref="AI633:AK633"/>
    <mergeCell ref="AL633:AM633"/>
    <mergeCell ref="N634:P634"/>
    <mergeCell ref="Q634:S634"/>
    <mergeCell ref="V634:Y634"/>
    <mergeCell ref="AA634:AB634"/>
    <mergeCell ref="AE634:AF634"/>
    <mergeCell ref="AI634:AK634"/>
    <mergeCell ref="AL634:AM634"/>
    <mergeCell ref="N635:P635"/>
    <mergeCell ref="Q635:S635"/>
    <mergeCell ref="V635:Y635"/>
    <mergeCell ref="AA635:AB635"/>
    <mergeCell ref="AE635:AF635"/>
    <mergeCell ref="AI635:AK635"/>
    <mergeCell ref="AL635:AM635"/>
    <mergeCell ref="N636:P636"/>
    <mergeCell ref="Q636:S636"/>
    <mergeCell ref="V636:Y636"/>
    <mergeCell ref="AA636:AB636"/>
    <mergeCell ref="AE636:AF636"/>
    <mergeCell ref="AI636:AK636"/>
    <mergeCell ref="AL636:AM636"/>
    <mergeCell ref="N637:P637"/>
    <mergeCell ref="Q637:S637"/>
    <mergeCell ref="V637:Y637"/>
    <mergeCell ref="AA637:AB637"/>
    <mergeCell ref="AE637:AF637"/>
    <mergeCell ref="AI637:AK637"/>
    <mergeCell ref="AL637:AM637"/>
    <mergeCell ref="N638:P638"/>
    <mergeCell ref="Q638:S638"/>
    <mergeCell ref="V638:Y638"/>
    <mergeCell ref="AA638:AB638"/>
    <mergeCell ref="AE638:AF638"/>
    <mergeCell ref="AI638:AK638"/>
    <mergeCell ref="AL638:AM638"/>
    <mergeCell ref="N639:P639"/>
    <mergeCell ref="Q639:S639"/>
    <mergeCell ref="V639:Y639"/>
    <mergeCell ref="AA639:AB639"/>
    <mergeCell ref="AE639:AF639"/>
    <mergeCell ref="AI639:AK639"/>
    <mergeCell ref="AL639:AM639"/>
    <mergeCell ref="N640:P640"/>
    <mergeCell ref="Q640:S640"/>
    <mergeCell ref="V640:Y640"/>
    <mergeCell ref="AA640:AB640"/>
    <mergeCell ref="AE640:AF640"/>
    <mergeCell ref="AI640:AK640"/>
    <mergeCell ref="AL640:AM640"/>
    <mergeCell ref="N641:P641"/>
    <mergeCell ref="Q641:S641"/>
    <mergeCell ref="V641:Y641"/>
    <mergeCell ref="AA641:AB641"/>
    <mergeCell ref="AE641:AF641"/>
    <mergeCell ref="AI641:AK641"/>
    <mergeCell ref="AL641:AM641"/>
    <mergeCell ref="N642:P642"/>
    <mergeCell ref="Q642:S642"/>
    <mergeCell ref="V642:Y642"/>
    <mergeCell ref="AA642:AB642"/>
    <mergeCell ref="AE642:AF642"/>
    <mergeCell ref="AI642:AK642"/>
    <mergeCell ref="AL642:AM642"/>
    <mergeCell ref="N643:P643"/>
    <mergeCell ref="Q643:S643"/>
    <mergeCell ref="V643:Y643"/>
    <mergeCell ref="AA643:AB643"/>
    <mergeCell ref="AE643:AF643"/>
    <mergeCell ref="AI643:AK643"/>
    <mergeCell ref="AL643:AM643"/>
    <mergeCell ref="N644:P644"/>
    <mergeCell ref="Q644:S644"/>
    <mergeCell ref="V644:Y644"/>
    <mergeCell ref="AA644:AB644"/>
    <mergeCell ref="AE644:AF644"/>
    <mergeCell ref="AI644:AK644"/>
    <mergeCell ref="AL644:AM644"/>
    <mergeCell ref="N645:P645"/>
    <mergeCell ref="Q645:S645"/>
    <mergeCell ref="V645:Y645"/>
    <mergeCell ref="AA645:AB645"/>
    <mergeCell ref="AE645:AF645"/>
    <mergeCell ref="AI645:AK645"/>
    <mergeCell ref="AL645:AM645"/>
    <mergeCell ref="N646:P646"/>
    <mergeCell ref="Q646:S646"/>
    <mergeCell ref="V646:Y646"/>
    <mergeCell ref="AA646:AB646"/>
    <mergeCell ref="AE646:AF646"/>
    <mergeCell ref="AI646:AK646"/>
    <mergeCell ref="AL646:AM646"/>
    <mergeCell ref="N647:P647"/>
    <mergeCell ref="Q647:S647"/>
    <mergeCell ref="V647:Y647"/>
    <mergeCell ref="AA647:AB647"/>
    <mergeCell ref="AE647:AF647"/>
    <mergeCell ref="AI647:AK647"/>
    <mergeCell ref="AL647:AM647"/>
    <mergeCell ref="N648:P648"/>
    <mergeCell ref="Q648:S648"/>
    <mergeCell ref="V648:Y648"/>
    <mergeCell ref="AA648:AB648"/>
    <mergeCell ref="AE648:AF648"/>
    <mergeCell ref="AI648:AK648"/>
    <mergeCell ref="AL648:AM648"/>
    <mergeCell ref="N649:P649"/>
    <mergeCell ref="Q649:S649"/>
    <mergeCell ref="V649:Y649"/>
    <mergeCell ref="AA649:AB649"/>
    <mergeCell ref="AE649:AF649"/>
    <mergeCell ref="AI649:AK649"/>
    <mergeCell ref="AL649:AM649"/>
    <mergeCell ref="N650:P650"/>
    <mergeCell ref="Q650:S650"/>
    <mergeCell ref="V650:Y650"/>
    <mergeCell ref="AA650:AB650"/>
    <mergeCell ref="AE650:AF650"/>
    <mergeCell ref="AI650:AK650"/>
    <mergeCell ref="AL650:AM650"/>
    <mergeCell ref="N651:P651"/>
    <mergeCell ref="Q651:S651"/>
    <mergeCell ref="V651:Y651"/>
    <mergeCell ref="AA651:AB651"/>
    <mergeCell ref="AE651:AF651"/>
    <mergeCell ref="AI651:AK651"/>
    <mergeCell ref="AL651:AM651"/>
    <mergeCell ref="N652:P652"/>
    <mergeCell ref="Q652:S652"/>
    <mergeCell ref="V652:Y652"/>
    <mergeCell ref="AA652:AB652"/>
    <mergeCell ref="AE652:AF652"/>
    <mergeCell ref="AI652:AK652"/>
    <mergeCell ref="AL652:AM652"/>
    <mergeCell ref="N653:P653"/>
    <mergeCell ref="Q653:S653"/>
    <mergeCell ref="V653:Y653"/>
    <mergeCell ref="AA653:AB653"/>
    <mergeCell ref="AE653:AF653"/>
    <mergeCell ref="AI653:AK653"/>
    <mergeCell ref="AL653:AM653"/>
    <mergeCell ref="N654:P654"/>
    <mergeCell ref="Q654:S654"/>
    <mergeCell ref="V654:Y654"/>
    <mergeCell ref="AA654:AB654"/>
    <mergeCell ref="AE654:AF654"/>
    <mergeCell ref="AI654:AK654"/>
    <mergeCell ref="AL654:AM654"/>
    <mergeCell ref="N655:P655"/>
    <mergeCell ref="Q655:S655"/>
    <mergeCell ref="V655:Y655"/>
    <mergeCell ref="AA655:AB655"/>
    <mergeCell ref="AE655:AF655"/>
    <mergeCell ref="AI655:AK655"/>
    <mergeCell ref="AL655:AM655"/>
    <mergeCell ref="N656:P656"/>
    <mergeCell ref="Q656:S656"/>
    <mergeCell ref="V656:Y656"/>
    <mergeCell ref="AA656:AB656"/>
    <mergeCell ref="AE656:AF656"/>
    <mergeCell ref="AI656:AK656"/>
    <mergeCell ref="AL656:AM656"/>
    <mergeCell ref="N657:P657"/>
    <mergeCell ref="Q657:S657"/>
    <mergeCell ref="V657:Y657"/>
    <mergeCell ref="AA657:AB657"/>
    <mergeCell ref="AE657:AF657"/>
    <mergeCell ref="AI657:AK657"/>
    <mergeCell ref="AL657:AM657"/>
    <mergeCell ref="N658:P658"/>
    <mergeCell ref="Q658:S658"/>
    <mergeCell ref="V658:Y658"/>
    <mergeCell ref="AA658:AB658"/>
    <mergeCell ref="AE658:AF658"/>
    <mergeCell ref="AI658:AK658"/>
    <mergeCell ref="AL658:AM658"/>
    <mergeCell ref="N659:P659"/>
    <mergeCell ref="Q659:S659"/>
    <mergeCell ref="V659:Y659"/>
    <mergeCell ref="AA659:AB659"/>
    <mergeCell ref="AE659:AF659"/>
    <mergeCell ref="AI659:AK659"/>
    <mergeCell ref="AL659:AM659"/>
    <mergeCell ref="N660:P660"/>
    <mergeCell ref="Q660:S660"/>
    <mergeCell ref="V660:Y660"/>
    <mergeCell ref="AA660:AB660"/>
    <mergeCell ref="AE660:AF660"/>
    <mergeCell ref="AI660:AK660"/>
    <mergeCell ref="AL660:AM660"/>
    <mergeCell ref="N661:P661"/>
    <mergeCell ref="Q661:S661"/>
    <mergeCell ref="V661:Y661"/>
    <mergeCell ref="AA661:AB661"/>
    <mergeCell ref="AE661:AF661"/>
    <mergeCell ref="AI661:AK661"/>
    <mergeCell ref="AL661:AM661"/>
    <mergeCell ref="N662:P662"/>
    <mergeCell ref="Q662:S662"/>
    <mergeCell ref="V662:Y662"/>
    <mergeCell ref="AA662:AB662"/>
    <mergeCell ref="AE662:AF662"/>
    <mergeCell ref="AI662:AK662"/>
    <mergeCell ref="AL662:AM662"/>
    <mergeCell ref="Q663:S663"/>
    <mergeCell ref="N664:P664"/>
    <mergeCell ref="Q664:S664"/>
    <mergeCell ref="V664:Y664"/>
    <mergeCell ref="AA664:AB664"/>
    <mergeCell ref="AE664:AF664"/>
    <mergeCell ref="AI664:AK664"/>
    <mergeCell ref="AL664:AM664"/>
    <mergeCell ref="N665:P665"/>
    <mergeCell ref="Q665:S665"/>
    <mergeCell ref="V665:Y665"/>
    <mergeCell ref="AA665:AB665"/>
    <mergeCell ref="AE665:AF665"/>
    <mergeCell ref="AI665:AK665"/>
    <mergeCell ref="AL665:AM665"/>
    <mergeCell ref="N666:P666"/>
    <mergeCell ref="Q666:S666"/>
    <mergeCell ref="V666:Y666"/>
    <mergeCell ref="AA666:AB666"/>
    <mergeCell ref="AE666:AF666"/>
    <mergeCell ref="AI666:AK666"/>
    <mergeCell ref="AL666:AM666"/>
    <mergeCell ref="N667:P667"/>
    <mergeCell ref="Q667:S667"/>
    <mergeCell ref="V667:Y667"/>
    <mergeCell ref="AA667:AB667"/>
    <mergeCell ref="O669:Q669"/>
    <mergeCell ref="S669:AC670"/>
    <mergeCell ref="P674:V674"/>
    <mergeCell ref="P676:W676"/>
    <mergeCell ref="Y676:AA676"/>
    <mergeCell ref="AF676:AI676"/>
    <mergeCell ref="AK676:AL676"/>
    <mergeCell ref="P677:W677"/>
    <mergeCell ref="Y677:AA677"/>
    <mergeCell ref="AF677:AI677"/>
    <mergeCell ref="AK677:AL677"/>
    <mergeCell ref="P678:W678"/>
    <mergeCell ref="Y678:AA678"/>
    <mergeCell ref="P680:V680"/>
    <mergeCell ref="P682:W682"/>
    <mergeCell ref="Y682:AA682"/>
    <mergeCell ref="AF682:AI682"/>
    <mergeCell ref="P684:V684"/>
    <mergeCell ref="N685:P685"/>
    <mergeCell ref="Q685:S685"/>
    <mergeCell ref="V685:Y685"/>
    <mergeCell ref="AA685:AB685"/>
    <mergeCell ref="AE685:AF685"/>
    <mergeCell ref="AI685:AK685"/>
    <mergeCell ref="AL685:AM685"/>
    <mergeCell ref="Q686:S686"/>
    <mergeCell ref="N687:P687"/>
    <mergeCell ref="Q687:S687"/>
    <mergeCell ref="V687:Y687"/>
    <mergeCell ref="AA687:AB687"/>
    <mergeCell ref="AE687:AF687"/>
    <mergeCell ref="AI687:AK687"/>
    <mergeCell ref="AL687:AM687"/>
    <mergeCell ref="N688:P688"/>
    <mergeCell ref="Q688:S688"/>
    <mergeCell ref="V688:Y688"/>
    <mergeCell ref="AA688:AB688"/>
    <mergeCell ref="AE688:AF688"/>
    <mergeCell ref="AI688:AK688"/>
    <mergeCell ref="AL688:AM688"/>
    <mergeCell ref="N689:P689"/>
    <mergeCell ref="Q689:S689"/>
    <mergeCell ref="V689:Y689"/>
    <mergeCell ref="AA689:AB689"/>
    <mergeCell ref="AE689:AF689"/>
    <mergeCell ref="AI689:AK689"/>
    <mergeCell ref="AL689:AM689"/>
    <mergeCell ref="N690:P690"/>
    <mergeCell ref="Q690:S690"/>
    <mergeCell ref="V690:Y690"/>
    <mergeCell ref="AA690:AB690"/>
    <mergeCell ref="AE690:AF690"/>
    <mergeCell ref="AI690:AK690"/>
    <mergeCell ref="AL690:AM690"/>
    <mergeCell ref="N691:P691"/>
    <mergeCell ref="Q691:S691"/>
    <mergeCell ref="V691:Y691"/>
    <mergeCell ref="AA691:AB691"/>
    <mergeCell ref="AE691:AF691"/>
    <mergeCell ref="AI691:AK691"/>
    <mergeCell ref="AL691:AM691"/>
    <mergeCell ref="N692:P692"/>
    <mergeCell ref="Q692:S692"/>
    <mergeCell ref="V692:Y692"/>
    <mergeCell ref="AA692:AB692"/>
    <mergeCell ref="AE692:AF692"/>
    <mergeCell ref="AI692:AK692"/>
    <mergeCell ref="AL692:AM692"/>
    <mergeCell ref="N693:P693"/>
    <mergeCell ref="Q693:S693"/>
    <mergeCell ref="V693:Y693"/>
    <mergeCell ref="AA693:AB693"/>
    <mergeCell ref="AE693:AF693"/>
    <mergeCell ref="AI693:AK693"/>
    <mergeCell ref="AL693:AM693"/>
    <mergeCell ref="N694:P694"/>
    <mergeCell ref="Q694:S694"/>
    <mergeCell ref="V694:Y694"/>
    <mergeCell ref="AA694:AB694"/>
    <mergeCell ref="AE694:AF694"/>
    <mergeCell ref="AI694:AK694"/>
    <mergeCell ref="AL694:AM694"/>
    <mergeCell ref="N695:P695"/>
    <mergeCell ref="Q695:S695"/>
    <mergeCell ref="V695:Y695"/>
    <mergeCell ref="AA695:AB695"/>
    <mergeCell ref="AE695:AF695"/>
    <mergeCell ref="AI695:AK695"/>
    <mergeCell ref="AL695:AM695"/>
    <mergeCell ref="N696:P696"/>
    <mergeCell ref="Q696:S696"/>
    <mergeCell ref="V696:Y696"/>
    <mergeCell ref="AA696:AB696"/>
    <mergeCell ref="AE696:AF696"/>
    <mergeCell ref="AI696:AK696"/>
    <mergeCell ref="AL696:AM696"/>
    <mergeCell ref="N697:P697"/>
    <mergeCell ref="Q697:S697"/>
    <mergeCell ref="V697:Y697"/>
    <mergeCell ref="AA697:AB697"/>
    <mergeCell ref="AE697:AF697"/>
    <mergeCell ref="AI697:AK697"/>
    <mergeCell ref="AL697:AM697"/>
    <mergeCell ref="N698:P698"/>
    <mergeCell ref="Q698:S698"/>
    <mergeCell ref="V698:Y698"/>
    <mergeCell ref="AA698:AB698"/>
    <mergeCell ref="AE698:AF698"/>
    <mergeCell ref="AI698:AK698"/>
    <mergeCell ref="AL698:AM698"/>
    <mergeCell ref="N699:P699"/>
    <mergeCell ref="Q699:S699"/>
    <mergeCell ref="V699:Y699"/>
    <mergeCell ref="AA699:AB699"/>
    <mergeCell ref="AE699:AF699"/>
    <mergeCell ref="AI699:AK699"/>
    <mergeCell ref="AL699:AM699"/>
    <mergeCell ref="N700:P700"/>
    <mergeCell ref="Q700:S700"/>
    <mergeCell ref="V700:Y700"/>
    <mergeCell ref="AA700:AB700"/>
    <mergeCell ref="AE700:AF700"/>
    <mergeCell ref="AI700:AK700"/>
    <mergeCell ref="AL700:AM700"/>
    <mergeCell ref="N701:P701"/>
    <mergeCell ref="Q701:S701"/>
    <mergeCell ref="V701:Y701"/>
    <mergeCell ref="AA701:AB701"/>
    <mergeCell ref="AE701:AF701"/>
    <mergeCell ref="AI701:AK701"/>
    <mergeCell ref="AL701:AM701"/>
    <mergeCell ref="N702:P702"/>
    <mergeCell ref="Q702:S702"/>
    <mergeCell ref="V702:Y702"/>
    <mergeCell ref="AA702:AB702"/>
    <mergeCell ref="AE702:AF702"/>
    <mergeCell ref="AI702:AK702"/>
    <mergeCell ref="AL702:AM702"/>
    <mergeCell ref="N703:P703"/>
    <mergeCell ref="Q703:S703"/>
    <mergeCell ref="V703:Y703"/>
    <mergeCell ref="AA703:AB703"/>
    <mergeCell ref="AE703:AF703"/>
    <mergeCell ref="AI703:AK703"/>
    <mergeCell ref="AL703:AM703"/>
    <mergeCell ref="N704:P704"/>
    <mergeCell ref="Q704:S704"/>
    <mergeCell ref="V704:Y704"/>
    <mergeCell ref="AA704:AB704"/>
    <mergeCell ref="AE704:AF704"/>
    <mergeCell ref="AI704:AK704"/>
    <mergeCell ref="AL704:AM704"/>
    <mergeCell ref="N705:P705"/>
    <mergeCell ref="Q705:S705"/>
    <mergeCell ref="V705:Y705"/>
    <mergeCell ref="AA705:AB705"/>
    <mergeCell ref="AE705:AF705"/>
    <mergeCell ref="AI705:AK705"/>
    <mergeCell ref="AL705:AM705"/>
    <mergeCell ref="N706:P706"/>
    <mergeCell ref="Q706:S706"/>
    <mergeCell ref="V706:Y706"/>
    <mergeCell ref="AA706:AB706"/>
    <mergeCell ref="AE706:AF706"/>
    <mergeCell ref="AI706:AK706"/>
    <mergeCell ref="AL706:AM706"/>
    <mergeCell ref="N707:P707"/>
    <mergeCell ref="Q707:S707"/>
    <mergeCell ref="V707:Y707"/>
    <mergeCell ref="AA707:AB707"/>
    <mergeCell ref="AE707:AF707"/>
    <mergeCell ref="AI707:AK707"/>
    <mergeCell ref="AL707:AM707"/>
    <mergeCell ref="N708:P708"/>
    <mergeCell ref="Q708:S708"/>
    <mergeCell ref="V708:Y708"/>
    <mergeCell ref="AA708:AB708"/>
    <mergeCell ref="AE708:AF708"/>
    <mergeCell ref="AI708:AK708"/>
    <mergeCell ref="AL708:AM708"/>
    <mergeCell ref="N709:P709"/>
    <mergeCell ref="Q709:S709"/>
    <mergeCell ref="V709:Y709"/>
    <mergeCell ref="AA709:AB709"/>
    <mergeCell ref="AE709:AF709"/>
    <mergeCell ref="AI709:AK709"/>
    <mergeCell ref="AL709:AM709"/>
    <mergeCell ref="N710:P710"/>
    <mergeCell ref="Q710:S710"/>
    <mergeCell ref="V710:Y710"/>
    <mergeCell ref="AA710:AB710"/>
    <mergeCell ref="AE710:AF710"/>
    <mergeCell ref="AI710:AK710"/>
    <mergeCell ref="AL710:AM710"/>
    <mergeCell ref="N711:P711"/>
    <mergeCell ref="Q711:S711"/>
    <mergeCell ref="V711:Y711"/>
    <mergeCell ref="AA711:AB711"/>
    <mergeCell ref="AE711:AF711"/>
    <mergeCell ref="AI711:AK711"/>
    <mergeCell ref="AL711:AM711"/>
    <mergeCell ref="N712:P712"/>
    <mergeCell ref="Q712:S712"/>
    <mergeCell ref="V712:Y712"/>
    <mergeCell ref="AA712:AB712"/>
    <mergeCell ref="AE712:AF712"/>
    <mergeCell ref="AI712:AK712"/>
    <mergeCell ref="AL712:AM712"/>
    <mergeCell ref="N713:P713"/>
    <mergeCell ref="Q713:S713"/>
    <mergeCell ref="V713:Y713"/>
    <mergeCell ref="AA713:AB713"/>
    <mergeCell ref="AE713:AF713"/>
    <mergeCell ref="AI713:AK713"/>
    <mergeCell ref="AL713:AM713"/>
    <mergeCell ref="N714:P714"/>
    <mergeCell ref="Q714:S714"/>
    <mergeCell ref="V714:Y714"/>
    <mergeCell ref="AA714:AB714"/>
    <mergeCell ref="AE714:AF714"/>
    <mergeCell ref="AI714:AK714"/>
    <mergeCell ref="AL714:AM714"/>
    <mergeCell ref="N715:P715"/>
    <mergeCell ref="Q715:S715"/>
    <mergeCell ref="V715:Y715"/>
    <mergeCell ref="AA715:AB715"/>
    <mergeCell ref="AE715:AF715"/>
    <mergeCell ref="AI715:AK715"/>
    <mergeCell ref="AL715:AM715"/>
    <mergeCell ref="N716:P716"/>
    <mergeCell ref="Q716:S716"/>
    <mergeCell ref="V716:Y716"/>
    <mergeCell ref="AA716:AB716"/>
    <mergeCell ref="AE716:AF716"/>
    <mergeCell ref="AI716:AK716"/>
    <mergeCell ref="AL716:AM716"/>
    <mergeCell ref="N717:P717"/>
    <mergeCell ref="Q717:S717"/>
    <mergeCell ref="V717:Y717"/>
    <mergeCell ref="AA717:AB717"/>
    <mergeCell ref="AE717:AF717"/>
    <mergeCell ref="AI717:AK717"/>
    <mergeCell ref="AL717:AM717"/>
    <mergeCell ref="N718:P718"/>
    <mergeCell ref="Q718:S718"/>
    <mergeCell ref="V718:Y718"/>
    <mergeCell ref="AA718:AB718"/>
    <mergeCell ref="AE718:AF718"/>
    <mergeCell ref="AI718:AK718"/>
    <mergeCell ref="AL718:AM718"/>
    <mergeCell ref="Q719:S719"/>
    <mergeCell ref="N720:P720"/>
    <mergeCell ref="Q720:S720"/>
    <mergeCell ref="V720:Y720"/>
    <mergeCell ref="AA720:AB720"/>
    <mergeCell ref="AE720:AF720"/>
    <mergeCell ref="AI720:AK720"/>
    <mergeCell ref="AL720:AM720"/>
    <mergeCell ref="N721:P721"/>
    <mergeCell ref="Q721:S721"/>
    <mergeCell ref="V721:Y721"/>
    <mergeCell ref="AA721:AB721"/>
    <mergeCell ref="AE721:AF721"/>
    <mergeCell ref="AI721:AK721"/>
    <mergeCell ref="AL721:AM721"/>
    <mergeCell ref="N722:P722"/>
    <mergeCell ref="Q722:S722"/>
    <mergeCell ref="V722:Y722"/>
    <mergeCell ref="AA722:AB722"/>
    <mergeCell ref="AE722:AF722"/>
    <mergeCell ref="AI722:AK722"/>
    <mergeCell ref="AL722:AM722"/>
    <mergeCell ref="N723:P723"/>
    <mergeCell ref="Q723:S723"/>
    <mergeCell ref="V723:Y723"/>
    <mergeCell ref="AA723:AB723"/>
    <mergeCell ref="O725:Q725"/>
    <mergeCell ref="S725:AC726"/>
    <mergeCell ref="P728:V728"/>
    <mergeCell ref="P730:W730"/>
    <mergeCell ref="Y730:AA730"/>
    <mergeCell ref="AF730:AI730"/>
    <mergeCell ref="AK730:AL730"/>
    <mergeCell ref="P731:W731"/>
    <mergeCell ref="Y731:AA731"/>
    <mergeCell ref="AF731:AI731"/>
    <mergeCell ref="AK731:AL731"/>
    <mergeCell ref="P732:W732"/>
    <mergeCell ref="Y732:AA732"/>
    <mergeCell ref="P734:V734"/>
    <mergeCell ref="P736:W736"/>
    <mergeCell ref="Y736:AA736"/>
    <mergeCell ref="AF736:AI736"/>
    <mergeCell ref="P738:V738"/>
    <mergeCell ref="N739:P739"/>
    <mergeCell ref="Q739:S739"/>
    <mergeCell ref="V739:Y739"/>
    <mergeCell ref="AA739:AB739"/>
    <mergeCell ref="AE739:AF739"/>
    <mergeCell ref="AI739:AK739"/>
    <mergeCell ref="AL739:AM739"/>
    <mergeCell ref="Q740:S740"/>
    <mergeCell ref="N741:P741"/>
    <mergeCell ref="Q741:S741"/>
    <mergeCell ref="V741:Y741"/>
    <mergeCell ref="AA741:AB741"/>
    <mergeCell ref="AE741:AF741"/>
    <mergeCell ref="AI741:AK741"/>
    <mergeCell ref="AL741:AM741"/>
    <mergeCell ref="N742:P742"/>
    <mergeCell ref="Q742:S742"/>
    <mergeCell ref="V742:Y742"/>
    <mergeCell ref="AA742:AB742"/>
    <mergeCell ref="AE742:AF742"/>
    <mergeCell ref="AI742:AK742"/>
    <mergeCell ref="AL742:AM742"/>
    <mergeCell ref="N743:P743"/>
    <mergeCell ref="Q743:S743"/>
    <mergeCell ref="V743:Y743"/>
    <mergeCell ref="AA743:AB743"/>
    <mergeCell ref="AE743:AF743"/>
    <mergeCell ref="AI743:AK743"/>
    <mergeCell ref="AL743:AM743"/>
    <mergeCell ref="N744:P744"/>
    <mergeCell ref="Q744:S744"/>
    <mergeCell ref="V744:Y744"/>
    <mergeCell ref="AA744:AB744"/>
    <mergeCell ref="AE744:AF744"/>
    <mergeCell ref="AI744:AK744"/>
    <mergeCell ref="AL744:AM744"/>
    <mergeCell ref="N745:P745"/>
    <mergeCell ref="Q745:S745"/>
    <mergeCell ref="V745:Y745"/>
    <mergeCell ref="AA745:AB745"/>
    <mergeCell ref="AE745:AF745"/>
    <mergeCell ref="AI745:AK745"/>
    <mergeCell ref="AL745:AM745"/>
    <mergeCell ref="N746:P746"/>
    <mergeCell ref="Q746:S746"/>
    <mergeCell ref="V746:Y746"/>
    <mergeCell ref="AA746:AB746"/>
    <mergeCell ref="AE746:AF746"/>
    <mergeCell ref="AI746:AK746"/>
    <mergeCell ref="AL746:AM746"/>
    <mergeCell ref="N747:P747"/>
    <mergeCell ref="Q747:S747"/>
    <mergeCell ref="V747:Y747"/>
    <mergeCell ref="AA747:AB747"/>
    <mergeCell ref="AE747:AF747"/>
    <mergeCell ref="AI747:AK747"/>
    <mergeCell ref="AL747:AM747"/>
    <mergeCell ref="N748:P748"/>
    <mergeCell ref="Q748:S748"/>
    <mergeCell ref="V748:Y748"/>
    <mergeCell ref="AA748:AB748"/>
    <mergeCell ref="AE748:AF748"/>
    <mergeCell ref="AI748:AK748"/>
    <mergeCell ref="AL748:AM748"/>
    <mergeCell ref="N749:P749"/>
    <mergeCell ref="Q749:S749"/>
    <mergeCell ref="V749:Y749"/>
    <mergeCell ref="AA749:AB749"/>
    <mergeCell ref="AE749:AF749"/>
    <mergeCell ref="AI749:AK749"/>
    <mergeCell ref="AL749:AM749"/>
    <mergeCell ref="N750:P750"/>
    <mergeCell ref="Q750:S750"/>
    <mergeCell ref="V750:Y750"/>
    <mergeCell ref="AA750:AB750"/>
    <mergeCell ref="AE750:AF750"/>
    <mergeCell ref="AI750:AK750"/>
    <mergeCell ref="AL750:AM750"/>
    <mergeCell ref="N751:P751"/>
    <mergeCell ref="Q751:S751"/>
    <mergeCell ref="V751:Y751"/>
    <mergeCell ref="AA751:AB751"/>
    <mergeCell ref="AE751:AF751"/>
    <mergeCell ref="AI751:AK751"/>
    <mergeCell ref="AL751:AM751"/>
    <mergeCell ref="N752:P752"/>
    <mergeCell ref="Q752:S752"/>
    <mergeCell ref="V752:Y752"/>
    <mergeCell ref="AA752:AB752"/>
    <mergeCell ref="AE752:AF752"/>
    <mergeCell ref="AI752:AK752"/>
    <mergeCell ref="AL752:AM752"/>
    <mergeCell ref="N753:P753"/>
    <mergeCell ref="Q753:S753"/>
    <mergeCell ref="V753:Y753"/>
    <mergeCell ref="AA753:AB753"/>
    <mergeCell ref="AE753:AF753"/>
    <mergeCell ref="AI753:AK753"/>
    <mergeCell ref="AL753:AM753"/>
    <mergeCell ref="N754:P754"/>
    <mergeCell ref="Q754:S754"/>
    <mergeCell ref="V754:Y754"/>
    <mergeCell ref="AA754:AB754"/>
    <mergeCell ref="AE754:AF754"/>
    <mergeCell ref="AI754:AK754"/>
    <mergeCell ref="AL754:AM754"/>
    <mergeCell ref="N755:P755"/>
    <mergeCell ref="Q755:S755"/>
    <mergeCell ref="V755:Y755"/>
    <mergeCell ref="AA755:AB755"/>
    <mergeCell ref="AE755:AF755"/>
    <mergeCell ref="AI755:AK755"/>
    <mergeCell ref="AL755:AM755"/>
    <mergeCell ref="N756:P756"/>
    <mergeCell ref="Q756:S756"/>
    <mergeCell ref="V756:Y756"/>
    <mergeCell ref="AA756:AB756"/>
    <mergeCell ref="AE756:AF756"/>
    <mergeCell ref="AI756:AK756"/>
    <mergeCell ref="AL756:AM756"/>
    <mergeCell ref="N757:P757"/>
    <mergeCell ref="Q757:S757"/>
    <mergeCell ref="V757:Y757"/>
    <mergeCell ref="AA757:AB757"/>
    <mergeCell ref="AE757:AF757"/>
    <mergeCell ref="AI757:AK757"/>
    <mergeCell ref="AL757:AM757"/>
    <mergeCell ref="N758:P758"/>
    <mergeCell ref="Q758:S758"/>
    <mergeCell ref="V758:Y758"/>
    <mergeCell ref="AA758:AB758"/>
    <mergeCell ref="AE758:AF758"/>
    <mergeCell ref="AI758:AK758"/>
    <mergeCell ref="AL758:AM758"/>
    <mergeCell ref="N759:P759"/>
    <mergeCell ref="Q759:S759"/>
    <mergeCell ref="V759:Y759"/>
    <mergeCell ref="AA759:AB759"/>
    <mergeCell ref="AE759:AF759"/>
    <mergeCell ref="AI759:AK759"/>
    <mergeCell ref="AL759:AM759"/>
    <mergeCell ref="N760:P760"/>
    <mergeCell ref="Q760:S760"/>
    <mergeCell ref="V760:Y760"/>
    <mergeCell ref="AA760:AB760"/>
    <mergeCell ref="AE760:AF760"/>
    <mergeCell ref="AI760:AK760"/>
    <mergeCell ref="AL760:AM760"/>
    <mergeCell ref="N761:P761"/>
    <mergeCell ref="Q761:S761"/>
    <mergeCell ref="V761:Y761"/>
    <mergeCell ref="AA761:AB761"/>
    <mergeCell ref="AE761:AF761"/>
    <mergeCell ref="AI761:AK761"/>
    <mergeCell ref="AL761:AM761"/>
    <mergeCell ref="N762:P762"/>
    <mergeCell ref="Q762:S762"/>
    <mergeCell ref="V762:Y762"/>
    <mergeCell ref="AA762:AB762"/>
    <mergeCell ref="AE762:AF762"/>
    <mergeCell ref="AI762:AK762"/>
    <mergeCell ref="AL762:AM762"/>
    <mergeCell ref="N763:P763"/>
    <mergeCell ref="Q763:S763"/>
    <mergeCell ref="V763:Y763"/>
    <mergeCell ref="AA763:AB763"/>
    <mergeCell ref="AE763:AF763"/>
    <mergeCell ref="AI763:AK763"/>
    <mergeCell ref="AL763:AM763"/>
    <mergeCell ref="N764:P764"/>
    <mergeCell ref="Q764:S764"/>
    <mergeCell ref="V764:Y764"/>
    <mergeCell ref="AA764:AB764"/>
    <mergeCell ref="AE764:AF764"/>
    <mergeCell ref="AI764:AK764"/>
    <mergeCell ref="AL764:AM764"/>
    <mergeCell ref="N765:P765"/>
    <mergeCell ref="Q765:S765"/>
    <mergeCell ref="V765:Y765"/>
    <mergeCell ref="AA765:AB765"/>
    <mergeCell ref="AE765:AF765"/>
    <mergeCell ref="AI765:AK765"/>
    <mergeCell ref="AL765:AM765"/>
    <mergeCell ref="N766:P766"/>
    <mergeCell ref="Q766:S766"/>
    <mergeCell ref="V766:Y766"/>
    <mergeCell ref="AA766:AB766"/>
    <mergeCell ref="AE766:AF766"/>
    <mergeCell ref="AI766:AK766"/>
    <mergeCell ref="AL766:AM766"/>
    <mergeCell ref="N767:P767"/>
    <mergeCell ref="Q767:S767"/>
    <mergeCell ref="V767:Y767"/>
    <mergeCell ref="AA767:AB767"/>
    <mergeCell ref="AE767:AF767"/>
    <mergeCell ref="AI767:AK767"/>
    <mergeCell ref="AL767:AM767"/>
    <mergeCell ref="N768:P768"/>
    <mergeCell ref="Q768:S768"/>
    <mergeCell ref="V768:Y768"/>
    <mergeCell ref="AA768:AB768"/>
    <mergeCell ref="AE768:AF768"/>
    <mergeCell ref="AI768:AK768"/>
    <mergeCell ref="AL768:AM768"/>
    <mergeCell ref="N769:P769"/>
    <mergeCell ref="Q769:S769"/>
    <mergeCell ref="V769:Y769"/>
    <mergeCell ref="AA769:AB769"/>
    <mergeCell ref="AE769:AF769"/>
    <mergeCell ref="AI769:AK769"/>
    <mergeCell ref="AL769:AM769"/>
    <mergeCell ref="N770:P770"/>
    <mergeCell ref="Q770:S770"/>
    <mergeCell ref="V770:Y770"/>
    <mergeCell ref="AA770:AB770"/>
    <mergeCell ref="AE770:AF770"/>
    <mergeCell ref="AI770:AK770"/>
    <mergeCell ref="AL770:AM770"/>
    <mergeCell ref="N771:P771"/>
    <mergeCell ref="Q771:S771"/>
    <mergeCell ref="V771:Y771"/>
    <mergeCell ref="AA771:AB771"/>
    <mergeCell ref="AE771:AF771"/>
    <mergeCell ref="AI771:AK771"/>
    <mergeCell ref="AL771:AM771"/>
    <mergeCell ref="N772:P772"/>
    <mergeCell ref="Q772:S772"/>
    <mergeCell ref="V772:Y772"/>
    <mergeCell ref="AA772:AB772"/>
    <mergeCell ref="AE772:AF772"/>
    <mergeCell ref="AI772:AK772"/>
    <mergeCell ref="AL772:AM772"/>
    <mergeCell ref="Q773:S773"/>
    <mergeCell ref="N774:P774"/>
    <mergeCell ref="Q774:S774"/>
    <mergeCell ref="V774:Y774"/>
    <mergeCell ref="AA774:AB774"/>
    <mergeCell ref="AE774:AF774"/>
    <mergeCell ref="AI774:AK774"/>
    <mergeCell ref="AL774:AM774"/>
    <mergeCell ref="N775:P775"/>
    <mergeCell ref="Q775:S775"/>
    <mergeCell ref="V775:Y775"/>
    <mergeCell ref="AA775:AB775"/>
    <mergeCell ref="AE775:AF775"/>
    <mergeCell ref="AI775:AK775"/>
    <mergeCell ref="AL775:AM775"/>
    <mergeCell ref="N776:P776"/>
    <mergeCell ref="Q776:S776"/>
    <mergeCell ref="V776:Y776"/>
    <mergeCell ref="AA776:AB776"/>
    <mergeCell ref="AE776:AF776"/>
    <mergeCell ref="AI776:AK776"/>
    <mergeCell ref="AL776:AM776"/>
    <mergeCell ref="N777:P777"/>
    <mergeCell ref="Q777:S777"/>
    <mergeCell ref="V777:Y777"/>
    <mergeCell ref="AA777:AB777"/>
    <mergeCell ref="O779:Q779"/>
    <mergeCell ref="S779:AC780"/>
    <mergeCell ref="P785:V785"/>
    <mergeCell ref="P787:W787"/>
    <mergeCell ref="Y787:AA787"/>
    <mergeCell ref="AF787:AI787"/>
    <mergeCell ref="AK787:AL787"/>
    <mergeCell ref="P788:W788"/>
    <mergeCell ref="Y788:AA788"/>
    <mergeCell ref="AF788:AI788"/>
    <mergeCell ref="AK788:AL788"/>
    <mergeCell ref="P789:W789"/>
    <mergeCell ref="Y789:AA789"/>
    <mergeCell ref="P791:V791"/>
    <mergeCell ref="P793:W793"/>
    <mergeCell ref="Y793:AA793"/>
    <mergeCell ref="AF793:AI793"/>
    <mergeCell ref="P795:V795"/>
    <mergeCell ref="N796:P796"/>
    <mergeCell ref="Q796:S796"/>
    <mergeCell ref="V796:Y796"/>
    <mergeCell ref="AA796:AB796"/>
    <mergeCell ref="AE796:AF796"/>
    <mergeCell ref="AI796:AK796"/>
    <mergeCell ref="AL796:AM796"/>
    <mergeCell ref="Q797:S797"/>
    <mergeCell ref="N798:P798"/>
    <mergeCell ref="Q798:S798"/>
    <mergeCell ref="V798:Y798"/>
    <mergeCell ref="AA798:AB798"/>
    <mergeCell ref="AE798:AF798"/>
    <mergeCell ref="AI798:AK798"/>
    <mergeCell ref="AL798:AM798"/>
    <mergeCell ref="N799:P799"/>
    <mergeCell ref="Q799:S799"/>
    <mergeCell ref="V799:Y799"/>
    <mergeCell ref="AA799:AB799"/>
    <mergeCell ref="AE799:AF799"/>
    <mergeCell ref="AI799:AK799"/>
    <mergeCell ref="AL799:AM799"/>
    <mergeCell ref="N800:P800"/>
    <mergeCell ref="Q800:S800"/>
    <mergeCell ref="V800:Y800"/>
    <mergeCell ref="AA800:AB800"/>
    <mergeCell ref="AE800:AF800"/>
    <mergeCell ref="AI800:AK800"/>
    <mergeCell ref="AL800:AM800"/>
    <mergeCell ref="N801:P801"/>
    <mergeCell ref="Q801:S801"/>
    <mergeCell ref="V801:Y801"/>
    <mergeCell ref="AA801:AB801"/>
    <mergeCell ref="AE801:AF801"/>
    <mergeCell ref="AI801:AK801"/>
    <mergeCell ref="AL801:AM801"/>
    <mergeCell ref="N802:P802"/>
    <mergeCell ref="Q802:S802"/>
    <mergeCell ref="V802:Y802"/>
    <mergeCell ref="AA802:AB802"/>
    <mergeCell ref="AE802:AF802"/>
    <mergeCell ref="AI802:AK802"/>
    <mergeCell ref="AL802:AM802"/>
    <mergeCell ref="N803:P803"/>
    <mergeCell ref="Q803:S803"/>
    <mergeCell ref="V803:Y803"/>
    <mergeCell ref="AA803:AB803"/>
    <mergeCell ref="AE803:AF803"/>
    <mergeCell ref="AI803:AK803"/>
    <mergeCell ref="AL803:AM803"/>
    <mergeCell ref="N804:P804"/>
    <mergeCell ref="Q804:S804"/>
    <mergeCell ref="V804:Y804"/>
    <mergeCell ref="AA804:AB804"/>
    <mergeCell ref="AE804:AF804"/>
    <mergeCell ref="AI804:AK804"/>
    <mergeCell ref="AL804:AM804"/>
    <mergeCell ref="N805:P805"/>
    <mergeCell ref="Q805:S805"/>
    <mergeCell ref="V805:Y805"/>
    <mergeCell ref="AA805:AB805"/>
    <mergeCell ref="AE805:AF805"/>
    <mergeCell ref="AI805:AK805"/>
    <mergeCell ref="AL805:AM805"/>
    <mergeCell ref="N806:P806"/>
    <mergeCell ref="Q806:S806"/>
    <mergeCell ref="V806:Y806"/>
    <mergeCell ref="AA806:AB806"/>
    <mergeCell ref="AE806:AF806"/>
    <mergeCell ref="AI806:AK806"/>
    <mergeCell ref="AL806:AM806"/>
    <mergeCell ref="N807:P807"/>
    <mergeCell ref="Q807:S807"/>
    <mergeCell ref="V807:Y807"/>
    <mergeCell ref="AA807:AB807"/>
    <mergeCell ref="AE807:AF807"/>
    <mergeCell ref="AI807:AK807"/>
    <mergeCell ref="AL807:AM807"/>
    <mergeCell ref="N808:P808"/>
    <mergeCell ref="Q808:S808"/>
    <mergeCell ref="V808:Y808"/>
    <mergeCell ref="AA808:AB808"/>
    <mergeCell ref="AE808:AF808"/>
    <mergeCell ref="AI808:AK808"/>
    <mergeCell ref="AL808:AM808"/>
    <mergeCell ref="N809:P809"/>
    <mergeCell ref="Q809:S809"/>
    <mergeCell ref="V809:Y809"/>
    <mergeCell ref="AA809:AB809"/>
    <mergeCell ref="AE809:AF809"/>
    <mergeCell ref="AI809:AK809"/>
    <mergeCell ref="AL809:AM809"/>
    <mergeCell ref="N810:P810"/>
    <mergeCell ref="Q810:S810"/>
    <mergeCell ref="V810:Y810"/>
    <mergeCell ref="AA810:AB810"/>
    <mergeCell ref="AE810:AF810"/>
    <mergeCell ref="AI810:AK810"/>
    <mergeCell ref="AL810:AM810"/>
    <mergeCell ref="N811:P811"/>
    <mergeCell ref="Q811:S811"/>
    <mergeCell ref="V811:Y811"/>
    <mergeCell ref="AA811:AB811"/>
    <mergeCell ref="AE811:AF811"/>
    <mergeCell ref="AI811:AK811"/>
    <mergeCell ref="AL811:AM811"/>
    <mergeCell ref="N812:P812"/>
    <mergeCell ref="Q812:S812"/>
    <mergeCell ref="V812:Y812"/>
    <mergeCell ref="AA812:AB812"/>
    <mergeCell ref="AE812:AF812"/>
    <mergeCell ref="AI812:AK812"/>
    <mergeCell ref="AL812:AM812"/>
    <mergeCell ref="N813:P813"/>
    <mergeCell ref="Q813:S813"/>
    <mergeCell ref="V813:Y813"/>
    <mergeCell ref="AA813:AB813"/>
    <mergeCell ref="AE813:AF813"/>
    <mergeCell ref="AI813:AK813"/>
    <mergeCell ref="AL813:AM813"/>
    <mergeCell ref="N814:P814"/>
    <mergeCell ref="Q814:S814"/>
    <mergeCell ref="V814:Y814"/>
    <mergeCell ref="AA814:AB814"/>
    <mergeCell ref="AE814:AF814"/>
    <mergeCell ref="AI814:AK814"/>
    <mergeCell ref="AL814:AM814"/>
    <mergeCell ref="N815:P815"/>
    <mergeCell ref="Q815:S815"/>
    <mergeCell ref="V815:Y815"/>
    <mergeCell ref="AA815:AB815"/>
    <mergeCell ref="AE815:AF815"/>
    <mergeCell ref="AI815:AK815"/>
    <mergeCell ref="AL815:AM815"/>
    <mergeCell ref="N816:P816"/>
    <mergeCell ref="Q816:S816"/>
    <mergeCell ref="V816:Y816"/>
    <mergeCell ref="AA816:AB816"/>
    <mergeCell ref="AE816:AF816"/>
    <mergeCell ref="AI816:AK816"/>
    <mergeCell ref="AL816:AM816"/>
    <mergeCell ref="N817:P817"/>
    <mergeCell ref="Q817:S817"/>
    <mergeCell ref="V817:Y817"/>
    <mergeCell ref="AA817:AB817"/>
    <mergeCell ref="AE817:AF817"/>
    <mergeCell ref="AI817:AK817"/>
    <mergeCell ref="AL817:AM817"/>
    <mergeCell ref="N818:P818"/>
    <mergeCell ref="Q818:S818"/>
    <mergeCell ref="V818:Y818"/>
    <mergeCell ref="AA818:AB818"/>
    <mergeCell ref="AE818:AF818"/>
    <mergeCell ref="AI818:AK818"/>
    <mergeCell ref="AL818:AM818"/>
    <mergeCell ref="N819:P819"/>
    <mergeCell ref="Q819:S819"/>
    <mergeCell ref="V819:Y819"/>
    <mergeCell ref="AA819:AB819"/>
    <mergeCell ref="AE819:AF819"/>
    <mergeCell ref="AI819:AK819"/>
    <mergeCell ref="AL819:AM819"/>
    <mergeCell ref="N820:P820"/>
    <mergeCell ref="Q820:S820"/>
    <mergeCell ref="V820:Y820"/>
    <mergeCell ref="AA820:AB820"/>
    <mergeCell ref="AE820:AF820"/>
    <mergeCell ref="AI820:AK820"/>
    <mergeCell ref="AL820:AM820"/>
    <mergeCell ref="N821:P821"/>
    <mergeCell ref="Q821:S821"/>
    <mergeCell ref="V821:Y821"/>
    <mergeCell ref="AA821:AB821"/>
    <mergeCell ref="AE821:AF821"/>
    <mergeCell ref="AI821:AK821"/>
    <mergeCell ref="AL821:AM821"/>
    <mergeCell ref="N822:P822"/>
    <mergeCell ref="Q822:S822"/>
    <mergeCell ref="V822:Y822"/>
    <mergeCell ref="AA822:AB822"/>
    <mergeCell ref="AE822:AF822"/>
    <mergeCell ref="AI822:AK822"/>
    <mergeCell ref="AL822:AM822"/>
    <mergeCell ref="N823:P823"/>
    <mergeCell ref="Q823:S823"/>
    <mergeCell ref="V823:Y823"/>
    <mergeCell ref="AA823:AB823"/>
    <mergeCell ref="AE823:AF823"/>
    <mergeCell ref="AI823:AK823"/>
    <mergeCell ref="AL823:AM823"/>
    <mergeCell ref="N824:P824"/>
    <mergeCell ref="Q824:S824"/>
    <mergeCell ref="V824:Y824"/>
    <mergeCell ref="AA824:AB824"/>
    <mergeCell ref="AE824:AF824"/>
    <mergeCell ref="AI824:AK824"/>
    <mergeCell ref="AL824:AM824"/>
    <mergeCell ref="N825:P825"/>
    <mergeCell ref="Q825:S825"/>
    <mergeCell ref="V825:Y825"/>
    <mergeCell ref="AA825:AB825"/>
    <mergeCell ref="AE825:AF825"/>
    <mergeCell ref="AI825:AK825"/>
    <mergeCell ref="AL825:AM825"/>
    <mergeCell ref="N826:P826"/>
    <mergeCell ref="Q826:S826"/>
    <mergeCell ref="V826:Y826"/>
    <mergeCell ref="AA826:AB826"/>
    <mergeCell ref="AE826:AF826"/>
    <mergeCell ref="AI826:AK826"/>
    <mergeCell ref="AL826:AM826"/>
    <mergeCell ref="N827:P827"/>
    <mergeCell ref="Q827:S827"/>
    <mergeCell ref="V827:Y827"/>
    <mergeCell ref="AA827:AB827"/>
    <mergeCell ref="AE827:AF827"/>
    <mergeCell ref="AI827:AK827"/>
    <mergeCell ref="AL827:AM827"/>
    <mergeCell ref="N828:P828"/>
    <mergeCell ref="Q828:S828"/>
    <mergeCell ref="V828:Y828"/>
    <mergeCell ref="AA828:AB828"/>
    <mergeCell ref="AE828:AF828"/>
    <mergeCell ref="AI828:AK828"/>
    <mergeCell ref="AL828:AM828"/>
    <mergeCell ref="Q829:S829"/>
    <mergeCell ref="N830:P830"/>
    <mergeCell ref="Q830:S830"/>
    <mergeCell ref="V830:Y830"/>
    <mergeCell ref="AA830:AB830"/>
    <mergeCell ref="AE830:AF830"/>
    <mergeCell ref="AI830:AK830"/>
    <mergeCell ref="AL830:AM830"/>
    <mergeCell ref="N831:P831"/>
    <mergeCell ref="Q831:S831"/>
    <mergeCell ref="V831:Y831"/>
    <mergeCell ref="AA831:AB831"/>
    <mergeCell ref="AE831:AF831"/>
    <mergeCell ref="AI831:AK831"/>
    <mergeCell ref="AL831:AM831"/>
    <mergeCell ref="N832:P832"/>
    <mergeCell ref="Q832:S832"/>
    <mergeCell ref="V832:Y832"/>
    <mergeCell ref="AA832:AB832"/>
    <mergeCell ref="AE832:AF832"/>
    <mergeCell ref="AI832:AK832"/>
    <mergeCell ref="AL832:AM832"/>
    <mergeCell ref="N833:P833"/>
    <mergeCell ref="Q833:S833"/>
    <mergeCell ref="V833:Y833"/>
    <mergeCell ref="AA833:AB833"/>
    <mergeCell ref="O835:Q835"/>
    <mergeCell ref="S835:AC836"/>
    <mergeCell ref="P839:V839"/>
    <mergeCell ref="P841:W841"/>
    <mergeCell ref="Y841:AA841"/>
    <mergeCell ref="AF841:AI841"/>
    <mergeCell ref="AK841:AL841"/>
    <mergeCell ref="P842:W842"/>
    <mergeCell ref="Y842:AA842"/>
    <mergeCell ref="AF842:AI842"/>
    <mergeCell ref="AK842:AL842"/>
    <mergeCell ref="P843:W843"/>
    <mergeCell ref="Y843:AA843"/>
    <mergeCell ref="P845:V845"/>
    <mergeCell ref="P847:W847"/>
    <mergeCell ref="Y847:AA847"/>
    <mergeCell ref="AF847:AI847"/>
    <mergeCell ref="P849:V849"/>
    <mergeCell ref="N850:P850"/>
    <mergeCell ref="Q850:S850"/>
    <mergeCell ref="V850:Y850"/>
    <mergeCell ref="AA850:AB850"/>
    <mergeCell ref="AE850:AF850"/>
    <mergeCell ref="AI850:AK850"/>
    <mergeCell ref="AL850:AM850"/>
    <mergeCell ref="Q851:S851"/>
    <mergeCell ref="N852:P852"/>
    <mergeCell ref="Q852:S852"/>
    <mergeCell ref="V852:Y852"/>
    <mergeCell ref="AA852:AB852"/>
    <mergeCell ref="AE852:AF852"/>
    <mergeCell ref="AI852:AK852"/>
    <mergeCell ref="AL852:AM852"/>
    <mergeCell ref="N853:P853"/>
    <mergeCell ref="Q853:S853"/>
    <mergeCell ref="V853:Y853"/>
    <mergeCell ref="AA853:AB853"/>
    <mergeCell ref="AE853:AF853"/>
    <mergeCell ref="AI853:AK853"/>
    <mergeCell ref="AL853:AM853"/>
    <mergeCell ref="N854:P854"/>
    <mergeCell ref="Q854:S854"/>
    <mergeCell ref="V854:Y854"/>
    <mergeCell ref="AA854:AB854"/>
    <mergeCell ref="AE854:AF854"/>
    <mergeCell ref="AI854:AK854"/>
    <mergeCell ref="AL854:AM854"/>
    <mergeCell ref="N855:P855"/>
    <mergeCell ref="Q855:S855"/>
    <mergeCell ref="V855:Y855"/>
    <mergeCell ref="AA855:AB855"/>
    <mergeCell ref="AE855:AF855"/>
    <mergeCell ref="AI855:AK855"/>
    <mergeCell ref="AL855:AM855"/>
    <mergeCell ref="N856:P856"/>
    <mergeCell ref="Q856:S856"/>
    <mergeCell ref="V856:Y856"/>
    <mergeCell ref="AA856:AB856"/>
    <mergeCell ref="AE856:AF856"/>
    <mergeCell ref="AI856:AK856"/>
    <mergeCell ref="AL856:AM856"/>
    <mergeCell ref="N857:P857"/>
    <mergeCell ref="Q857:S857"/>
    <mergeCell ref="V857:Y857"/>
    <mergeCell ref="AA857:AB857"/>
    <mergeCell ref="AE857:AF857"/>
    <mergeCell ref="AI857:AK857"/>
    <mergeCell ref="AL857:AM857"/>
    <mergeCell ref="N858:P858"/>
    <mergeCell ref="Q858:S858"/>
    <mergeCell ref="V858:Y858"/>
    <mergeCell ref="AA858:AB858"/>
    <mergeCell ref="AE858:AF858"/>
    <mergeCell ref="AI858:AK858"/>
    <mergeCell ref="AL858:AM858"/>
    <mergeCell ref="N859:P859"/>
    <mergeCell ref="Q859:S859"/>
    <mergeCell ref="V859:Y859"/>
    <mergeCell ref="AA859:AB859"/>
    <mergeCell ref="AE859:AF859"/>
    <mergeCell ref="AI859:AK859"/>
    <mergeCell ref="AL859:AM859"/>
    <mergeCell ref="N860:P860"/>
    <mergeCell ref="Q860:S860"/>
    <mergeCell ref="V860:Y860"/>
    <mergeCell ref="AA860:AB860"/>
    <mergeCell ref="AE860:AF860"/>
    <mergeCell ref="AI860:AK860"/>
    <mergeCell ref="AL860:AM860"/>
    <mergeCell ref="N861:P861"/>
    <mergeCell ref="Q861:S861"/>
    <mergeCell ref="V861:Y861"/>
    <mergeCell ref="AA861:AB861"/>
    <mergeCell ref="AE861:AF861"/>
    <mergeCell ref="AI861:AK861"/>
    <mergeCell ref="AL861:AM861"/>
    <mergeCell ref="N862:P862"/>
    <mergeCell ref="Q862:S862"/>
    <mergeCell ref="V862:Y862"/>
    <mergeCell ref="AA862:AB862"/>
    <mergeCell ref="AE862:AF862"/>
    <mergeCell ref="AI862:AK862"/>
    <mergeCell ref="AL862:AM862"/>
    <mergeCell ref="N863:P863"/>
    <mergeCell ref="Q863:S863"/>
    <mergeCell ref="V863:Y863"/>
    <mergeCell ref="AA863:AB863"/>
    <mergeCell ref="AE863:AF863"/>
    <mergeCell ref="AI863:AK863"/>
    <mergeCell ref="AL863:AM863"/>
    <mergeCell ref="N864:P864"/>
    <mergeCell ref="Q864:S864"/>
    <mergeCell ref="V864:Y864"/>
    <mergeCell ref="AA864:AB864"/>
    <mergeCell ref="AE864:AF864"/>
    <mergeCell ref="AI864:AK864"/>
    <mergeCell ref="AL864:AM864"/>
    <mergeCell ref="N865:P865"/>
    <mergeCell ref="Q865:S865"/>
    <mergeCell ref="V865:Y865"/>
    <mergeCell ref="AA865:AB865"/>
    <mergeCell ref="AE865:AF865"/>
    <mergeCell ref="AI865:AK865"/>
    <mergeCell ref="AL865:AM865"/>
    <mergeCell ref="N866:P866"/>
    <mergeCell ref="Q866:S866"/>
    <mergeCell ref="V866:Y866"/>
    <mergeCell ref="AA866:AB866"/>
    <mergeCell ref="AE866:AF866"/>
    <mergeCell ref="AI866:AK866"/>
    <mergeCell ref="AL866:AM866"/>
    <mergeCell ref="N867:P867"/>
    <mergeCell ref="Q867:S867"/>
    <mergeCell ref="V867:Y867"/>
    <mergeCell ref="AA867:AB867"/>
    <mergeCell ref="AE867:AF867"/>
    <mergeCell ref="AI867:AK867"/>
    <mergeCell ref="AL867:AM867"/>
    <mergeCell ref="N868:P868"/>
    <mergeCell ref="Q868:S868"/>
    <mergeCell ref="V868:Y868"/>
    <mergeCell ref="AA868:AB868"/>
    <mergeCell ref="AE868:AF868"/>
    <mergeCell ref="AI868:AK868"/>
    <mergeCell ref="AL868:AM868"/>
    <mergeCell ref="N869:P869"/>
    <mergeCell ref="Q869:S869"/>
    <mergeCell ref="V869:Y869"/>
    <mergeCell ref="AA869:AB869"/>
    <mergeCell ref="AE869:AF869"/>
    <mergeCell ref="AI869:AK869"/>
    <mergeCell ref="AL869:AM869"/>
    <mergeCell ref="N870:P870"/>
    <mergeCell ref="Q870:S870"/>
    <mergeCell ref="V870:Y870"/>
    <mergeCell ref="AA870:AB870"/>
    <mergeCell ref="AE870:AF870"/>
    <mergeCell ref="AI870:AK870"/>
    <mergeCell ref="AL870:AM870"/>
    <mergeCell ref="N871:P871"/>
    <mergeCell ref="Q871:S871"/>
    <mergeCell ref="V871:Y871"/>
    <mergeCell ref="AA871:AB871"/>
    <mergeCell ref="AE871:AF871"/>
    <mergeCell ref="AI871:AK871"/>
    <mergeCell ref="AL871:AM871"/>
    <mergeCell ref="N872:P872"/>
    <mergeCell ref="Q872:S872"/>
    <mergeCell ref="V872:Y872"/>
    <mergeCell ref="AA872:AB872"/>
    <mergeCell ref="AE872:AF872"/>
    <mergeCell ref="AI872:AK872"/>
    <mergeCell ref="AL872:AM872"/>
    <mergeCell ref="N873:P873"/>
    <mergeCell ref="Q873:S873"/>
    <mergeCell ref="V873:Y873"/>
    <mergeCell ref="AA873:AB873"/>
    <mergeCell ref="AE873:AF873"/>
    <mergeCell ref="AI873:AK873"/>
    <mergeCell ref="AL873:AM873"/>
    <mergeCell ref="N874:P874"/>
    <mergeCell ref="Q874:S874"/>
    <mergeCell ref="V874:Y874"/>
    <mergeCell ref="AA874:AB874"/>
    <mergeCell ref="AE874:AF874"/>
    <mergeCell ref="AI874:AK874"/>
    <mergeCell ref="AL874:AM874"/>
    <mergeCell ref="Q875:S875"/>
    <mergeCell ref="N876:P876"/>
    <mergeCell ref="Q876:S876"/>
    <mergeCell ref="V876:Y876"/>
    <mergeCell ref="AA876:AB876"/>
    <mergeCell ref="AE876:AF876"/>
    <mergeCell ref="AI876:AK876"/>
    <mergeCell ref="AL876:AM876"/>
    <mergeCell ref="N877:P877"/>
    <mergeCell ref="Q877:S877"/>
    <mergeCell ref="V877:Y877"/>
    <mergeCell ref="AA877:AB877"/>
    <mergeCell ref="AE877:AF877"/>
    <mergeCell ref="AI877:AK877"/>
    <mergeCell ref="AL877:AM877"/>
    <mergeCell ref="N878:P878"/>
    <mergeCell ref="Q878:S878"/>
    <mergeCell ref="V878:Y878"/>
    <mergeCell ref="AA878:AB878"/>
    <mergeCell ref="AE878:AF878"/>
    <mergeCell ref="AI878:AK878"/>
    <mergeCell ref="AL878:AM878"/>
    <mergeCell ref="N879:P879"/>
    <mergeCell ref="Q879:S879"/>
    <mergeCell ref="V879:Y879"/>
    <mergeCell ref="AA879:AB879"/>
    <mergeCell ref="O881:Q881"/>
    <mergeCell ref="S881:AC882"/>
    <mergeCell ref="P886:V886"/>
    <mergeCell ref="P888:W888"/>
    <mergeCell ref="Y888:AA888"/>
    <mergeCell ref="AF888:AI888"/>
    <mergeCell ref="AK888:AL888"/>
    <mergeCell ref="P889:W889"/>
    <mergeCell ref="Y889:AA889"/>
    <mergeCell ref="AF889:AI889"/>
    <mergeCell ref="AK889:AL889"/>
    <mergeCell ref="P890:W890"/>
    <mergeCell ref="Y890:AA890"/>
    <mergeCell ref="P892:V892"/>
    <mergeCell ref="P894:W894"/>
    <mergeCell ref="Y894:AA894"/>
    <mergeCell ref="AF894:AI894"/>
    <mergeCell ref="P896:V896"/>
    <mergeCell ref="N897:P897"/>
    <mergeCell ref="Q897:S897"/>
    <mergeCell ref="V897:Y897"/>
    <mergeCell ref="AA897:AB897"/>
    <mergeCell ref="AE897:AF897"/>
    <mergeCell ref="AI897:AK897"/>
    <mergeCell ref="AL897:AM897"/>
    <mergeCell ref="Q898:S898"/>
    <mergeCell ref="N899:P899"/>
    <mergeCell ref="Q899:S899"/>
    <mergeCell ref="V899:Y899"/>
    <mergeCell ref="AA899:AB899"/>
    <mergeCell ref="AE899:AF899"/>
    <mergeCell ref="AI899:AK899"/>
    <mergeCell ref="AL899:AM899"/>
    <mergeCell ref="N900:P900"/>
    <mergeCell ref="Q900:S900"/>
    <mergeCell ref="V900:Y900"/>
    <mergeCell ref="AA900:AB900"/>
    <mergeCell ref="AE900:AF900"/>
    <mergeCell ref="AI900:AK900"/>
    <mergeCell ref="AL900:AM900"/>
    <mergeCell ref="N901:P901"/>
    <mergeCell ref="Q901:S901"/>
    <mergeCell ref="V901:Y901"/>
    <mergeCell ref="AA901:AB901"/>
    <mergeCell ref="AE901:AF901"/>
    <mergeCell ref="AI901:AK901"/>
    <mergeCell ref="AL901:AM901"/>
    <mergeCell ref="N902:P902"/>
    <mergeCell ref="Q902:S902"/>
    <mergeCell ref="V902:Y902"/>
    <mergeCell ref="AA902:AB902"/>
    <mergeCell ref="AE902:AF902"/>
    <mergeCell ref="AI902:AK902"/>
    <mergeCell ref="AL902:AM902"/>
    <mergeCell ref="N903:P903"/>
    <mergeCell ref="Q903:S903"/>
    <mergeCell ref="V903:Y903"/>
    <mergeCell ref="AA903:AB903"/>
    <mergeCell ref="AE903:AF903"/>
    <mergeCell ref="AI903:AK903"/>
    <mergeCell ref="AL903:AM903"/>
    <mergeCell ref="N904:P904"/>
    <mergeCell ref="Q904:S904"/>
    <mergeCell ref="V904:Y904"/>
    <mergeCell ref="AA904:AB904"/>
    <mergeCell ref="AE904:AF904"/>
    <mergeCell ref="AI904:AK904"/>
    <mergeCell ref="AL904:AM904"/>
    <mergeCell ref="N905:P905"/>
    <mergeCell ref="Q905:S905"/>
    <mergeCell ref="V905:Y905"/>
    <mergeCell ref="AA905:AB905"/>
    <mergeCell ref="AE905:AF905"/>
    <mergeCell ref="AI905:AK905"/>
    <mergeCell ref="AL905:AM905"/>
    <mergeCell ref="N906:P906"/>
    <mergeCell ref="Q906:S906"/>
    <mergeCell ref="V906:Y906"/>
    <mergeCell ref="AA906:AB906"/>
    <mergeCell ref="AE906:AF906"/>
    <mergeCell ref="AI906:AK906"/>
    <mergeCell ref="AL906:AM906"/>
    <mergeCell ref="N907:P907"/>
    <mergeCell ref="Q907:S907"/>
    <mergeCell ref="V907:Y907"/>
    <mergeCell ref="AA907:AB907"/>
    <mergeCell ref="AE907:AF907"/>
    <mergeCell ref="AI907:AK907"/>
    <mergeCell ref="AL907:AM907"/>
    <mergeCell ref="N908:P908"/>
    <mergeCell ref="Q908:S908"/>
    <mergeCell ref="V908:Y908"/>
    <mergeCell ref="AA908:AB908"/>
    <mergeCell ref="AE908:AF908"/>
    <mergeCell ref="AI908:AK908"/>
    <mergeCell ref="AL908:AM908"/>
    <mergeCell ref="N909:P909"/>
    <mergeCell ref="Q909:S909"/>
    <mergeCell ref="V909:Y909"/>
    <mergeCell ref="AA909:AB909"/>
    <mergeCell ref="AE909:AF909"/>
    <mergeCell ref="AI909:AK909"/>
    <mergeCell ref="AL909:AM909"/>
    <mergeCell ref="N910:P910"/>
    <mergeCell ref="Q910:S910"/>
    <mergeCell ref="V910:Y910"/>
    <mergeCell ref="AA910:AB910"/>
    <mergeCell ref="AE910:AF910"/>
    <mergeCell ref="AI910:AK910"/>
    <mergeCell ref="AL910:AM910"/>
    <mergeCell ref="AE917:AF917"/>
    <mergeCell ref="AI917:AK917"/>
    <mergeCell ref="AL917:AM917"/>
    <mergeCell ref="N911:P911"/>
    <mergeCell ref="Q911:S911"/>
    <mergeCell ref="V911:Y911"/>
    <mergeCell ref="AA911:AB911"/>
    <mergeCell ref="AE911:AF911"/>
    <mergeCell ref="AI911:AK911"/>
    <mergeCell ref="AL911:AM911"/>
    <mergeCell ref="N912:P912"/>
    <mergeCell ref="Q912:S912"/>
    <mergeCell ref="V912:Y912"/>
    <mergeCell ref="AA912:AB912"/>
    <mergeCell ref="AE912:AF912"/>
    <mergeCell ref="AI912:AK912"/>
    <mergeCell ref="AL912:AM912"/>
    <mergeCell ref="N913:P913"/>
    <mergeCell ref="Q913:S913"/>
    <mergeCell ref="V913:Y913"/>
    <mergeCell ref="AA913:AB913"/>
    <mergeCell ref="AE913:AF913"/>
    <mergeCell ref="AI913:AK913"/>
    <mergeCell ref="AL913:AM913"/>
    <mergeCell ref="N918:P918"/>
    <mergeCell ref="Q918:S918"/>
    <mergeCell ref="V918:Y918"/>
    <mergeCell ref="AA918:AB918"/>
    <mergeCell ref="AE918:AF918"/>
    <mergeCell ref="AI918:AK918"/>
    <mergeCell ref="AL918:AM918"/>
    <mergeCell ref="N919:P919"/>
    <mergeCell ref="Q919:S919"/>
    <mergeCell ref="V919:Y919"/>
    <mergeCell ref="AA919:AB919"/>
    <mergeCell ref="O921:Q921"/>
    <mergeCell ref="S921:AC922"/>
    <mergeCell ref="N914:P914"/>
    <mergeCell ref="Q914:S914"/>
    <mergeCell ref="V914:Y914"/>
    <mergeCell ref="AA914:AB914"/>
    <mergeCell ref="AE914:AF914"/>
    <mergeCell ref="AI914:AK914"/>
    <mergeCell ref="AL914:AM914"/>
    <mergeCell ref="Q915:S915"/>
    <mergeCell ref="N916:P916"/>
    <mergeCell ref="Q916:S916"/>
    <mergeCell ref="V916:Y916"/>
    <mergeCell ref="AA916:AB916"/>
    <mergeCell ref="AE916:AF916"/>
    <mergeCell ref="AI916:AK916"/>
    <mergeCell ref="AL916:AM916"/>
    <mergeCell ref="N917:P917"/>
    <mergeCell ref="Q917:S917"/>
    <mergeCell ref="V917:Y917"/>
    <mergeCell ref="AA917:AB917"/>
    <mergeCell ref="P148:V148"/>
    <mergeCell ref="P150:W150"/>
    <mergeCell ref="Y150:AA150"/>
    <mergeCell ref="AF150:AI150"/>
    <mergeCell ref="AK150:AL150"/>
    <mergeCell ref="P151:W151"/>
    <mergeCell ref="Y151:AA151"/>
    <mergeCell ref="AF151:AI151"/>
    <mergeCell ref="AK151:AL151"/>
    <mergeCell ref="P152:W152"/>
    <mergeCell ref="Y152:AA152"/>
    <mergeCell ref="P154:V154"/>
    <mergeCell ref="P156:W156"/>
    <mergeCell ref="Y156:AA156"/>
    <mergeCell ref="AF156:AI156"/>
    <mergeCell ref="P158:V158"/>
    <mergeCell ref="N159:P159"/>
    <mergeCell ref="Q159:S159"/>
    <mergeCell ref="V159:Y159"/>
    <mergeCell ref="AA159:AB159"/>
    <mergeCell ref="AE159:AF159"/>
    <mergeCell ref="AI159:AK159"/>
    <mergeCell ref="AL159:AM159"/>
    <mergeCell ref="Q160:S160"/>
    <mergeCell ref="N161:P161"/>
    <mergeCell ref="Q161:S161"/>
    <mergeCell ref="V161:Y161"/>
    <mergeCell ref="AA161:AB161"/>
    <mergeCell ref="AE161:AF161"/>
    <mergeCell ref="AI161:AK161"/>
    <mergeCell ref="AL161:AM161"/>
    <mergeCell ref="N162:P162"/>
    <mergeCell ref="Q162:S162"/>
    <mergeCell ref="V162:Y162"/>
    <mergeCell ref="AA162:AB162"/>
    <mergeCell ref="AE162:AF162"/>
    <mergeCell ref="AI162:AK162"/>
    <mergeCell ref="AL162:AM162"/>
    <mergeCell ref="N163:P163"/>
    <mergeCell ref="Q163:S163"/>
    <mergeCell ref="V163:Y163"/>
    <mergeCell ref="AA163:AB163"/>
    <mergeCell ref="AE163:AF163"/>
    <mergeCell ref="AI163:AK163"/>
    <mergeCell ref="AL163:AM163"/>
    <mergeCell ref="N164:P164"/>
    <mergeCell ref="Q164:S164"/>
    <mergeCell ref="V164:Y164"/>
    <mergeCell ref="AA164:AB164"/>
    <mergeCell ref="AE164:AF164"/>
    <mergeCell ref="AI164:AK164"/>
    <mergeCell ref="AL164:AM164"/>
    <mergeCell ref="N165:P165"/>
    <mergeCell ref="Q165:S165"/>
    <mergeCell ref="V165:Y165"/>
    <mergeCell ref="AA165:AB165"/>
    <mergeCell ref="AE165:AF165"/>
    <mergeCell ref="AI165:AK165"/>
    <mergeCell ref="AL165:AM165"/>
    <mergeCell ref="N166:P166"/>
    <mergeCell ref="Q166:S166"/>
    <mergeCell ref="V166:Y166"/>
    <mergeCell ref="AA166:AB166"/>
    <mergeCell ref="AE166:AF166"/>
    <mergeCell ref="AI166:AK166"/>
    <mergeCell ref="AL166:AM166"/>
    <mergeCell ref="N167:P167"/>
    <mergeCell ref="Q167:S167"/>
    <mergeCell ref="V167:Y167"/>
    <mergeCell ref="AA167:AB167"/>
    <mergeCell ref="AE167:AF167"/>
    <mergeCell ref="AI167:AK167"/>
    <mergeCell ref="AL167:AM167"/>
    <mergeCell ref="N168:P168"/>
    <mergeCell ref="Q168:S168"/>
    <mergeCell ref="V168:Y168"/>
    <mergeCell ref="AA168:AB168"/>
    <mergeCell ref="AE168:AF168"/>
    <mergeCell ref="AI168:AK168"/>
    <mergeCell ref="AL168:AM168"/>
    <mergeCell ref="N169:P169"/>
    <mergeCell ref="Q169:S169"/>
    <mergeCell ref="V169:Y169"/>
    <mergeCell ref="AA169:AB169"/>
    <mergeCell ref="AE169:AF169"/>
    <mergeCell ref="AI169:AK169"/>
    <mergeCell ref="AL169:AM169"/>
    <mergeCell ref="N170:P170"/>
    <mergeCell ref="Q170:S170"/>
    <mergeCell ref="V170:Y170"/>
    <mergeCell ref="AA170:AB170"/>
    <mergeCell ref="AE170:AF170"/>
    <mergeCell ref="AI170:AK170"/>
    <mergeCell ref="AL170:AM170"/>
    <mergeCell ref="N171:P171"/>
    <mergeCell ref="Q171:S171"/>
    <mergeCell ref="V171:Y171"/>
    <mergeCell ref="AA171:AB171"/>
    <mergeCell ref="AE171:AF171"/>
    <mergeCell ref="AI171:AK171"/>
    <mergeCell ref="AL171:AM171"/>
    <mergeCell ref="N172:P172"/>
    <mergeCell ref="Q172:S172"/>
    <mergeCell ref="V172:Y172"/>
    <mergeCell ref="AA172:AB172"/>
    <mergeCell ref="AE172:AF172"/>
    <mergeCell ref="AI172:AK172"/>
    <mergeCell ref="AL172:AM172"/>
    <mergeCell ref="N173:P173"/>
    <mergeCell ref="Q173:S173"/>
    <mergeCell ref="V173:Y173"/>
    <mergeCell ref="AA173:AB173"/>
    <mergeCell ref="AE173:AF173"/>
    <mergeCell ref="AI173:AK173"/>
    <mergeCell ref="AL173:AM173"/>
    <mergeCell ref="N174:P174"/>
    <mergeCell ref="Q174:S174"/>
    <mergeCell ref="V174:Y174"/>
    <mergeCell ref="AA174:AB174"/>
    <mergeCell ref="AE174:AF174"/>
    <mergeCell ref="AI174:AK174"/>
    <mergeCell ref="AL174:AM174"/>
    <mergeCell ref="N175:P175"/>
    <mergeCell ref="Q175:S175"/>
    <mergeCell ref="V175:Y175"/>
    <mergeCell ref="AA175:AB175"/>
    <mergeCell ref="AE175:AF175"/>
    <mergeCell ref="AI175:AK175"/>
    <mergeCell ref="AL175:AM175"/>
    <mergeCell ref="N176:P176"/>
    <mergeCell ref="Q176:S176"/>
    <mergeCell ref="V176:Y176"/>
    <mergeCell ref="AA176:AB176"/>
    <mergeCell ref="AE176:AF176"/>
    <mergeCell ref="AI176:AK176"/>
    <mergeCell ref="AL176:AM176"/>
    <mergeCell ref="N177:P177"/>
    <mergeCell ref="Q177:S177"/>
    <mergeCell ref="V177:Y177"/>
    <mergeCell ref="AA177:AB177"/>
    <mergeCell ref="AE177:AF177"/>
    <mergeCell ref="AI177:AK177"/>
    <mergeCell ref="AL177:AM177"/>
    <mergeCell ref="N178:P178"/>
    <mergeCell ref="Q178:S178"/>
    <mergeCell ref="V178:Y178"/>
    <mergeCell ref="AA178:AB178"/>
    <mergeCell ref="AE178:AF178"/>
    <mergeCell ref="AI178:AK178"/>
    <mergeCell ref="AL178:AM178"/>
    <mergeCell ref="N179:P179"/>
    <mergeCell ref="Q179:S179"/>
    <mergeCell ref="V179:Y179"/>
    <mergeCell ref="AA179:AB179"/>
    <mergeCell ref="AE179:AF179"/>
    <mergeCell ref="AI179:AK179"/>
    <mergeCell ref="AL179:AM179"/>
    <mergeCell ref="N180:P180"/>
    <mergeCell ref="Q180:S180"/>
    <mergeCell ref="V180:Y180"/>
    <mergeCell ref="AA180:AB180"/>
    <mergeCell ref="AE180:AF180"/>
    <mergeCell ref="AI180:AK180"/>
    <mergeCell ref="AL180:AM180"/>
    <mergeCell ref="N181:P181"/>
    <mergeCell ref="Q181:S181"/>
    <mergeCell ref="V181:Y181"/>
    <mergeCell ref="AA181:AB181"/>
    <mergeCell ref="AE181:AF181"/>
    <mergeCell ref="AI181:AK181"/>
    <mergeCell ref="AL181:AM181"/>
    <mergeCell ref="N186:P186"/>
    <mergeCell ref="Q186:S186"/>
    <mergeCell ref="V186:Y186"/>
    <mergeCell ref="AA186:AB186"/>
    <mergeCell ref="O188:Q188"/>
    <mergeCell ref="S188:AC189"/>
    <mergeCell ref="Q182:S182"/>
    <mergeCell ref="N183:P183"/>
    <mergeCell ref="Q183:S183"/>
    <mergeCell ref="V183:Y183"/>
    <mergeCell ref="AA183:AB183"/>
    <mergeCell ref="AE183:AF183"/>
    <mergeCell ref="AI183:AK183"/>
    <mergeCell ref="AL183:AM183"/>
    <mergeCell ref="N184:P184"/>
    <mergeCell ref="Q184:S184"/>
    <mergeCell ref="V184:Y184"/>
    <mergeCell ref="AA184:AB184"/>
    <mergeCell ref="AE184:AF184"/>
    <mergeCell ref="AI184:AK184"/>
    <mergeCell ref="AL184:AM184"/>
    <mergeCell ref="N185:P185"/>
    <mergeCell ref="Q185:S185"/>
    <mergeCell ref="V185:Y185"/>
    <mergeCell ref="AA185:AB185"/>
    <mergeCell ref="AE185:AF185"/>
    <mergeCell ref="AI185:AK185"/>
    <mergeCell ref="AL185:AM185"/>
    <mergeCell ref="P1185:V1185"/>
    <mergeCell ref="P1187:W1187"/>
    <mergeCell ref="Y1187:AA1187"/>
    <mergeCell ref="AF1187:AI1187"/>
    <mergeCell ref="AK1187:AL1187"/>
    <mergeCell ref="P1188:W1188"/>
    <mergeCell ref="Y1188:AA1188"/>
    <mergeCell ref="AF1188:AI1188"/>
    <mergeCell ref="AK1188:AL1188"/>
    <mergeCell ref="P1189:W1189"/>
    <mergeCell ref="Y1189:AA1189"/>
    <mergeCell ref="P1191:V1191"/>
    <mergeCell ref="P1193:W1193"/>
    <mergeCell ref="Y1193:AA1193"/>
    <mergeCell ref="AF1193:AI1193"/>
    <mergeCell ref="AK1193:AL1193"/>
    <mergeCell ref="P1195:V1195"/>
    <mergeCell ref="N1196:P1196"/>
    <mergeCell ref="Q1196:S1196"/>
    <mergeCell ref="V1196:Y1196"/>
    <mergeCell ref="AA1196:AB1196"/>
    <mergeCell ref="AE1196:AF1196"/>
    <mergeCell ref="AI1196:AK1196"/>
    <mergeCell ref="AL1196:AM1196"/>
    <mergeCell ref="Q1197:S1197"/>
    <mergeCell ref="N1198:P1198"/>
    <mergeCell ref="Q1198:S1198"/>
    <mergeCell ref="V1198:Y1198"/>
    <mergeCell ref="AA1198:AB1198"/>
    <mergeCell ref="AE1198:AF1198"/>
    <mergeCell ref="AI1198:AK1198"/>
    <mergeCell ref="AL1198:AM1198"/>
    <mergeCell ref="N1199:P1199"/>
    <mergeCell ref="Q1199:S1199"/>
    <mergeCell ref="V1199:Y1199"/>
    <mergeCell ref="AA1199:AB1199"/>
    <mergeCell ref="AE1199:AF1199"/>
    <mergeCell ref="AI1199:AK1199"/>
    <mergeCell ref="AL1199:AM1199"/>
    <mergeCell ref="N1200:P1200"/>
    <mergeCell ref="Q1200:S1200"/>
    <mergeCell ref="V1200:Y1200"/>
    <mergeCell ref="AA1200:AB1200"/>
    <mergeCell ref="AE1200:AF1200"/>
    <mergeCell ref="AI1200:AK1200"/>
    <mergeCell ref="AL1200:AM1200"/>
    <mergeCell ref="N1201:P1201"/>
    <mergeCell ref="Q1201:S1201"/>
    <mergeCell ref="V1201:Y1201"/>
    <mergeCell ref="AA1201:AB1201"/>
    <mergeCell ref="AE1201:AF1201"/>
    <mergeCell ref="AI1201:AK1201"/>
    <mergeCell ref="AL1201:AM1201"/>
    <mergeCell ref="N1202:P1202"/>
    <mergeCell ref="Q1202:S1202"/>
    <mergeCell ref="V1202:Y1202"/>
    <mergeCell ref="AA1202:AB1202"/>
    <mergeCell ref="AE1202:AF1202"/>
    <mergeCell ref="AI1202:AK1202"/>
    <mergeCell ref="AL1202:AM1202"/>
    <mergeCell ref="N1203:P1203"/>
    <mergeCell ref="Q1203:S1203"/>
    <mergeCell ref="V1203:Y1203"/>
    <mergeCell ref="AA1203:AB1203"/>
    <mergeCell ref="AE1203:AF1203"/>
    <mergeCell ref="AI1203:AK1203"/>
    <mergeCell ref="AL1203:AM1203"/>
    <mergeCell ref="N1204:P1204"/>
    <mergeCell ref="Q1204:S1204"/>
    <mergeCell ref="V1204:Y1204"/>
    <mergeCell ref="AA1204:AB1204"/>
    <mergeCell ref="AE1204:AF1204"/>
    <mergeCell ref="AI1204:AK1204"/>
    <mergeCell ref="AL1204:AM1204"/>
    <mergeCell ref="N1205:P1205"/>
    <mergeCell ref="Q1205:S1205"/>
    <mergeCell ref="V1205:Y1205"/>
    <mergeCell ref="AA1205:AB1205"/>
    <mergeCell ref="AE1205:AF1205"/>
    <mergeCell ref="AI1205:AK1205"/>
    <mergeCell ref="AL1205:AM1205"/>
    <mergeCell ref="N1206:P1206"/>
    <mergeCell ref="Q1206:S1206"/>
    <mergeCell ref="V1206:Y1206"/>
    <mergeCell ref="AA1206:AB1206"/>
    <mergeCell ref="AE1206:AF1206"/>
    <mergeCell ref="AI1206:AK1206"/>
    <mergeCell ref="AL1206:AM1206"/>
    <mergeCell ref="N1207:P1207"/>
    <mergeCell ref="Q1207:S1207"/>
    <mergeCell ref="V1207:Y1207"/>
    <mergeCell ref="AA1207:AB1207"/>
    <mergeCell ref="AE1207:AF1207"/>
    <mergeCell ref="AI1207:AK1207"/>
    <mergeCell ref="AL1207:AM1207"/>
    <mergeCell ref="N1208:P1208"/>
    <mergeCell ref="Q1208:S1208"/>
    <mergeCell ref="V1208:Y1208"/>
    <mergeCell ref="AA1208:AB1208"/>
    <mergeCell ref="AE1208:AF1208"/>
    <mergeCell ref="AI1208:AK1208"/>
    <mergeCell ref="AL1208:AM1208"/>
    <mergeCell ref="N1209:P1209"/>
    <mergeCell ref="Q1209:S1209"/>
    <mergeCell ref="V1209:Y1209"/>
    <mergeCell ref="AA1209:AB1209"/>
    <mergeCell ref="AE1209:AF1209"/>
    <mergeCell ref="AI1209:AK1209"/>
    <mergeCell ref="AL1209:AM1209"/>
    <mergeCell ref="N1210:P1210"/>
    <mergeCell ref="Q1210:S1210"/>
    <mergeCell ref="V1210:Y1210"/>
    <mergeCell ref="AA1210:AB1210"/>
    <mergeCell ref="AE1210:AF1210"/>
    <mergeCell ref="AI1210:AK1210"/>
    <mergeCell ref="AL1210:AM1210"/>
    <mergeCell ref="N1211:P1211"/>
    <mergeCell ref="Q1211:S1211"/>
    <mergeCell ref="V1211:Y1211"/>
    <mergeCell ref="AA1211:AB1211"/>
    <mergeCell ref="AE1211:AF1211"/>
    <mergeCell ref="AI1211:AK1211"/>
    <mergeCell ref="AL1211:AM1211"/>
    <mergeCell ref="N1212:P1212"/>
    <mergeCell ref="Q1212:S1212"/>
    <mergeCell ref="V1212:Y1212"/>
    <mergeCell ref="AA1212:AB1212"/>
    <mergeCell ref="AE1212:AF1212"/>
    <mergeCell ref="AI1212:AK1212"/>
    <mergeCell ref="AL1212:AM1212"/>
    <mergeCell ref="N1213:P1213"/>
    <mergeCell ref="Q1213:S1213"/>
    <mergeCell ref="V1213:Y1213"/>
    <mergeCell ref="AA1213:AB1213"/>
    <mergeCell ref="AE1213:AF1213"/>
    <mergeCell ref="AI1213:AK1213"/>
    <mergeCell ref="AL1213:AM1213"/>
    <mergeCell ref="N1214:P1214"/>
    <mergeCell ref="Q1214:S1214"/>
    <mergeCell ref="V1214:Y1214"/>
    <mergeCell ref="AA1214:AB1214"/>
    <mergeCell ref="AE1214:AF1214"/>
    <mergeCell ref="AI1214:AK1214"/>
    <mergeCell ref="AL1214:AM1214"/>
    <mergeCell ref="N1215:P1215"/>
    <mergeCell ref="Q1215:S1215"/>
    <mergeCell ref="V1215:Y1215"/>
    <mergeCell ref="AA1215:AB1215"/>
    <mergeCell ref="AE1215:AF1215"/>
    <mergeCell ref="AI1215:AK1215"/>
    <mergeCell ref="AL1215:AM1215"/>
    <mergeCell ref="N1216:P1216"/>
    <mergeCell ref="Q1216:S1216"/>
    <mergeCell ref="V1216:Y1216"/>
    <mergeCell ref="AA1216:AB1216"/>
    <mergeCell ref="AE1216:AF1216"/>
    <mergeCell ref="AI1216:AK1216"/>
    <mergeCell ref="AL1216:AM1216"/>
    <mergeCell ref="N1217:P1217"/>
    <mergeCell ref="Q1217:S1217"/>
    <mergeCell ref="V1217:Y1217"/>
    <mergeCell ref="AA1217:AB1217"/>
    <mergeCell ref="AE1217:AF1217"/>
    <mergeCell ref="AI1217:AK1217"/>
    <mergeCell ref="AL1217:AM1217"/>
    <mergeCell ref="N1218:P1218"/>
    <mergeCell ref="Q1218:S1218"/>
    <mergeCell ref="V1218:Y1218"/>
    <mergeCell ref="AA1218:AB1218"/>
    <mergeCell ref="AE1218:AF1218"/>
    <mergeCell ref="AI1218:AK1218"/>
    <mergeCell ref="AL1218:AM1218"/>
    <mergeCell ref="N1219:P1219"/>
    <mergeCell ref="Q1219:S1219"/>
    <mergeCell ref="V1219:Y1219"/>
    <mergeCell ref="AA1219:AB1219"/>
    <mergeCell ref="AE1219:AF1219"/>
    <mergeCell ref="AI1219:AK1219"/>
    <mergeCell ref="AL1219:AM1219"/>
    <mergeCell ref="N1220:P1220"/>
    <mergeCell ref="Q1220:S1220"/>
    <mergeCell ref="V1220:Y1220"/>
    <mergeCell ref="AA1220:AB1220"/>
    <mergeCell ref="AE1220:AF1220"/>
    <mergeCell ref="AI1220:AK1220"/>
    <mergeCell ref="AL1220:AM1220"/>
    <mergeCell ref="N1221:P1221"/>
    <mergeCell ref="Q1221:S1221"/>
    <mergeCell ref="V1221:Y1221"/>
    <mergeCell ref="AA1221:AB1221"/>
    <mergeCell ref="AE1221:AF1221"/>
    <mergeCell ref="AI1221:AK1221"/>
    <mergeCell ref="AL1221:AM1221"/>
    <mergeCell ref="N1222:P1222"/>
    <mergeCell ref="Q1222:S1222"/>
    <mergeCell ref="V1222:Y1222"/>
    <mergeCell ref="AA1222:AB1222"/>
    <mergeCell ref="AE1222:AF1222"/>
    <mergeCell ref="AI1222:AK1222"/>
    <mergeCell ref="AL1222:AM1222"/>
    <mergeCell ref="N1223:P1223"/>
    <mergeCell ref="Q1223:S1223"/>
    <mergeCell ref="V1223:Y1223"/>
    <mergeCell ref="AA1223:AB1223"/>
    <mergeCell ref="AE1223:AF1223"/>
    <mergeCell ref="AI1223:AK1223"/>
    <mergeCell ref="AL1223:AM1223"/>
    <mergeCell ref="N1224:P1224"/>
    <mergeCell ref="Q1224:S1224"/>
    <mergeCell ref="V1224:Y1224"/>
    <mergeCell ref="AA1224:AB1224"/>
    <mergeCell ref="AE1224:AF1224"/>
    <mergeCell ref="AI1224:AK1224"/>
    <mergeCell ref="AL1224:AM1224"/>
    <mergeCell ref="N1225:P1225"/>
    <mergeCell ref="Q1225:S1225"/>
    <mergeCell ref="V1225:Y1225"/>
    <mergeCell ref="AA1225:AB1225"/>
    <mergeCell ref="AE1225:AF1225"/>
    <mergeCell ref="AI1225:AK1225"/>
    <mergeCell ref="AL1225:AM1225"/>
    <mergeCell ref="N1226:P1226"/>
    <mergeCell ref="Q1226:S1226"/>
    <mergeCell ref="V1226:Y1226"/>
    <mergeCell ref="AA1226:AB1226"/>
    <mergeCell ref="AE1226:AF1226"/>
    <mergeCell ref="AI1226:AK1226"/>
    <mergeCell ref="AL1226:AM1226"/>
    <mergeCell ref="N1227:P1227"/>
    <mergeCell ref="Q1227:S1227"/>
    <mergeCell ref="V1227:Y1227"/>
    <mergeCell ref="AA1227:AB1227"/>
    <mergeCell ref="AE1227:AF1227"/>
    <mergeCell ref="AI1227:AK1227"/>
    <mergeCell ref="AL1227:AM1227"/>
    <mergeCell ref="N1228:P1228"/>
    <mergeCell ref="Q1228:S1228"/>
    <mergeCell ref="V1228:Y1228"/>
    <mergeCell ref="AA1228:AB1228"/>
    <mergeCell ref="AE1228:AF1228"/>
    <mergeCell ref="AI1228:AK1228"/>
    <mergeCell ref="AL1228:AM1228"/>
    <mergeCell ref="N1229:P1229"/>
    <mergeCell ref="Q1229:S1229"/>
    <mergeCell ref="V1229:Y1229"/>
    <mergeCell ref="AA1229:AB1229"/>
    <mergeCell ref="AE1229:AF1229"/>
    <mergeCell ref="AI1229:AK1229"/>
    <mergeCell ref="AL1229:AM1229"/>
    <mergeCell ref="N1230:P1230"/>
    <mergeCell ref="Q1230:S1230"/>
    <mergeCell ref="V1230:Y1230"/>
    <mergeCell ref="AA1230:AB1230"/>
    <mergeCell ref="AE1230:AF1230"/>
    <mergeCell ref="AI1230:AK1230"/>
    <mergeCell ref="AL1230:AM1230"/>
    <mergeCell ref="N1231:P1231"/>
    <mergeCell ref="Q1231:S1231"/>
    <mergeCell ref="V1231:Y1231"/>
    <mergeCell ref="AA1231:AB1231"/>
    <mergeCell ref="AE1231:AF1231"/>
    <mergeCell ref="AI1231:AK1231"/>
    <mergeCell ref="AL1231:AM1231"/>
    <mergeCell ref="N1232:P1232"/>
    <mergeCell ref="Q1232:S1232"/>
    <mergeCell ref="V1232:Y1232"/>
    <mergeCell ref="AA1232:AB1232"/>
    <mergeCell ref="AE1232:AF1232"/>
    <mergeCell ref="AI1232:AK1232"/>
    <mergeCell ref="AL1232:AM1232"/>
    <mergeCell ref="N1233:P1233"/>
    <mergeCell ref="Q1233:S1233"/>
    <mergeCell ref="V1233:Y1233"/>
    <mergeCell ref="AA1233:AB1233"/>
    <mergeCell ref="AE1233:AF1233"/>
    <mergeCell ref="AI1233:AK1233"/>
    <mergeCell ref="AL1233:AM1233"/>
    <mergeCell ref="N1234:P1234"/>
    <mergeCell ref="Q1234:S1234"/>
    <mergeCell ref="V1234:Y1234"/>
    <mergeCell ref="AA1234:AB1234"/>
    <mergeCell ref="AE1234:AF1234"/>
    <mergeCell ref="AI1234:AK1234"/>
    <mergeCell ref="AL1234:AM1234"/>
    <mergeCell ref="N1235:P1235"/>
    <mergeCell ref="Q1235:S1235"/>
    <mergeCell ref="V1235:Y1235"/>
    <mergeCell ref="AA1235:AB1235"/>
    <mergeCell ref="AE1235:AF1235"/>
    <mergeCell ref="AI1235:AK1235"/>
    <mergeCell ref="AL1235:AM1235"/>
    <mergeCell ref="N1236:P1236"/>
    <mergeCell ref="Q1236:S1236"/>
    <mergeCell ref="V1236:Y1236"/>
    <mergeCell ref="AA1236:AB1236"/>
    <mergeCell ref="AE1236:AF1236"/>
    <mergeCell ref="AI1236:AK1236"/>
    <mergeCell ref="AL1236:AM1236"/>
    <mergeCell ref="N1237:P1237"/>
    <mergeCell ref="Q1237:S1237"/>
    <mergeCell ref="V1237:Y1237"/>
    <mergeCell ref="AA1237:AB1237"/>
    <mergeCell ref="AE1237:AF1237"/>
    <mergeCell ref="AI1237:AK1237"/>
    <mergeCell ref="AL1237:AM1237"/>
    <mergeCell ref="N1238:P1238"/>
    <mergeCell ref="Q1238:S1238"/>
    <mergeCell ref="V1238:Y1238"/>
    <mergeCell ref="AA1238:AB1238"/>
    <mergeCell ref="AE1238:AF1238"/>
    <mergeCell ref="AI1238:AK1238"/>
    <mergeCell ref="AL1238:AM1238"/>
    <mergeCell ref="N1239:P1239"/>
    <mergeCell ref="Q1239:S1239"/>
    <mergeCell ref="V1239:Y1239"/>
    <mergeCell ref="AA1239:AB1239"/>
    <mergeCell ref="AE1239:AF1239"/>
    <mergeCell ref="AI1239:AK1239"/>
    <mergeCell ref="AL1239:AM1239"/>
    <mergeCell ref="N1240:P1240"/>
    <mergeCell ref="Q1240:S1240"/>
    <mergeCell ref="V1240:Y1240"/>
    <mergeCell ref="AA1240:AB1240"/>
    <mergeCell ref="AE1240:AF1240"/>
    <mergeCell ref="AI1240:AK1240"/>
    <mergeCell ref="AL1240:AM1240"/>
    <mergeCell ref="N1241:P1241"/>
    <mergeCell ref="Q1241:S1241"/>
    <mergeCell ref="V1241:Y1241"/>
    <mergeCell ref="AA1241:AB1241"/>
    <mergeCell ref="AE1241:AF1241"/>
    <mergeCell ref="AI1241:AK1241"/>
    <mergeCell ref="AL1241:AM1241"/>
    <mergeCell ref="N1242:P1242"/>
    <mergeCell ref="Q1242:S1242"/>
    <mergeCell ref="V1242:Y1242"/>
    <mergeCell ref="AA1242:AB1242"/>
    <mergeCell ref="AE1242:AF1242"/>
    <mergeCell ref="AI1242:AK1242"/>
    <mergeCell ref="AL1242:AM1242"/>
    <mergeCell ref="N1243:P1243"/>
    <mergeCell ref="Q1243:S1243"/>
    <mergeCell ref="V1243:Y1243"/>
    <mergeCell ref="AA1243:AB1243"/>
    <mergeCell ref="AE1243:AF1243"/>
    <mergeCell ref="AI1243:AK1243"/>
    <mergeCell ref="AL1243:AM1243"/>
    <mergeCell ref="N1244:P1244"/>
    <mergeCell ref="Q1244:S1244"/>
    <mergeCell ref="V1244:Y1244"/>
    <mergeCell ref="AA1244:AB1244"/>
    <mergeCell ref="AE1244:AF1244"/>
    <mergeCell ref="AI1244:AK1244"/>
    <mergeCell ref="AL1244:AM1244"/>
    <mergeCell ref="N1245:P1245"/>
    <mergeCell ref="Q1245:S1245"/>
    <mergeCell ref="V1245:Y1245"/>
    <mergeCell ref="AA1245:AB1245"/>
    <mergeCell ref="AE1245:AF1245"/>
    <mergeCell ref="AI1245:AK1245"/>
    <mergeCell ref="AL1245:AM1245"/>
    <mergeCell ref="N1246:P1246"/>
    <mergeCell ref="Q1246:S1246"/>
    <mergeCell ref="V1246:Y1246"/>
    <mergeCell ref="AA1246:AB1246"/>
    <mergeCell ref="AE1246:AF1246"/>
    <mergeCell ref="AI1246:AK1246"/>
    <mergeCell ref="AL1246:AM1246"/>
    <mergeCell ref="N1247:P1247"/>
    <mergeCell ref="Q1247:S1247"/>
    <mergeCell ref="V1247:Y1247"/>
    <mergeCell ref="AA1247:AB1247"/>
    <mergeCell ref="AE1247:AF1247"/>
    <mergeCell ref="AI1247:AK1247"/>
    <mergeCell ref="AL1247:AM1247"/>
    <mergeCell ref="N1248:P1248"/>
    <mergeCell ref="Q1248:S1248"/>
    <mergeCell ref="V1248:Y1248"/>
    <mergeCell ref="AA1248:AB1248"/>
    <mergeCell ref="AE1248:AF1248"/>
    <mergeCell ref="AI1248:AK1248"/>
    <mergeCell ref="AL1248:AM1248"/>
    <mergeCell ref="N1249:P1249"/>
    <mergeCell ref="Q1249:S1249"/>
    <mergeCell ref="V1249:Y1249"/>
    <mergeCell ref="AA1249:AB1249"/>
    <mergeCell ref="AE1249:AF1249"/>
    <mergeCell ref="AI1249:AK1249"/>
    <mergeCell ref="AL1249:AM1249"/>
    <mergeCell ref="N1250:P1250"/>
    <mergeCell ref="Q1250:S1250"/>
    <mergeCell ref="V1250:Y1250"/>
    <mergeCell ref="AA1250:AB1250"/>
    <mergeCell ref="AE1250:AF1250"/>
    <mergeCell ref="AI1250:AK1250"/>
    <mergeCell ref="AL1250:AM1250"/>
    <mergeCell ref="N1251:P1251"/>
    <mergeCell ref="Q1251:S1251"/>
    <mergeCell ref="V1251:Y1251"/>
    <mergeCell ref="AA1251:AB1251"/>
    <mergeCell ref="AE1251:AF1251"/>
    <mergeCell ref="AI1251:AK1251"/>
    <mergeCell ref="AL1251:AM1251"/>
    <mergeCell ref="N1252:P1252"/>
    <mergeCell ref="Q1252:S1252"/>
    <mergeCell ref="V1252:Y1252"/>
    <mergeCell ref="AA1252:AB1252"/>
    <mergeCell ref="AE1252:AF1252"/>
    <mergeCell ref="AI1252:AK1252"/>
    <mergeCell ref="AL1252:AM1252"/>
    <mergeCell ref="N1253:P1253"/>
    <mergeCell ref="Q1253:S1253"/>
    <mergeCell ref="V1253:Y1253"/>
    <mergeCell ref="AA1253:AB1253"/>
    <mergeCell ref="AE1253:AF1253"/>
    <mergeCell ref="AI1253:AK1253"/>
    <mergeCell ref="AL1253:AM1253"/>
    <mergeCell ref="N1254:P1254"/>
    <mergeCell ref="Q1254:S1254"/>
    <mergeCell ref="V1254:Y1254"/>
    <mergeCell ref="AA1254:AB1254"/>
    <mergeCell ref="AE1254:AF1254"/>
    <mergeCell ref="AI1254:AK1254"/>
    <mergeCell ref="AL1254:AM1254"/>
    <mergeCell ref="N1255:P1255"/>
    <mergeCell ref="Q1255:S1255"/>
    <mergeCell ref="V1255:Y1255"/>
    <mergeCell ref="AA1255:AB1255"/>
    <mergeCell ref="AE1255:AF1255"/>
    <mergeCell ref="AI1255:AK1255"/>
    <mergeCell ref="AL1255:AM1255"/>
    <mergeCell ref="N1256:P1256"/>
    <mergeCell ref="Q1256:S1256"/>
    <mergeCell ref="V1256:Y1256"/>
    <mergeCell ref="AA1256:AB1256"/>
    <mergeCell ref="AE1256:AF1256"/>
    <mergeCell ref="AI1256:AK1256"/>
    <mergeCell ref="AL1256:AM1256"/>
    <mergeCell ref="AE1262:AF1262"/>
    <mergeCell ref="AI1262:AK1262"/>
    <mergeCell ref="AL1262:AM1262"/>
    <mergeCell ref="N1257:P1257"/>
    <mergeCell ref="Q1257:S1257"/>
    <mergeCell ref="V1257:Y1257"/>
    <mergeCell ref="AA1257:AB1257"/>
    <mergeCell ref="AE1257:AF1257"/>
    <mergeCell ref="AI1257:AK1257"/>
    <mergeCell ref="AL1257:AM1257"/>
    <mergeCell ref="N1258:P1258"/>
    <mergeCell ref="Q1258:S1258"/>
    <mergeCell ref="V1258:Y1258"/>
    <mergeCell ref="AA1258:AB1258"/>
    <mergeCell ref="AE1258:AF1258"/>
    <mergeCell ref="AI1258:AK1258"/>
    <mergeCell ref="AL1258:AM1258"/>
    <mergeCell ref="N1259:P1259"/>
    <mergeCell ref="Q1259:S1259"/>
    <mergeCell ref="V1259:Y1259"/>
    <mergeCell ref="AA1259:AB1259"/>
    <mergeCell ref="AE1259:AF1259"/>
    <mergeCell ref="AI1259:AK1259"/>
    <mergeCell ref="AL1259:AM1259"/>
    <mergeCell ref="Q1263:S1263"/>
    <mergeCell ref="N1264:P1264"/>
    <mergeCell ref="Q1264:S1264"/>
    <mergeCell ref="V1264:Y1264"/>
    <mergeCell ref="AA1264:AB1264"/>
    <mergeCell ref="AE1264:AF1264"/>
    <mergeCell ref="AI1264:AK1264"/>
    <mergeCell ref="AL1264:AM1264"/>
    <mergeCell ref="N1265:P1265"/>
    <mergeCell ref="Q1265:S1265"/>
    <mergeCell ref="V1265:Y1265"/>
    <mergeCell ref="AA1265:AB1265"/>
    <mergeCell ref="O1267:Q1267"/>
    <mergeCell ref="S1267:AC1268"/>
    <mergeCell ref="N1260:P1260"/>
    <mergeCell ref="Q1260:S1260"/>
    <mergeCell ref="V1260:Y1260"/>
    <mergeCell ref="AA1260:AB1260"/>
    <mergeCell ref="AE1260:AF1260"/>
    <mergeCell ref="AI1260:AK1260"/>
    <mergeCell ref="AL1260:AM1260"/>
    <mergeCell ref="N1261:P1261"/>
    <mergeCell ref="Q1261:S1261"/>
    <mergeCell ref="V1261:Y1261"/>
    <mergeCell ref="AA1261:AB1261"/>
    <mergeCell ref="AE1261:AF1261"/>
    <mergeCell ref="AI1261:AK1261"/>
    <mergeCell ref="AL1261:AM1261"/>
    <mergeCell ref="N1262:P1262"/>
    <mergeCell ref="Q1262:S1262"/>
    <mergeCell ref="V1262:Y1262"/>
    <mergeCell ref="AA1262:AB1262"/>
  </mergeCells>
  <conditionalFormatting sqref="C14:C43 C45:C47 C68:C91 C93:C95 C115:C138 C140:C142 C161:C181 C183:C185 C207:C223 C225:C227 C247:C253 C255:C257 C284:C331 C333:C335 C355:C389 C391:C393 C414:C449 C451:C453 C474:C487 C489:C491 C514:C549 C551:C553 C572:C607 C609:C611 C630:C662 C664:C666 C687:C718 C720:C722 C741:C772 C774:C776 C798:C828 C830:C832 C852:C874 C876:C878 C899:C914 C916:C918 C939:C974 C976:C978 C998:C1013 C1015:C1017 C1037:C1046 C1048:C1050 C1070:C1077 C1079:C1081 C1104:C1175 C1177">
    <cfRule type="containsText" dxfId="8" priority="1" operator="containsText" text="REVISAR">
      <formula>NOT(ISERROR(SEARCH("REVISAR",C14)))</formula>
    </cfRule>
  </conditionalFormatting>
  <conditionalFormatting sqref="C1198:C1262 C1264">
    <cfRule type="containsText" dxfId="7" priority="2" operator="containsText" text="REVISAR">
      <formula>NOT(ISERROR(SEARCH("REVISAR",C1198)))</formula>
    </cfRule>
  </conditionalFormatting>
  <conditionalFormatting sqref="D1:D1175 D1177:D1196 D1198:D1262 D1264 D1270:D1048576">
    <cfRule type="containsText" dxfId="6" priority="3" operator="containsText" text="falso">
      <formula>NOT(ISERROR(SEARCH("falso",D1)))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FE2E-0337-4EB4-91FD-6A08D6F7FC76}">
  <dimension ref="A1:AP218"/>
  <sheetViews>
    <sheetView showGridLines="0" topLeftCell="A68" workbookViewId="0">
      <selection activeCell="O202" sqref="O202:O208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5" width="12.7109375" style="13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8.5703125" style="13" customWidth="1"/>
    <col min="16" max="16" width="6.5703125" style="13" customWidth="1"/>
    <col min="17" max="17" width="2.28515625" style="13" customWidth="1"/>
    <col min="18" max="18" width="1.85546875" style="13" customWidth="1"/>
    <col min="19" max="19" width="1.28515625" style="13" customWidth="1"/>
    <col min="20" max="20" width="2.42578125" style="13" customWidth="1"/>
    <col min="21" max="21" width="8.42578125" style="24" customWidth="1"/>
    <col min="22" max="22" width="2.28515625" style="13" customWidth="1"/>
    <col min="23" max="23" width="5.7109375" style="13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13" customWidth="1"/>
    <col min="34" max="34" width="2.7109375" style="13" customWidth="1"/>
    <col min="35" max="35" width="7.140625" style="13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x14ac:dyDescent="0.2">
      <c r="K1" s="303" t="s">
        <v>47</v>
      </c>
      <c r="L1" s="303"/>
      <c r="M1" s="303"/>
      <c r="N1" s="303"/>
      <c r="O1" s="303"/>
      <c r="P1" s="303"/>
      <c r="Q1" s="303"/>
    </row>
    <row r="3" spans="1:42" x14ac:dyDescent="0.2">
      <c r="K3" s="304" t="s">
        <v>48</v>
      </c>
      <c r="L3" s="304"/>
      <c r="M3" s="304"/>
      <c r="N3" s="304"/>
      <c r="O3" s="304"/>
      <c r="P3" s="304"/>
      <c r="Q3" s="304"/>
      <c r="R3" s="304"/>
      <c r="T3" s="299">
        <v>4400</v>
      </c>
      <c r="U3" s="299"/>
      <c r="V3" s="299"/>
      <c r="AA3" s="304" t="s">
        <v>49</v>
      </c>
      <c r="AB3" s="304"/>
      <c r="AC3" s="304"/>
      <c r="AD3" s="304"/>
      <c r="AF3" s="299">
        <v>919.98</v>
      </c>
      <c r="AG3" s="299"/>
    </row>
    <row r="4" spans="1:42" x14ac:dyDescent="0.2">
      <c r="K4" s="304" t="s">
        <v>50</v>
      </c>
      <c r="L4" s="304"/>
      <c r="M4" s="304"/>
      <c r="N4" s="304"/>
      <c r="O4" s="304"/>
      <c r="P4" s="304"/>
      <c r="Q4" s="304"/>
      <c r="R4" s="304"/>
      <c r="T4" s="299">
        <v>0</v>
      </c>
      <c r="U4" s="299"/>
      <c r="V4" s="299"/>
      <c r="AA4" s="304" t="s">
        <v>51</v>
      </c>
      <c r="AB4" s="304"/>
      <c r="AC4" s="304"/>
      <c r="AD4" s="304"/>
      <c r="AF4" s="300">
        <v>5319.98</v>
      </c>
      <c r="AG4" s="300"/>
    </row>
    <row r="5" spans="1:42" x14ac:dyDescent="0.2">
      <c r="K5" s="304" t="s">
        <v>52</v>
      </c>
      <c r="L5" s="304"/>
      <c r="M5" s="304"/>
      <c r="N5" s="304"/>
      <c r="O5" s="304"/>
      <c r="P5" s="304"/>
      <c r="Q5" s="304"/>
      <c r="R5" s="304"/>
      <c r="T5" s="299">
        <v>1.9800000000000002E-2</v>
      </c>
      <c r="U5" s="299"/>
      <c r="V5" s="299"/>
    </row>
    <row r="7" spans="1:42" x14ac:dyDescent="0.2">
      <c r="K7" s="303" t="s">
        <v>53</v>
      </c>
      <c r="L7" s="303"/>
      <c r="M7" s="303"/>
      <c r="N7" s="303"/>
      <c r="O7" s="303"/>
      <c r="P7" s="303"/>
      <c r="Q7" s="303"/>
    </row>
    <row r="9" spans="1:42" x14ac:dyDescent="0.2">
      <c r="K9" s="305" t="s">
        <v>54</v>
      </c>
      <c r="L9" s="305"/>
      <c r="M9" s="305"/>
      <c r="N9" s="305"/>
      <c r="O9" s="305"/>
      <c r="P9" s="305"/>
      <c r="Q9" s="305"/>
      <c r="R9" s="305"/>
      <c r="T9" s="299">
        <v>0</v>
      </c>
      <c r="U9" s="299"/>
      <c r="V9" s="299"/>
      <c r="AA9" s="304" t="s">
        <v>55</v>
      </c>
      <c r="AB9" s="304"/>
      <c r="AC9" s="304"/>
      <c r="AD9" s="304"/>
    </row>
    <row r="11" spans="1:42" x14ac:dyDescent="0.2">
      <c r="K11" s="303" t="s">
        <v>56</v>
      </c>
      <c r="L11" s="303"/>
      <c r="M11" s="303"/>
      <c r="N11" s="303"/>
      <c r="O11" s="303"/>
      <c r="P11" s="303"/>
      <c r="Q11" s="303"/>
      <c r="AM11" s="13" cm="1">
        <f t="array" ref="AM11:AM32">_xlfn.UNIQUE(C:C)</f>
        <v>0</v>
      </c>
      <c r="AN11" s="13" cm="1">
        <f t="array" ref="AN11:AN32">_xlfn.UNIQUE(D:D)</f>
        <v>0</v>
      </c>
    </row>
    <row r="12" spans="1:42" ht="22.5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25" t="s">
        <v>69</v>
      </c>
      <c r="F12" s="30" t="s">
        <v>194</v>
      </c>
      <c r="G12" s="31" t="s">
        <v>194</v>
      </c>
      <c r="H12" s="30" t="s">
        <v>194</v>
      </c>
      <c r="I12" s="288" t="s">
        <v>57</v>
      </c>
      <c r="J12" s="288"/>
      <c r="K12" s="288"/>
      <c r="L12" s="288" t="s">
        <v>58</v>
      </c>
      <c r="M12" s="288"/>
      <c r="N12" s="288"/>
      <c r="O12" s="19" t="s">
        <v>59</v>
      </c>
      <c r="P12" s="19" t="s">
        <v>60</v>
      </c>
      <c r="Q12" s="288" t="s">
        <v>61</v>
      </c>
      <c r="R12" s="288"/>
      <c r="S12" s="288"/>
      <c r="T12" s="288"/>
      <c r="U12" s="46" t="s">
        <v>62</v>
      </c>
      <c r="V12" s="288" t="s">
        <v>63</v>
      </c>
      <c r="W12" s="288"/>
      <c r="X12" s="19" t="s">
        <v>64</v>
      </c>
      <c r="Y12" s="20"/>
      <c r="Z12" s="288" t="s">
        <v>65</v>
      </c>
      <c r="AA12" s="288"/>
      <c r="AB12" s="19" t="s">
        <v>66</v>
      </c>
      <c r="AC12" s="19" t="s">
        <v>67</v>
      </c>
      <c r="AD12" s="288" t="s">
        <v>68</v>
      </c>
      <c r="AE12" s="288"/>
      <c r="AF12" s="288"/>
      <c r="AG12" s="288" t="s">
        <v>69</v>
      </c>
      <c r="AH12" s="288"/>
      <c r="AI12" s="19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x14ac:dyDescent="0.2">
      <c r="L13" s="309" t="s">
        <v>70</v>
      </c>
      <c r="M13" s="309"/>
      <c r="N13" s="309"/>
      <c r="AM13" s="23" t="str">
        <v>2019-10</v>
      </c>
      <c r="AN13" s="23" t="str">
        <v>2019-10</v>
      </c>
      <c r="AO13" s="28">
        <f>SUMIFS(E:E,C:C,AM13)</f>
        <v>153.33000000000001</v>
      </c>
    </row>
    <row r="14" spans="1:42" x14ac:dyDescent="0.2">
      <c r="A14" s="34" t="s">
        <v>43</v>
      </c>
      <c r="B14" s="33" t="b">
        <f t="shared" ref="B14:B43" si="0">DATE(YEAR(AC14),MONTH(AC14),DAY(AC14))=DATE(YEAR(AD14),MONTH(AD14),DAY(AD14))</f>
        <v>1</v>
      </c>
      <c r="C14" s="33" t="str">
        <f>IF(ISBLANK(AC14)=FALSE,TEXT(AC14,"YYYY-MM"),"")</f>
        <v>2019-10</v>
      </c>
      <c r="D14" s="33" t="str">
        <f>IF(ISBLANK(AD14)=FALSE,TEXT(AD14,"YYYY-MM"),"")</f>
        <v>2019-10</v>
      </c>
      <c r="E14" s="33">
        <f>AG14</f>
        <v>153.33000000000001</v>
      </c>
      <c r="I14" s="307" t="s">
        <v>71</v>
      </c>
      <c r="J14" s="307"/>
      <c r="K14" s="307"/>
      <c r="L14" s="293">
        <v>43740</v>
      </c>
      <c r="M14" s="293"/>
      <c r="N14" s="293"/>
      <c r="O14" s="15">
        <v>153.33330000000001</v>
      </c>
      <c r="P14" s="15">
        <v>0</v>
      </c>
      <c r="Q14" s="314">
        <v>0</v>
      </c>
      <c r="R14" s="314"/>
      <c r="S14" s="314"/>
      <c r="T14" s="314"/>
      <c r="U14" s="47">
        <v>153.33330000000001</v>
      </c>
      <c r="V14" s="314">
        <v>0</v>
      </c>
      <c r="W14" s="314"/>
      <c r="X14" s="14" t="s">
        <v>72</v>
      </c>
      <c r="Z14" s="308" t="s">
        <v>73</v>
      </c>
      <c r="AA14" s="308"/>
      <c r="AB14" s="14" t="s">
        <v>74</v>
      </c>
      <c r="AC14" s="16">
        <v>43747</v>
      </c>
      <c r="AD14" s="296">
        <v>43747</v>
      </c>
      <c r="AE14" s="296"/>
      <c r="AF14" s="296"/>
      <c r="AG14" s="315">
        <v>153.33000000000001</v>
      </c>
      <c r="AH14" s="315"/>
      <c r="AI14" s="15">
        <v>0</v>
      </c>
      <c r="AM14" s="23" t="str">
        <v>2019-11</v>
      </c>
      <c r="AN14" s="23" t="str">
        <v>2019-11</v>
      </c>
      <c r="AO14" s="28">
        <f t="shared" ref="AO14:AO73" si="1">SUMIFS(E:E,C:C,AM14)</f>
        <v>153.33000000000001</v>
      </c>
    </row>
    <row r="15" spans="1:42" x14ac:dyDescent="0.2">
      <c r="A15" s="34" t="s">
        <v>43</v>
      </c>
      <c r="B15" s="33" t="b">
        <f t="shared" si="0"/>
        <v>1</v>
      </c>
      <c r="C15" s="33" t="str">
        <f t="shared" ref="C15:D43" si="2">IF(ISBLANK(AC15)=FALSE,TEXT(AC15,"YYYY-MM"),"")</f>
        <v>2019-11</v>
      </c>
      <c r="D15" s="33" t="str">
        <f t="shared" si="2"/>
        <v>2019-11</v>
      </c>
      <c r="E15" s="33">
        <f t="shared" ref="E15:E43" si="3">AG15</f>
        <v>153.33000000000001</v>
      </c>
      <c r="I15" s="307" t="s">
        <v>75</v>
      </c>
      <c r="J15" s="307"/>
      <c r="K15" s="307"/>
      <c r="L15" s="293">
        <v>43771</v>
      </c>
      <c r="M15" s="293"/>
      <c r="N15" s="293"/>
      <c r="O15" s="15">
        <v>153.33330000000001</v>
      </c>
      <c r="P15" s="15">
        <v>0</v>
      </c>
      <c r="Q15" s="314">
        <v>0</v>
      </c>
      <c r="R15" s="314"/>
      <c r="S15" s="314"/>
      <c r="T15" s="314"/>
      <c r="U15" s="47">
        <v>153.33330000000001</v>
      </c>
      <c r="V15" s="314">
        <v>0</v>
      </c>
      <c r="W15" s="314"/>
      <c r="X15" s="14" t="s">
        <v>72</v>
      </c>
      <c r="Z15" s="308" t="s">
        <v>73</v>
      </c>
      <c r="AA15" s="308"/>
      <c r="AB15" s="14" t="s">
        <v>76</v>
      </c>
      <c r="AC15" s="16">
        <v>43796</v>
      </c>
      <c r="AD15" s="296">
        <v>43796</v>
      </c>
      <c r="AE15" s="296"/>
      <c r="AF15" s="296"/>
      <c r="AG15" s="315">
        <v>153.33000000000001</v>
      </c>
      <c r="AH15" s="315"/>
      <c r="AI15" s="15">
        <v>0</v>
      </c>
      <c r="AM15" s="23" t="str">
        <v>2020-01</v>
      </c>
      <c r="AN15" s="23" t="str">
        <v>2020-01</v>
      </c>
      <c r="AO15" s="28">
        <f t="shared" si="1"/>
        <v>153.33000000000001</v>
      </c>
    </row>
    <row r="16" spans="1:42" x14ac:dyDescent="0.2">
      <c r="A16" s="34" t="s">
        <v>43</v>
      </c>
      <c r="B16" s="33" t="b">
        <f t="shared" si="0"/>
        <v>1</v>
      </c>
      <c r="C16" s="33" t="str">
        <f t="shared" si="2"/>
        <v>2020-01</v>
      </c>
      <c r="D16" s="33" t="str">
        <f t="shared" si="2"/>
        <v>2020-01</v>
      </c>
      <c r="E16" s="33">
        <f t="shared" si="3"/>
        <v>153.33000000000001</v>
      </c>
      <c r="I16" s="307" t="s">
        <v>77</v>
      </c>
      <c r="J16" s="307"/>
      <c r="K16" s="307"/>
      <c r="L16" s="293">
        <v>43801</v>
      </c>
      <c r="M16" s="293"/>
      <c r="N16" s="293"/>
      <c r="O16" s="15">
        <v>153.33330000000001</v>
      </c>
      <c r="P16" s="15">
        <v>0</v>
      </c>
      <c r="Q16" s="314">
        <v>0</v>
      </c>
      <c r="R16" s="314"/>
      <c r="S16" s="314"/>
      <c r="T16" s="314"/>
      <c r="U16" s="47">
        <v>153.33330000000001</v>
      </c>
      <c r="V16" s="314">
        <v>0</v>
      </c>
      <c r="W16" s="314"/>
      <c r="X16" s="14" t="s">
        <v>72</v>
      </c>
      <c r="Z16" s="308" t="s">
        <v>73</v>
      </c>
      <c r="AA16" s="308"/>
      <c r="AB16" s="14" t="s">
        <v>78</v>
      </c>
      <c r="AC16" s="16">
        <v>43833</v>
      </c>
      <c r="AD16" s="296">
        <v>43833</v>
      </c>
      <c r="AE16" s="296"/>
      <c r="AF16" s="296"/>
      <c r="AG16" s="315">
        <v>153.33000000000001</v>
      </c>
      <c r="AH16" s="315"/>
      <c r="AI16" s="15">
        <v>0</v>
      </c>
      <c r="AM16" s="23" t="str">
        <v>2020-02</v>
      </c>
      <c r="AN16" s="23" t="str">
        <v>2020-02</v>
      </c>
      <c r="AO16" s="28">
        <f t="shared" si="1"/>
        <v>306.66000000000003</v>
      </c>
    </row>
    <row r="17" spans="1:41" x14ac:dyDescent="0.2">
      <c r="A17" s="34" t="s">
        <v>43</v>
      </c>
      <c r="B17" s="33" t="b">
        <f t="shared" si="0"/>
        <v>1</v>
      </c>
      <c r="C17" s="33" t="str">
        <f t="shared" si="2"/>
        <v>2020-02</v>
      </c>
      <c r="D17" s="33" t="str">
        <f t="shared" si="2"/>
        <v>2020-02</v>
      </c>
      <c r="E17" s="33">
        <f t="shared" si="3"/>
        <v>153.33000000000001</v>
      </c>
      <c r="I17" s="307" t="s">
        <v>79</v>
      </c>
      <c r="J17" s="307"/>
      <c r="K17" s="307"/>
      <c r="L17" s="293">
        <v>43832</v>
      </c>
      <c r="M17" s="293"/>
      <c r="N17" s="293"/>
      <c r="O17" s="15">
        <v>153.33330000000001</v>
      </c>
      <c r="P17" s="15">
        <v>0</v>
      </c>
      <c r="Q17" s="314">
        <v>0</v>
      </c>
      <c r="R17" s="314"/>
      <c r="S17" s="314"/>
      <c r="T17" s="314"/>
      <c r="U17" s="47">
        <v>153.33330000000001</v>
      </c>
      <c r="V17" s="314">
        <v>0</v>
      </c>
      <c r="W17" s="314"/>
      <c r="X17" s="14" t="s">
        <v>72</v>
      </c>
      <c r="Z17" s="308" t="s">
        <v>73</v>
      </c>
      <c r="AA17" s="308"/>
      <c r="AB17" s="14" t="s">
        <v>80</v>
      </c>
      <c r="AC17" s="16">
        <v>43885</v>
      </c>
      <c r="AD17" s="296">
        <v>43885</v>
      </c>
      <c r="AE17" s="296"/>
      <c r="AF17" s="296"/>
      <c r="AG17" s="315">
        <v>153.33000000000001</v>
      </c>
      <c r="AH17" s="315"/>
      <c r="AI17" s="15">
        <v>0</v>
      </c>
      <c r="AM17" s="23" t="str">
        <v>2020-05</v>
      </c>
      <c r="AN17" s="23" t="str">
        <v>2020-05</v>
      </c>
      <c r="AO17" s="28">
        <f t="shared" si="1"/>
        <v>153.33000000000001</v>
      </c>
    </row>
    <row r="18" spans="1:41" x14ac:dyDescent="0.2">
      <c r="A18" s="34" t="s">
        <v>43</v>
      </c>
      <c r="B18" s="33" t="b">
        <f t="shared" si="0"/>
        <v>1</v>
      </c>
      <c r="C18" s="33" t="str">
        <f t="shared" si="2"/>
        <v>2020-02</v>
      </c>
      <c r="D18" s="33" t="str">
        <f t="shared" si="2"/>
        <v>2020-02</v>
      </c>
      <c r="E18" s="33">
        <f t="shared" si="3"/>
        <v>153.33000000000001</v>
      </c>
      <c r="I18" s="307" t="s">
        <v>81</v>
      </c>
      <c r="J18" s="307"/>
      <c r="K18" s="307"/>
      <c r="L18" s="293">
        <v>43863</v>
      </c>
      <c r="M18" s="293"/>
      <c r="N18" s="293"/>
      <c r="O18" s="15">
        <v>153.33330000000001</v>
      </c>
      <c r="P18" s="15">
        <v>0</v>
      </c>
      <c r="Q18" s="314">
        <v>0</v>
      </c>
      <c r="R18" s="314"/>
      <c r="S18" s="314"/>
      <c r="T18" s="314"/>
      <c r="U18" s="47">
        <v>153.33330000000001</v>
      </c>
      <c r="V18" s="314">
        <v>0</v>
      </c>
      <c r="W18" s="314"/>
      <c r="X18" s="14" t="s">
        <v>72</v>
      </c>
      <c r="Z18" s="308" t="s">
        <v>73</v>
      </c>
      <c r="AA18" s="308"/>
      <c r="AB18" s="14" t="s">
        <v>80</v>
      </c>
      <c r="AC18" s="16">
        <v>43885</v>
      </c>
      <c r="AD18" s="296">
        <v>43885</v>
      </c>
      <c r="AE18" s="296"/>
      <c r="AF18" s="296"/>
      <c r="AG18" s="315">
        <v>153.33000000000001</v>
      </c>
      <c r="AH18" s="315"/>
      <c r="AI18" s="15">
        <v>0</v>
      </c>
      <c r="AM18" s="23" t="str">
        <v/>
      </c>
      <c r="AN18" s="23" t="str">
        <v/>
      </c>
      <c r="AO18" s="28">
        <f t="shared" si="1"/>
        <v>0</v>
      </c>
    </row>
    <row r="19" spans="1:41" x14ac:dyDescent="0.2">
      <c r="A19" s="34" t="s">
        <v>43</v>
      </c>
      <c r="B19" s="33" t="b">
        <f t="shared" si="0"/>
        <v>1</v>
      </c>
      <c r="C19" s="33" t="str">
        <f t="shared" si="2"/>
        <v>2020-05</v>
      </c>
      <c r="D19" s="33" t="str">
        <f t="shared" si="2"/>
        <v>2020-05</v>
      </c>
      <c r="E19" s="33">
        <f t="shared" si="3"/>
        <v>153.33000000000001</v>
      </c>
      <c r="I19" s="307" t="s">
        <v>82</v>
      </c>
      <c r="J19" s="307"/>
      <c r="K19" s="307"/>
      <c r="L19" s="293">
        <v>43892</v>
      </c>
      <c r="M19" s="293"/>
      <c r="N19" s="293"/>
      <c r="O19" s="15">
        <v>153.33330000000001</v>
      </c>
      <c r="P19" s="15">
        <v>0</v>
      </c>
      <c r="Q19" s="314">
        <v>0</v>
      </c>
      <c r="R19" s="314"/>
      <c r="S19" s="314"/>
      <c r="T19" s="314"/>
      <c r="U19" s="47">
        <v>153.33330000000001</v>
      </c>
      <c r="V19" s="314">
        <v>0</v>
      </c>
      <c r="W19" s="314"/>
      <c r="X19" s="14" t="s">
        <v>72</v>
      </c>
      <c r="Z19" s="308" t="s">
        <v>73</v>
      </c>
      <c r="AA19" s="308"/>
      <c r="AB19" s="14" t="s">
        <v>83</v>
      </c>
      <c r="AC19" s="16">
        <v>43957</v>
      </c>
      <c r="AD19" s="296">
        <v>43957</v>
      </c>
      <c r="AE19" s="296"/>
      <c r="AF19" s="296"/>
      <c r="AG19" s="315">
        <v>153.33000000000001</v>
      </c>
      <c r="AH19" s="315"/>
      <c r="AI19" s="15">
        <v>0</v>
      </c>
      <c r="AM19" s="23" t="str">
        <v>2020-09</v>
      </c>
      <c r="AN19" s="23" t="str">
        <v>2020-09</v>
      </c>
      <c r="AO19" s="28">
        <f t="shared" si="1"/>
        <v>306.66000000000003</v>
      </c>
    </row>
    <row r="20" spans="1:41" x14ac:dyDescent="0.2">
      <c r="A20" s="34" t="s">
        <v>43</v>
      </c>
      <c r="B20" s="33" t="b">
        <f t="shared" si="0"/>
        <v>1</v>
      </c>
      <c r="C20" s="33" t="str">
        <f t="shared" si="2"/>
        <v/>
      </c>
      <c r="D20" s="33" t="str">
        <f t="shared" si="2"/>
        <v/>
      </c>
      <c r="E20" s="33">
        <f t="shared" si="3"/>
        <v>0</v>
      </c>
      <c r="I20" s="307" t="s">
        <v>84</v>
      </c>
      <c r="J20" s="307"/>
      <c r="K20" s="307"/>
      <c r="L20" s="293">
        <v>43923</v>
      </c>
      <c r="M20" s="293"/>
      <c r="N20" s="293"/>
      <c r="O20" s="15">
        <v>153.33330000000001</v>
      </c>
      <c r="P20" s="15">
        <v>0</v>
      </c>
      <c r="Q20" s="314">
        <v>0</v>
      </c>
      <c r="R20" s="314"/>
      <c r="S20" s="314"/>
      <c r="T20" s="314"/>
      <c r="U20" s="47">
        <v>153.33330000000001</v>
      </c>
      <c r="V20" s="314">
        <v>0</v>
      </c>
      <c r="W20" s="314"/>
      <c r="X20" s="14" t="s">
        <v>85</v>
      </c>
      <c r="Z20" s="308"/>
      <c r="AA20" s="308"/>
      <c r="AB20" s="14"/>
      <c r="AC20" s="16"/>
      <c r="AD20" s="296"/>
      <c r="AE20" s="296"/>
      <c r="AF20" s="296"/>
      <c r="AG20" s="314"/>
      <c r="AH20" s="314"/>
      <c r="AI20" s="15"/>
      <c r="AM20" s="23" t="str">
        <v>2020-12</v>
      </c>
      <c r="AN20" s="23" t="str">
        <v>2020-12</v>
      </c>
      <c r="AO20" s="28">
        <f t="shared" si="1"/>
        <v>153.33000000000001</v>
      </c>
    </row>
    <row r="21" spans="1:41" x14ac:dyDescent="0.2">
      <c r="A21" s="34" t="s">
        <v>43</v>
      </c>
      <c r="B21" s="33" t="b">
        <f t="shared" si="0"/>
        <v>1</v>
      </c>
      <c r="C21" s="33" t="str">
        <f t="shared" si="2"/>
        <v/>
      </c>
      <c r="D21" s="33" t="str">
        <f t="shared" si="2"/>
        <v/>
      </c>
      <c r="E21" s="33">
        <f t="shared" si="3"/>
        <v>0</v>
      </c>
      <c r="I21" s="307" t="s">
        <v>86</v>
      </c>
      <c r="J21" s="307"/>
      <c r="K21" s="307"/>
      <c r="L21" s="293">
        <v>43953</v>
      </c>
      <c r="M21" s="293"/>
      <c r="N21" s="293"/>
      <c r="O21" s="15">
        <v>153.33330000000001</v>
      </c>
      <c r="P21" s="15">
        <v>0</v>
      </c>
      <c r="Q21" s="314">
        <v>0</v>
      </c>
      <c r="R21" s="314"/>
      <c r="S21" s="314"/>
      <c r="T21" s="314"/>
      <c r="U21" s="47">
        <v>153.33330000000001</v>
      </c>
      <c r="V21" s="314">
        <v>0</v>
      </c>
      <c r="W21" s="314"/>
      <c r="X21" s="14" t="s">
        <v>85</v>
      </c>
      <c r="Z21" s="308"/>
      <c r="AA21" s="308"/>
      <c r="AB21" s="14"/>
      <c r="AC21" s="16"/>
      <c r="AD21" s="296"/>
      <c r="AE21" s="296"/>
      <c r="AF21" s="296"/>
      <c r="AG21" s="314"/>
      <c r="AH21" s="314"/>
      <c r="AI21" s="15"/>
      <c r="AM21" s="23" t="str">
        <v>2021-09</v>
      </c>
      <c r="AN21" s="23" t="str">
        <v>2021-09</v>
      </c>
      <c r="AO21" s="28">
        <f t="shared" si="1"/>
        <v>153.3348</v>
      </c>
    </row>
    <row r="22" spans="1:41" x14ac:dyDescent="0.2">
      <c r="A22" s="34" t="s">
        <v>43</v>
      </c>
      <c r="B22" s="33" t="b">
        <f t="shared" si="0"/>
        <v>1</v>
      </c>
      <c r="C22" s="33" t="str">
        <f t="shared" si="2"/>
        <v/>
      </c>
      <c r="D22" s="33" t="str">
        <f t="shared" si="2"/>
        <v/>
      </c>
      <c r="E22" s="33">
        <f t="shared" si="3"/>
        <v>0</v>
      </c>
      <c r="I22" s="307" t="s">
        <v>87</v>
      </c>
      <c r="J22" s="307"/>
      <c r="K22" s="307"/>
      <c r="L22" s="293">
        <v>43984</v>
      </c>
      <c r="M22" s="293"/>
      <c r="N22" s="293"/>
      <c r="O22" s="15">
        <v>153.33330000000001</v>
      </c>
      <c r="P22" s="15">
        <v>0</v>
      </c>
      <c r="Q22" s="314">
        <v>0</v>
      </c>
      <c r="R22" s="314"/>
      <c r="S22" s="314"/>
      <c r="T22" s="314"/>
      <c r="U22" s="47">
        <v>153.33330000000001</v>
      </c>
      <c r="V22" s="314">
        <v>0</v>
      </c>
      <c r="W22" s="314"/>
      <c r="X22" s="14" t="s">
        <v>85</v>
      </c>
      <c r="Z22" s="308"/>
      <c r="AA22" s="308"/>
      <c r="AB22" s="14"/>
      <c r="AC22" s="16"/>
      <c r="AD22" s="296"/>
      <c r="AE22" s="296"/>
      <c r="AF22" s="296"/>
      <c r="AG22" s="314"/>
      <c r="AH22" s="314"/>
      <c r="AI22" s="15"/>
      <c r="AM22" s="23" t="str">
        <v>2021-10</v>
      </c>
      <c r="AN22" s="23" t="str">
        <v>2021-10</v>
      </c>
      <c r="AO22" s="28">
        <f t="shared" si="1"/>
        <v>306.6696</v>
      </c>
    </row>
    <row r="23" spans="1:41" x14ac:dyDescent="0.2">
      <c r="A23" s="34" t="s">
        <v>43</v>
      </c>
      <c r="B23" s="33" t="b">
        <f t="shared" si="0"/>
        <v>1</v>
      </c>
      <c r="C23" s="33" t="str">
        <f t="shared" si="2"/>
        <v/>
      </c>
      <c r="D23" s="33" t="str">
        <f t="shared" si="2"/>
        <v/>
      </c>
      <c r="E23" s="33">
        <f t="shared" si="3"/>
        <v>0</v>
      </c>
      <c r="I23" s="307" t="s">
        <v>88</v>
      </c>
      <c r="J23" s="307"/>
      <c r="K23" s="307"/>
      <c r="L23" s="293">
        <v>44014</v>
      </c>
      <c r="M23" s="293"/>
      <c r="N23" s="293"/>
      <c r="O23" s="15">
        <v>153.33330000000001</v>
      </c>
      <c r="P23" s="15">
        <v>0</v>
      </c>
      <c r="Q23" s="314">
        <v>0</v>
      </c>
      <c r="R23" s="314"/>
      <c r="S23" s="314"/>
      <c r="T23" s="314"/>
      <c r="U23" s="47">
        <v>153.33330000000001</v>
      </c>
      <c r="V23" s="314">
        <v>0</v>
      </c>
      <c r="W23" s="314"/>
      <c r="X23" s="14" t="s">
        <v>85</v>
      </c>
      <c r="Z23" s="308"/>
      <c r="AA23" s="308"/>
      <c r="AB23" s="14"/>
      <c r="AC23" s="16"/>
      <c r="AD23" s="296"/>
      <c r="AE23" s="296"/>
      <c r="AF23" s="296"/>
      <c r="AG23" s="314"/>
      <c r="AH23" s="314"/>
      <c r="AI23" s="15"/>
      <c r="AM23" s="23" t="str">
        <v>2021-12</v>
      </c>
      <c r="AN23" s="23" t="str">
        <v>2021-12</v>
      </c>
      <c r="AO23" s="28">
        <f t="shared" si="1"/>
        <v>306.6696</v>
      </c>
    </row>
    <row r="24" spans="1:41" x14ac:dyDescent="0.2">
      <c r="A24" s="34" t="s">
        <v>43</v>
      </c>
      <c r="B24" s="33" t="b">
        <f t="shared" si="0"/>
        <v>1</v>
      </c>
      <c r="C24" s="33" t="str">
        <f t="shared" si="2"/>
        <v/>
      </c>
      <c r="D24" s="33" t="str">
        <f t="shared" si="2"/>
        <v/>
      </c>
      <c r="E24" s="33">
        <f t="shared" si="3"/>
        <v>0</v>
      </c>
      <c r="I24" s="307" t="s">
        <v>89</v>
      </c>
      <c r="J24" s="307"/>
      <c r="K24" s="307"/>
      <c r="L24" s="293">
        <v>44045</v>
      </c>
      <c r="M24" s="293"/>
      <c r="N24" s="293"/>
      <c r="O24" s="15">
        <v>153.33330000000001</v>
      </c>
      <c r="P24" s="15">
        <v>0</v>
      </c>
      <c r="Q24" s="314">
        <v>0</v>
      </c>
      <c r="R24" s="314"/>
      <c r="S24" s="314"/>
      <c r="T24" s="314"/>
      <c r="U24" s="47">
        <v>153.33330000000001</v>
      </c>
      <c r="V24" s="314">
        <v>0</v>
      </c>
      <c r="W24" s="314"/>
      <c r="X24" s="14" t="s">
        <v>85</v>
      </c>
      <c r="Z24" s="308"/>
      <c r="AA24" s="308"/>
      <c r="AB24" s="14"/>
      <c r="AC24" s="16"/>
      <c r="AD24" s="296"/>
      <c r="AE24" s="296"/>
      <c r="AF24" s="296"/>
      <c r="AG24" s="314"/>
      <c r="AH24" s="314"/>
      <c r="AI24" s="15"/>
      <c r="AM24" s="23" t="str">
        <v>2022-01</v>
      </c>
      <c r="AN24" s="23" t="str">
        <v>2022-01</v>
      </c>
      <c r="AO24" s="28">
        <f t="shared" si="1"/>
        <v>153.3348</v>
      </c>
    </row>
    <row r="25" spans="1:41" x14ac:dyDescent="0.2">
      <c r="A25" s="34" t="s">
        <v>43</v>
      </c>
      <c r="B25" s="33" t="b">
        <f t="shared" si="0"/>
        <v>1</v>
      </c>
      <c r="C25" s="33" t="str">
        <f t="shared" si="2"/>
        <v/>
      </c>
      <c r="D25" s="33" t="str">
        <f t="shared" si="2"/>
        <v/>
      </c>
      <c r="E25" s="33">
        <f t="shared" si="3"/>
        <v>0</v>
      </c>
      <c r="I25" s="307" t="s">
        <v>90</v>
      </c>
      <c r="J25" s="307"/>
      <c r="K25" s="307"/>
      <c r="L25" s="293">
        <v>44076</v>
      </c>
      <c r="M25" s="293"/>
      <c r="N25" s="293"/>
      <c r="O25" s="15">
        <v>153.33330000000001</v>
      </c>
      <c r="P25" s="15">
        <v>0</v>
      </c>
      <c r="Q25" s="314">
        <v>0</v>
      </c>
      <c r="R25" s="314"/>
      <c r="S25" s="314"/>
      <c r="T25" s="314"/>
      <c r="U25" s="47">
        <v>153.33330000000001</v>
      </c>
      <c r="V25" s="314">
        <v>0</v>
      </c>
      <c r="W25" s="314"/>
      <c r="X25" s="14" t="s">
        <v>85</v>
      </c>
      <c r="Z25" s="308"/>
      <c r="AA25" s="308"/>
      <c r="AB25" s="14"/>
      <c r="AC25" s="16"/>
      <c r="AD25" s="296"/>
      <c r="AE25" s="296"/>
      <c r="AF25" s="296"/>
      <c r="AG25" s="314"/>
      <c r="AH25" s="314"/>
      <c r="AI25" s="15"/>
      <c r="AM25" s="23" t="str">
        <v>2022-02</v>
      </c>
      <c r="AN25" s="23" t="str">
        <v>2022-02</v>
      </c>
      <c r="AO25" s="28">
        <f t="shared" si="1"/>
        <v>153.3348</v>
      </c>
    </row>
    <row r="26" spans="1:41" x14ac:dyDescent="0.2">
      <c r="A26" s="34" t="s">
        <v>43</v>
      </c>
      <c r="B26" s="33" t="b">
        <f t="shared" si="0"/>
        <v>1</v>
      </c>
      <c r="C26" s="33" t="str">
        <f t="shared" si="2"/>
        <v/>
      </c>
      <c r="D26" s="33" t="str">
        <f t="shared" si="2"/>
        <v/>
      </c>
      <c r="E26" s="33">
        <f t="shared" si="3"/>
        <v>0</v>
      </c>
      <c r="I26" s="307" t="s">
        <v>91</v>
      </c>
      <c r="J26" s="307"/>
      <c r="K26" s="307"/>
      <c r="L26" s="293">
        <v>44106</v>
      </c>
      <c r="M26" s="293"/>
      <c r="N26" s="293"/>
      <c r="O26" s="15">
        <v>153.33330000000001</v>
      </c>
      <c r="P26" s="15">
        <v>0</v>
      </c>
      <c r="Q26" s="314">
        <v>0</v>
      </c>
      <c r="R26" s="314"/>
      <c r="S26" s="314"/>
      <c r="T26" s="314"/>
      <c r="U26" s="47">
        <v>153.33330000000001</v>
      </c>
      <c r="V26" s="314">
        <v>0</v>
      </c>
      <c r="W26" s="314"/>
      <c r="X26" s="14" t="s">
        <v>85</v>
      </c>
      <c r="Z26" s="308"/>
      <c r="AA26" s="308"/>
      <c r="AB26" s="14"/>
      <c r="AC26" s="16"/>
      <c r="AD26" s="296"/>
      <c r="AE26" s="296"/>
      <c r="AF26" s="296"/>
      <c r="AG26" s="314"/>
      <c r="AH26" s="314"/>
      <c r="AI26" s="15"/>
      <c r="AM26" s="23" t="str">
        <v>2022-03</v>
      </c>
      <c r="AN26" s="23" t="str">
        <v>2022-03</v>
      </c>
      <c r="AO26" s="28">
        <f t="shared" si="1"/>
        <v>153.3348</v>
      </c>
    </row>
    <row r="27" spans="1:41" x14ac:dyDescent="0.2">
      <c r="A27" s="34" t="s">
        <v>43</v>
      </c>
      <c r="B27" s="33" t="b">
        <f t="shared" si="0"/>
        <v>1</v>
      </c>
      <c r="C27" s="33" t="str">
        <f t="shared" si="2"/>
        <v/>
      </c>
      <c r="D27" s="33" t="str">
        <f t="shared" si="2"/>
        <v/>
      </c>
      <c r="E27" s="33">
        <f t="shared" si="3"/>
        <v>0</v>
      </c>
      <c r="I27" s="307" t="s">
        <v>92</v>
      </c>
      <c r="J27" s="307"/>
      <c r="K27" s="307"/>
      <c r="L27" s="293">
        <v>44137</v>
      </c>
      <c r="M27" s="293"/>
      <c r="N27" s="293"/>
      <c r="O27" s="15">
        <v>153.33330000000001</v>
      </c>
      <c r="P27" s="15">
        <v>0</v>
      </c>
      <c r="Q27" s="314">
        <v>0</v>
      </c>
      <c r="R27" s="314"/>
      <c r="S27" s="314"/>
      <c r="T27" s="314"/>
      <c r="U27" s="47">
        <v>153.33330000000001</v>
      </c>
      <c r="V27" s="314">
        <v>0</v>
      </c>
      <c r="W27" s="314"/>
      <c r="X27" s="14" t="s">
        <v>85</v>
      </c>
      <c r="Z27" s="308"/>
      <c r="AA27" s="308"/>
      <c r="AB27" s="14"/>
      <c r="AC27" s="16"/>
      <c r="AD27" s="296"/>
      <c r="AE27" s="296"/>
      <c r="AF27" s="296"/>
      <c r="AG27" s="314"/>
      <c r="AH27" s="314"/>
      <c r="AI27" s="15"/>
      <c r="AM27" s="23" t="str">
        <v>2022-04</v>
      </c>
      <c r="AN27" s="23" t="str">
        <v>2022-04</v>
      </c>
      <c r="AO27" s="28">
        <f t="shared" si="1"/>
        <v>153.3348</v>
      </c>
    </row>
    <row r="28" spans="1:41" x14ac:dyDescent="0.2">
      <c r="A28" s="34" t="s">
        <v>43</v>
      </c>
      <c r="B28" s="33" t="b">
        <f t="shared" si="0"/>
        <v>1</v>
      </c>
      <c r="C28" s="33" t="str">
        <f t="shared" si="2"/>
        <v/>
      </c>
      <c r="D28" s="33" t="str">
        <f t="shared" si="2"/>
        <v/>
      </c>
      <c r="E28" s="33">
        <f t="shared" si="3"/>
        <v>0</v>
      </c>
      <c r="I28" s="307" t="s">
        <v>93</v>
      </c>
      <c r="J28" s="307"/>
      <c r="K28" s="307"/>
      <c r="L28" s="293">
        <v>44167</v>
      </c>
      <c r="M28" s="293"/>
      <c r="N28" s="293"/>
      <c r="O28" s="15">
        <v>153.33330000000001</v>
      </c>
      <c r="P28" s="15">
        <v>0</v>
      </c>
      <c r="Q28" s="314">
        <v>0</v>
      </c>
      <c r="R28" s="314"/>
      <c r="S28" s="314"/>
      <c r="T28" s="314"/>
      <c r="U28" s="47">
        <v>153.33330000000001</v>
      </c>
      <c r="V28" s="314">
        <v>0</v>
      </c>
      <c r="W28" s="314"/>
      <c r="X28" s="14" t="s">
        <v>85</v>
      </c>
      <c r="Z28" s="308"/>
      <c r="AA28" s="308"/>
      <c r="AB28" s="14"/>
      <c r="AC28" s="16"/>
      <c r="AD28" s="296"/>
      <c r="AE28" s="296"/>
      <c r="AF28" s="296"/>
      <c r="AG28" s="314"/>
      <c r="AH28" s="314"/>
      <c r="AI28" s="15"/>
      <c r="AM28" s="23" t="str">
        <v>2022-06</v>
      </c>
      <c r="AN28" s="23" t="str">
        <v>2022-06</v>
      </c>
      <c r="AO28" s="28">
        <f t="shared" si="1"/>
        <v>153.3348</v>
      </c>
    </row>
    <row r="29" spans="1:41" x14ac:dyDescent="0.2">
      <c r="A29" s="34" t="s">
        <v>43</v>
      </c>
      <c r="B29" s="33" t="b">
        <f t="shared" si="0"/>
        <v>1</v>
      </c>
      <c r="C29" s="33" t="str">
        <f t="shared" si="2"/>
        <v/>
      </c>
      <c r="D29" s="33" t="str">
        <f t="shared" si="2"/>
        <v/>
      </c>
      <c r="E29" s="33">
        <f t="shared" si="3"/>
        <v>0</v>
      </c>
      <c r="I29" s="307" t="s">
        <v>94</v>
      </c>
      <c r="J29" s="307"/>
      <c r="K29" s="307"/>
      <c r="L29" s="293">
        <v>44198</v>
      </c>
      <c r="M29" s="293"/>
      <c r="N29" s="293"/>
      <c r="O29" s="15">
        <v>153.33330000000001</v>
      </c>
      <c r="P29" s="15">
        <v>0</v>
      </c>
      <c r="Q29" s="314">
        <v>0</v>
      </c>
      <c r="R29" s="314"/>
      <c r="S29" s="314"/>
      <c r="T29" s="314"/>
      <c r="U29" s="47">
        <v>153.33330000000001</v>
      </c>
      <c r="V29" s="314">
        <v>0</v>
      </c>
      <c r="W29" s="314"/>
      <c r="X29" s="14" t="s">
        <v>85</v>
      </c>
      <c r="Z29" s="308"/>
      <c r="AA29" s="308"/>
      <c r="AB29" s="14"/>
      <c r="AC29" s="16"/>
      <c r="AD29" s="296"/>
      <c r="AE29" s="296"/>
      <c r="AF29" s="296"/>
      <c r="AG29" s="314"/>
      <c r="AH29" s="314"/>
      <c r="AI29" s="15"/>
      <c r="AM29" s="23" t="str">
        <v>2022-09</v>
      </c>
      <c r="AN29" s="23" t="str">
        <v>2022-09</v>
      </c>
      <c r="AO29" s="28">
        <f t="shared" si="1"/>
        <v>306.6694</v>
      </c>
    </row>
    <row r="30" spans="1:41" x14ac:dyDescent="0.2">
      <c r="A30" s="34" t="s">
        <v>43</v>
      </c>
      <c r="B30" s="33" t="b">
        <f t="shared" si="0"/>
        <v>1</v>
      </c>
      <c r="C30" s="33" t="str">
        <f t="shared" si="2"/>
        <v/>
      </c>
      <c r="D30" s="33" t="str">
        <f t="shared" si="2"/>
        <v/>
      </c>
      <c r="E30" s="33">
        <f t="shared" si="3"/>
        <v>0</v>
      </c>
      <c r="I30" s="307" t="s">
        <v>95</v>
      </c>
      <c r="J30" s="307"/>
      <c r="K30" s="307"/>
      <c r="L30" s="293">
        <v>44229</v>
      </c>
      <c r="M30" s="293"/>
      <c r="N30" s="293"/>
      <c r="O30" s="15">
        <v>153.33330000000001</v>
      </c>
      <c r="P30" s="15">
        <v>0</v>
      </c>
      <c r="Q30" s="314">
        <v>0</v>
      </c>
      <c r="R30" s="314"/>
      <c r="S30" s="314"/>
      <c r="T30" s="314"/>
      <c r="U30" s="47">
        <v>153.33330000000001</v>
      </c>
      <c r="V30" s="314">
        <v>0</v>
      </c>
      <c r="W30" s="314"/>
      <c r="X30" s="14" t="s">
        <v>85</v>
      </c>
      <c r="Z30" s="308"/>
      <c r="AA30" s="308"/>
      <c r="AB30" s="14"/>
      <c r="AC30" s="16"/>
      <c r="AD30" s="296"/>
      <c r="AE30" s="296"/>
      <c r="AF30" s="296"/>
      <c r="AG30" s="314"/>
      <c r="AH30" s="314"/>
      <c r="AI30" s="15"/>
      <c r="AM30" s="23" t="str">
        <v>2022-11</v>
      </c>
      <c r="AN30" s="23" t="str">
        <v>2022-11</v>
      </c>
      <c r="AO30" s="28">
        <f t="shared" si="1"/>
        <v>153.3347</v>
      </c>
    </row>
    <row r="31" spans="1:41" x14ac:dyDescent="0.2">
      <c r="A31" s="34" t="s">
        <v>43</v>
      </c>
      <c r="B31" s="33" t="b">
        <f t="shared" si="0"/>
        <v>1</v>
      </c>
      <c r="C31" s="33" t="str">
        <f t="shared" si="2"/>
        <v/>
      </c>
      <c r="D31" s="33" t="str">
        <f t="shared" si="2"/>
        <v/>
      </c>
      <c r="E31" s="33">
        <f t="shared" si="3"/>
        <v>0</v>
      </c>
      <c r="I31" s="307" t="s">
        <v>96</v>
      </c>
      <c r="J31" s="307"/>
      <c r="K31" s="307"/>
      <c r="L31" s="293">
        <v>44257</v>
      </c>
      <c r="M31" s="293"/>
      <c r="N31" s="293"/>
      <c r="O31" s="15">
        <v>153.33330000000001</v>
      </c>
      <c r="P31" s="15">
        <v>0</v>
      </c>
      <c r="Q31" s="314">
        <v>0</v>
      </c>
      <c r="R31" s="314"/>
      <c r="S31" s="314"/>
      <c r="T31" s="314"/>
      <c r="U31" s="47">
        <v>153.33330000000001</v>
      </c>
      <c r="V31" s="314">
        <v>0</v>
      </c>
      <c r="W31" s="314"/>
      <c r="X31" s="14" t="s">
        <v>85</v>
      </c>
      <c r="Z31" s="308"/>
      <c r="AA31" s="308"/>
      <c r="AB31" s="14"/>
      <c r="AC31" s="16"/>
      <c r="AD31" s="296"/>
      <c r="AE31" s="296"/>
      <c r="AF31" s="296"/>
      <c r="AG31" s="314"/>
      <c r="AH31" s="314"/>
      <c r="AI31" s="15"/>
      <c r="AM31" s="23" t="str">
        <v>2022-12</v>
      </c>
      <c r="AN31" s="23" t="str">
        <v>2022-12</v>
      </c>
      <c r="AO31" s="28">
        <f t="shared" si="1"/>
        <v>153.3347</v>
      </c>
    </row>
    <row r="32" spans="1:41" x14ac:dyDescent="0.2">
      <c r="A32" s="34" t="s">
        <v>43</v>
      </c>
      <c r="B32" s="33" t="b">
        <f t="shared" si="0"/>
        <v>1</v>
      </c>
      <c r="C32" s="33" t="str">
        <f t="shared" si="2"/>
        <v/>
      </c>
      <c r="D32" s="33" t="str">
        <f t="shared" si="2"/>
        <v/>
      </c>
      <c r="E32" s="33">
        <f t="shared" si="3"/>
        <v>0</v>
      </c>
      <c r="I32" s="307" t="s">
        <v>97</v>
      </c>
      <c r="J32" s="307"/>
      <c r="K32" s="307"/>
      <c r="L32" s="293">
        <v>44288</v>
      </c>
      <c r="M32" s="293"/>
      <c r="N32" s="293"/>
      <c r="O32" s="15">
        <v>153.33330000000001</v>
      </c>
      <c r="P32" s="15">
        <v>0</v>
      </c>
      <c r="Q32" s="314">
        <v>0</v>
      </c>
      <c r="R32" s="314"/>
      <c r="S32" s="314"/>
      <c r="T32" s="314"/>
      <c r="U32" s="47">
        <v>153.33330000000001</v>
      </c>
      <c r="V32" s="314">
        <v>0</v>
      </c>
      <c r="W32" s="314"/>
      <c r="X32" s="14" t="s">
        <v>85</v>
      </c>
      <c r="Z32" s="308"/>
      <c r="AA32" s="308"/>
      <c r="AB32" s="14"/>
      <c r="AC32" s="16"/>
      <c r="AD32" s="296"/>
      <c r="AE32" s="296"/>
      <c r="AF32" s="296"/>
      <c r="AG32" s="314"/>
      <c r="AH32" s="314"/>
      <c r="AI32" s="15"/>
      <c r="AM32" s="23" t="str">
        <v>2023-03</v>
      </c>
      <c r="AN32" s="23" t="str">
        <v>2023-03</v>
      </c>
      <c r="AO32" s="28">
        <f t="shared" si="1"/>
        <v>960.00399999999991</v>
      </c>
    </row>
    <row r="33" spans="1:41" x14ac:dyDescent="0.2">
      <c r="A33" s="34" t="s">
        <v>43</v>
      </c>
      <c r="B33" s="33" t="b">
        <f t="shared" si="0"/>
        <v>1</v>
      </c>
      <c r="C33" s="33" t="str">
        <f t="shared" si="2"/>
        <v/>
      </c>
      <c r="D33" s="33" t="str">
        <f t="shared" si="2"/>
        <v/>
      </c>
      <c r="E33" s="33">
        <f t="shared" si="3"/>
        <v>0</v>
      </c>
      <c r="I33" s="307" t="s">
        <v>98</v>
      </c>
      <c r="J33" s="307"/>
      <c r="K33" s="307"/>
      <c r="L33" s="293">
        <v>44318</v>
      </c>
      <c r="M33" s="293"/>
      <c r="N33" s="293"/>
      <c r="O33" s="15">
        <v>153.33330000000001</v>
      </c>
      <c r="P33" s="15">
        <v>0</v>
      </c>
      <c r="Q33" s="314">
        <v>0</v>
      </c>
      <c r="R33" s="314"/>
      <c r="S33" s="314"/>
      <c r="T33" s="314"/>
      <c r="U33" s="47">
        <v>153.33330000000001</v>
      </c>
      <c r="V33" s="314">
        <v>0</v>
      </c>
      <c r="W33" s="314"/>
      <c r="X33" s="14" t="s">
        <v>85</v>
      </c>
      <c r="Z33" s="308"/>
      <c r="AA33" s="308"/>
      <c r="AB33" s="14"/>
      <c r="AC33" s="16"/>
      <c r="AD33" s="296"/>
      <c r="AE33" s="296"/>
      <c r="AF33" s="296"/>
      <c r="AG33" s="314"/>
      <c r="AH33" s="314"/>
      <c r="AI33" s="15"/>
      <c r="AO33" s="28">
        <f t="shared" si="1"/>
        <v>0</v>
      </c>
    </row>
    <row r="34" spans="1:41" x14ac:dyDescent="0.2">
      <c r="A34" s="34" t="s">
        <v>43</v>
      </c>
      <c r="B34" s="33" t="b">
        <f t="shared" si="0"/>
        <v>1</v>
      </c>
      <c r="C34" s="33" t="str">
        <f t="shared" si="2"/>
        <v/>
      </c>
      <c r="D34" s="33" t="str">
        <f t="shared" si="2"/>
        <v/>
      </c>
      <c r="E34" s="33">
        <f t="shared" si="3"/>
        <v>0</v>
      </c>
      <c r="I34" s="307" t="s">
        <v>99</v>
      </c>
      <c r="J34" s="307"/>
      <c r="K34" s="307"/>
      <c r="L34" s="293">
        <v>44349</v>
      </c>
      <c r="M34" s="293"/>
      <c r="N34" s="293"/>
      <c r="O34" s="15">
        <v>153.33330000000001</v>
      </c>
      <c r="P34" s="15">
        <v>0</v>
      </c>
      <c r="Q34" s="314">
        <v>0</v>
      </c>
      <c r="R34" s="314"/>
      <c r="S34" s="314"/>
      <c r="T34" s="314"/>
      <c r="U34" s="47">
        <v>153.33330000000001</v>
      </c>
      <c r="V34" s="314">
        <v>0</v>
      </c>
      <c r="W34" s="314"/>
      <c r="X34" s="14" t="s">
        <v>85</v>
      </c>
      <c r="Z34" s="308"/>
      <c r="AA34" s="308"/>
      <c r="AB34" s="14"/>
      <c r="AC34" s="16"/>
      <c r="AD34" s="296"/>
      <c r="AE34" s="296"/>
      <c r="AF34" s="296"/>
      <c r="AG34" s="314"/>
      <c r="AH34" s="314"/>
      <c r="AI34" s="15"/>
      <c r="AO34" s="28">
        <f t="shared" si="1"/>
        <v>0</v>
      </c>
    </row>
    <row r="35" spans="1:41" x14ac:dyDescent="0.2">
      <c r="A35" s="34" t="s">
        <v>43</v>
      </c>
      <c r="B35" s="33" t="b">
        <f t="shared" si="0"/>
        <v>1</v>
      </c>
      <c r="C35" s="33" t="str">
        <f t="shared" si="2"/>
        <v/>
      </c>
      <c r="D35" s="33" t="str">
        <f t="shared" si="2"/>
        <v/>
      </c>
      <c r="E35" s="33">
        <f t="shared" si="3"/>
        <v>0</v>
      </c>
      <c r="I35" s="307" t="s">
        <v>100</v>
      </c>
      <c r="J35" s="307"/>
      <c r="K35" s="307"/>
      <c r="L35" s="293">
        <v>44379</v>
      </c>
      <c r="M35" s="293"/>
      <c r="N35" s="293"/>
      <c r="O35" s="15">
        <v>153.33330000000001</v>
      </c>
      <c r="P35" s="15">
        <v>0</v>
      </c>
      <c r="Q35" s="314">
        <v>0</v>
      </c>
      <c r="R35" s="314"/>
      <c r="S35" s="314"/>
      <c r="T35" s="314"/>
      <c r="U35" s="47">
        <v>153.33330000000001</v>
      </c>
      <c r="V35" s="314">
        <v>0</v>
      </c>
      <c r="W35" s="314"/>
      <c r="X35" s="14" t="s">
        <v>85</v>
      </c>
      <c r="Z35" s="308"/>
      <c r="AA35" s="308"/>
      <c r="AB35" s="14"/>
      <c r="AC35" s="16"/>
      <c r="AD35" s="296"/>
      <c r="AE35" s="296"/>
      <c r="AF35" s="296"/>
      <c r="AG35" s="314"/>
      <c r="AH35" s="314"/>
      <c r="AI35" s="15"/>
      <c r="AO35" s="28">
        <f t="shared" si="1"/>
        <v>0</v>
      </c>
    </row>
    <row r="36" spans="1:41" x14ac:dyDescent="0.2">
      <c r="A36" s="34" t="s">
        <v>43</v>
      </c>
      <c r="B36" s="33" t="b">
        <f t="shared" si="0"/>
        <v>1</v>
      </c>
      <c r="C36" s="33" t="str">
        <f t="shared" si="2"/>
        <v/>
      </c>
      <c r="D36" s="33" t="str">
        <f t="shared" si="2"/>
        <v/>
      </c>
      <c r="E36" s="33">
        <f t="shared" si="3"/>
        <v>0</v>
      </c>
      <c r="I36" s="307" t="s">
        <v>101</v>
      </c>
      <c r="J36" s="307"/>
      <c r="K36" s="307"/>
      <c r="L36" s="293">
        <v>44410</v>
      </c>
      <c r="M36" s="293"/>
      <c r="N36" s="293"/>
      <c r="O36" s="15">
        <v>153.33330000000001</v>
      </c>
      <c r="P36" s="15">
        <v>0</v>
      </c>
      <c r="Q36" s="314">
        <v>0</v>
      </c>
      <c r="R36" s="314"/>
      <c r="S36" s="314"/>
      <c r="T36" s="314"/>
      <c r="U36" s="47">
        <v>153.33330000000001</v>
      </c>
      <c r="V36" s="314">
        <v>0</v>
      </c>
      <c r="W36" s="314"/>
      <c r="X36" s="14" t="s">
        <v>85</v>
      </c>
      <c r="Z36" s="308"/>
      <c r="AA36" s="308"/>
      <c r="AB36" s="14"/>
      <c r="AC36" s="16"/>
      <c r="AD36" s="296"/>
      <c r="AE36" s="296"/>
      <c r="AF36" s="296"/>
      <c r="AG36" s="314"/>
      <c r="AH36" s="314"/>
      <c r="AI36" s="15"/>
      <c r="AO36" s="28">
        <f t="shared" si="1"/>
        <v>0</v>
      </c>
    </row>
    <row r="37" spans="1:41" x14ac:dyDescent="0.2">
      <c r="A37" s="34" t="s">
        <v>43</v>
      </c>
      <c r="B37" s="33" t="b">
        <f t="shared" si="0"/>
        <v>1</v>
      </c>
      <c r="C37" s="33" t="str">
        <f t="shared" si="2"/>
        <v/>
      </c>
      <c r="D37" s="33" t="str">
        <f t="shared" si="2"/>
        <v/>
      </c>
      <c r="E37" s="33">
        <f t="shared" si="3"/>
        <v>0</v>
      </c>
      <c r="I37" s="307" t="s">
        <v>102</v>
      </c>
      <c r="J37" s="307"/>
      <c r="K37" s="307"/>
      <c r="L37" s="293">
        <v>44441</v>
      </c>
      <c r="M37" s="293"/>
      <c r="N37" s="293"/>
      <c r="O37" s="15">
        <v>153.33330000000001</v>
      </c>
      <c r="P37" s="15">
        <v>0</v>
      </c>
      <c r="Q37" s="314">
        <v>0</v>
      </c>
      <c r="R37" s="314"/>
      <c r="S37" s="314"/>
      <c r="T37" s="314"/>
      <c r="U37" s="47">
        <v>153.33330000000001</v>
      </c>
      <c r="V37" s="314">
        <v>0</v>
      </c>
      <c r="W37" s="314"/>
      <c r="X37" s="14" t="s">
        <v>85</v>
      </c>
      <c r="Z37" s="308"/>
      <c r="AA37" s="308"/>
      <c r="AB37" s="14"/>
      <c r="AC37" s="16"/>
      <c r="AD37" s="296"/>
      <c r="AE37" s="296"/>
      <c r="AF37" s="296"/>
      <c r="AG37" s="314"/>
      <c r="AH37" s="314"/>
      <c r="AI37" s="15"/>
      <c r="AO37" s="28">
        <f t="shared" si="1"/>
        <v>0</v>
      </c>
    </row>
    <row r="38" spans="1:41" x14ac:dyDescent="0.2">
      <c r="A38" s="34" t="s">
        <v>43</v>
      </c>
      <c r="B38" s="33" t="b">
        <f t="shared" si="0"/>
        <v>1</v>
      </c>
      <c r="C38" s="33" t="str">
        <f t="shared" si="2"/>
        <v/>
      </c>
      <c r="D38" s="33" t="str">
        <f t="shared" si="2"/>
        <v/>
      </c>
      <c r="E38" s="33">
        <f t="shared" si="3"/>
        <v>0</v>
      </c>
      <c r="I38" s="307" t="s">
        <v>103</v>
      </c>
      <c r="J38" s="307"/>
      <c r="K38" s="307"/>
      <c r="L38" s="293">
        <v>44471</v>
      </c>
      <c r="M38" s="293"/>
      <c r="N38" s="293"/>
      <c r="O38" s="15">
        <v>153.33330000000001</v>
      </c>
      <c r="P38" s="15">
        <v>0</v>
      </c>
      <c r="Q38" s="314">
        <v>0</v>
      </c>
      <c r="R38" s="314"/>
      <c r="S38" s="314"/>
      <c r="T38" s="314"/>
      <c r="U38" s="47">
        <v>153.33330000000001</v>
      </c>
      <c r="V38" s="314">
        <v>0</v>
      </c>
      <c r="W38" s="314"/>
      <c r="X38" s="14" t="s">
        <v>85</v>
      </c>
      <c r="Z38" s="308"/>
      <c r="AA38" s="308"/>
      <c r="AB38" s="14"/>
      <c r="AC38" s="16"/>
      <c r="AD38" s="296"/>
      <c r="AE38" s="296"/>
      <c r="AF38" s="296"/>
      <c r="AG38" s="314"/>
      <c r="AH38" s="314"/>
      <c r="AI38" s="15"/>
      <c r="AO38" s="28">
        <f t="shared" si="1"/>
        <v>0</v>
      </c>
    </row>
    <row r="39" spans="1:41" x14ac:dyDescent="0.2">
      <c r="A39" s="34" t="s">
        <v>43</v>
      </c>
      <c r="B39" s="33" t="b">
        <f t="shared" si="0"/>
        <v>1</v>
      </c>
      <c r="C39" s="33" t="str">
        <f t="shared" si="2"/>
        <v/>
      </c>
      <c r="D39" s="33" t="str">
        <f t="shared" si="2"/>
        <v/>
      </c>
      <c r="E39" s="33">
        <f t="shared" si="3"/>
        <v>0</v>
      </c>
      <c r="I39" s="307" t="s">
        <v>104</v>
      </c>
      <c r="J39" s="307"/>
      <c r="K39" s="307"/>
      <c r="L39" s="293">
        <v>44502</v>
      </c>
      <c r="M39" s="293"/>
      <c r="N39" s="293"/>
      <c r="O39" s="15">
        <v>153.33330000000001</v>
      </c>
      <c r="P39" s="15">
        <v>0</v>
      </c>
      <c r="Q39" s="314">
        <v>0</v>
      </c>
      <c r="R39" s="314"/>
      <c r="S39" s="314"/>
      <c r="T39" s="314"/>
      <c r="U39" s="47">
        <v>153.33330000000001</v>
      </c>
      <c r="V39" s="314">
        <v>0</v>
      </c>
      <c r="W39" s="314"/>
      <c r="X39" s="14" t="s">
        <v>85</v>
      </c>
      <c r="Z39" s="308"/>
      <c r="AA39" s="308"/>
      <c r="AB39" s="14"/>
      <c r="AC39" s="16"/>
      <c r="AD39" s="296"/>
      <c r="AE39" s="296"/>
      <c r="AF39" s="296"/>
      <c r="AG39" s="314"/>
      <c r="AH39" s="314"/>
      <c r="AI39" s="15"/>
      <c r="AO39" s="28">
        <f t="shared" si="1"/>
        <v>0</v>
      </c>
    </row>
    <row r="40" spans="1:41" x14ac:dyDescent="0.2">
      <c r="A40" s="34" t="s">
        <v>43</v>
      </c>
      <c r="B40" s="33" t="b">
        <f t="shared" si="0"/>
        <v>1</v>
      </c>
      <c r="C40" s="33" t="str">
        <f t="shared" si="2"/>
        <v/>
      </c>
      <c r="D40" s="33" t="str">
        <f t="shared" si="2"/>
        <v/>
      </c>
      <c r="E40" s="33">
        <f t="shared" si="3"/>
        <v>0</v>
      </c>
      <c r="I40" s="307" t="s">
        <v>105</v>
      </c>
      <c r="J40" s="307"/>
      <c r="K40" s="307"/>
      <c r="L40" s="293">
        <v>44532</v>
      </c>
      <c r="M40" s="293"/>
      <c r="N40" s="293"/>
      <c r="O40" s="15">
        <v>153.33330000000001</v>
      </c>
      <c r="P40" s="15">
        <v>0</v>
      </c>
      <c r="Q40" s="314">
        <v>0</v>
      </c>
      <c r="R40" s="314"/>
      <c r="S40" s="314"/>
      <c r="T40" s="314"/>
      <c r="U40" s="47">
        <v>153.33330000000001</v>
      </c>
      <c r="V40" s="314">
        <v>0</v>
      </c>
      <c r="W40" s="314"/>
      <c r="X40" s="14" t="s">
        <v>85</v>
      </c>
      <c r="Z40" s="308"/>
      <c r="AA40" s="308"/>
      <c r="AB40" s="14"/>
      <c r="AC40" s="16"/>
      <c r="AD40" s="296"/>
      <c r="AE40" s="296"/>
      <c r="AF40" s="296"/>
      <c r="AG40" s="314"/>
      <c r="AH40" s="314"/>
      <c r="AI40" s="15"/>
      <c r="AO40" s="28">
        <f t="shared" si="1"/>
        <v>0</v>
      </c>
    </row>
    <row r="41" spans="1:41" x14ac:dyDescent="0.2">
      <c r="A41" s="34" t="s">
        <v>43</v>
      </c>
      <c r="B41" s="33" t="b">
        <f t="shared" si="0"/>
        <v>1</v>
      </c>
      <c r="C41" s="33" t="str">
        <f t="shared" si="2"/>
        <v/>
      </c>
      <c r="D41" s="33" t="str">
        <f t="shared" si="2"/>
        <v/>
      </c>
      <c r="E41" s="33">
        <f t="shared" si="3"/>
        <v>0</v>
      </c>
      <c r="I41" s="307" t="s">
        <v>106</v>
      </c>
      <c r="J41" s="307"/>
      <c r="K41" s="307"/>
      <c r="L41" s="293">
        <v>44563</v>
      </c>
      <c r="M41" s="293"/>
      <c r="N41" s="293"/>
      <c r="O41" s="15">
        <v>153.33330000000001</v>
      </c>
      <c r="P41" s="15">
        <v>0</v>
      </c>
      <c r="Q41" s="314">
        <v>0</v>
      </c>
      <c r="R41" s="314"/>
      <c r="S41" s="314"/>
      <c r="T41" s="314"/>
      <c r="U41" s="47">
        <v>153.33330000000001</v>
      </c>
      <c r="V41" s="314">
        <v>0</v>
      </c>
      <c r="W41" s="314"/>
      <c r="X41" s="14" t="s">
        <v>85</v>
      </c>
      <c r="Z41" s="308"/>
      <c r="AA41" s="308"/>
      <c r="AB41" s="14"/>
      <c r="AC41" s="16"/>
      <c r="AD41" s="296"/>
      <c r="AE41" s="296"/>
      <c r="AF41" s="296"/>
      <c r="AG41" s="314"/>
      <c r="AH41" s="314"/>
      <c r="AI41" s="15"/>
      <c r="AO41" s="28">
        <f t="shared" si="1"/>
        <v>0</v>
      </c>
    </row>
    <row r="42" spans="1:41" x14ac:dyDescent="0.2">
      <c r="A42" s="34" t="s">
        <v>43</v>
      </c>
      <c r="B42" s="33" t="b">
        <f t="shared" si="0"/>
        <v>1</v>
      </c>
      <c r="C42" s="33" t="str">
        <f t="shared" si="2"/>
        <v/>
      </c>
      <c r="D42" s="33" t="str">
        <f t="shared" si="2"/>
        <v/>
      </c>
      <c r="E42" s="33">
        <f t="shared" si="3"/>
        <v>0</v>
      </c>
      <c r="I42" s="307" t="s">
        <v>107</v>
      </c>
      <c r="J42" s="307"/>
      <c r="K42" s="307"/>
      <c r="L42" s="293">
        <v>44594</v>
      </c>
      <c r="M42" s="293"/>
      <c r="N42" s="293"/>
      <c r="O42" s="15">
        <v>153.33330000000001</v>
      </c>
      <c r="P42" s="15">
        <v>0</v>
      </c>
      <c r="Q42" s="314">
        <v>0</v>
      </c>
      <c r="R42" s="314"/>
      <c r="S42" s="314"/>
      <c r="T42" s="314"/>
      <c r="U42" s="47">
        <v>153.33330000000001</v>
      </c>
      <c r="V42" s="314">
        <v>0</v>
      </c>
      <c r="W42" s="314"/>
      <c r="X42" s="14" t="s">
        <v>85</v>
      </c>
      <c r="Z42" s="308"/>
      <c r="AA42" s="308"/>
      <c r="AB42" s="14"/>
      <c r="AC42" s="16"/>
      <c r="AD42" s="296"/>
      <c r="AE42" s="296"/>
      <c r="AF42" s="296"/>
      <c r="AG42" s="314"/>
      <c r="AH42" s="314"/>
      <c r="AI42" s="15"/>
      <c r="AO42" s="28">
        <f t="shared" si="1"/>
        <v>0</v>
      </c>
    </row>
    <row r="43" spans="1:41" x14ac:dyDescent="0.2">
      <c r="A43" s="34" t="s">
        <v>43</v>
      </c>
      <c r="B43" s="33" t="b">
        <f t="shared" si="0"/>
        <v>1</v>
      </c>
      <c r="C43" s="33" t="str">
        <f t="shared" si="2"/>
        <v/>
      </c>
      <c r="D43" s="33" t="str">
        <f t="shared" si="2"/>
        <v/>
      </c>
      <c r="E43" s="33">
        <f t="shared" si="3"/>
        <v>0</v>
      </c>
      <c r="I43" s="307" t="s">
        <v>108</v>
      </c>
      <c r="J43" s="307"/>
      <c r="K43" s="307"/>
      <c r="L43" s="293">
        <v>44622</v>
      </c>
      <c r="M43" s="293"/>
      <c r="N43" s="293"/>
      <c r="O43" s="15">
        <v>153.33430000000001</v>
      </c>
      <c r="P43" s="15">
        <v>0</v>
      </c>
      <c r="Q43" s="314">
        <v>0</v>
      </c>
      <c r="R43" s="314"/>
      <c r="S43" s="314"/>
      <c r="T43" s="314"/>
      <c r="U43" s="47">
        <v>153.33430000000001</v>
      </c>
      <c r="V43" s="314">
        <v>0</v>
      </c>
      <c r="W43" s="314"/>
      <c r="X43" s="14" t="s">
        <v>85</v>
      </c>
      <c r="Z43" s="308"/>
      <c r="AA43" s="308"/>
      <c r="AB43" s="14"/>
      <c r="AC43" s="16"/>
      <c r="AD43" s="296"/>
      <c r="AE43" s="296"/>
      <c r="AF43" s="296"/>
      <c r="AG43" s="314"/>
      <c r="AH43" s="314"/>
      <c r="AI43" s="15"/>
      <c r="AO43" s="28">
        <f t="shared" si="1"/>
        <v>0</v>
      </c>
    </row>
    <row r="44" spans="1:41" x14ac:dyDescent="0.2">
      <c r="L44" s="309" t="s">
        <v>109</v>
      </c>
      <c r="M44" s="309"/>
      <c r="N44" s="309"/>
      <c r="AO44" s="28">
        <f t="shared" si="1"/>
        <v>0</v>
      </c>
    </row>
    <row r="45" spans="1:41" x14ac:dyDescent="0.2">
      <c r="A45" s="34" t="s">
        <v>43</v>
      </c>
      <c r="B45" s="33" t="b">
        <f t="shared" ref="B45:B47" si="4">DATE(YEAR(AC45),MONTH(AC45),DAY(AC45))=DATE(YEAR(AD45),MONTH(AD45),DAY(AD45))</f>
        <v>1</v>
      </c>
      <c r="C45" s="33" t="str">
        <f t="shared" ref="C45:D47" si="5">IF(ISBLANK(AC45)=FALSE,TEXT(AC45,"YYYY-MM"),"")</f>
        <v/>
      </c>
      <c r="D45" s="33" t="str">
        <f t="shared" si="5"/>
        <v/>
      </c>
      <c r="E45" s="33">
        <f t="shared" ref="E45:E47" si="6">AG45</f>
        <v>0</v>
      </c>
      <c r="I45" s="307" t="s">
        <v>110</v>
      </c>
      <c r="J45" s="307"/>
      <c r="K45" s="307"/>
      <c r="L45" s="293">
        <v>44653</v>
      </c>
      <c r="M45" s="293"/>
      <c r="N45" s="293"/>
      <c r="O45" s="15">
        <v>166.67</v>
      </c>
      <c r="P45" s="15">
        <v>0</v>
      </c>
      <c r="Q45" s="314"/>
      <c r="R45" s="314"/>
      <c r="S45" s="314"/>
      <c r="T45" s="314"/>
      <c r="U45" s="47">
        <v>166.67</v>
      </c>
      <c r="V45" s="314">
        <v>0</v>
      </c>
      <c r="W45" s="314"/>
      <c r="X45" s="14" t="s">
        <v>85</v>
      </c>
      <c r="Z45" s="308"/>
      <c r="AA45" s="308"/>
      <c r="AB45" s="14"/>
      <c r="AC45" s="16"/>
      <c r="AD45" s="296"/>
      <c r="AE45" s="296"/>
      <c r="AF45" s="296"/>
      <c r="AG45" s="314"/>
      <c r="AH45" s="314"/>
      <c r="AI45" s="15"/>
      <c r="AO45" s="28">
        <f t="shared" si="1"/>
        <v>0</v>
      </c>
    </row>
    <row r="46" spans="1:41" x14ac:dyDescent="0.2">
      <c r="A46" s="34" t="s">
        <v>43</v>
      </c>
      <c r="B46" s="33" t="b">
        <f t="shared" si="4"/>
        <v>1</v>
      </c>
      <c r="C46" s="33" t="str">
        <f t="shared" si="5"/>
        <v/>
      </c>
      <c r="D46" s="33" t="str">
        <f t="shared" si="5"/>
        <v/>
      </c>
      <c r="E46" s="33">
        <f t="shared" si="6"/>
        <v>0</v>
      </c>
      <c r="I46" s="307" t="s">
        <v>111</v>
      </c>
      <c r="J46" s="307"/>
      <c r="K46" s="307"/>
      <c r="L46" s="293">
        <v>44683</v>
      </c>
      <c r="M46" s="293"/>
      <c r="N46" s="293"/>
      <c r="O46" s="15">
        <v>166.67</v>
      </c>
      <c r="P46" s="15">
        <v>0</v>
      </c>
      <c r="Q46" s="314"/>
      <c r="R46" s="314"/>
      <c r="S46" s="314"/>
      <c r="T46" s="314"/>
      <c r="U46" s="47">
        <v>166.67</v>
      </c>
      <c r="V46" s="314">
        <v>0</v>
      </c>
      <c r="W46" s="314"/>
      <c r="X46" s="14" t="s">
        <v>85</v>
      </c>
      <c r="Z46" s="308"/>
      <c r="AA46" s="308"/>
      <c r="AB46" s="14"/>
      <c r="AC46" s="16"/>
      <c r="AD46" s="296"/>
      <c r="AE46" s="296"/>
      <c r="AF46" s="296"/>
      <c r="AG46" s="314"/>
      <c r="AH46" s="314"/>
      <c r="AI46" s="15"/>
      <c r="AO46" s="28">
        <f t="shared" si="1"/>
        <v>0</v>
      </c>
    </row>
    <row r="47" spans="1:41" x14ac:dyDescent="0.2">
      <c r="A47" s="34" t="s">
        <v>43</v>
      </c>
      <c r="B47" s="33" t="b">
        <f t="shared" si="4"/>
        <v>1</v>
      </c>
      <c r="C47" s="33" t="str">
        <f t="shared" si="5"/>
        <v/>
      </c>
      <c r="D47" s="33" t="str">
        <f t="shared" si="5"/>
        <v/>
      </c>
      <c r="E47" s="33">
        <f t="shared" si="6"/>
        <v>0</v>
      </c>
      <c r="I47" s="307" t="s">
        <v>112</v>
      </c>
      <c r="J47" s="307"/>
      <c r="K47" s="307"/>
      <c r="L47" s="293">
        <v>44714</v>
      </c>
      <c r="M47" s="293"/>
      <c r="N47" s="293"/>
      <c r="O47" s="15">
        <v>166.66</v>
      </c>
      <c r="P47" s="15">
        <v>0</v>
      </c>
      <c r="Q47" s="314"/>
      <c r="R47" s="314"/>
      <c r="S47" s="314"/>
      <c r="T47" s="314"/>
      <c r="U47" s="47">
        <v>166.66</v>
      </c>
      <c r="V47" s="314">
        <v>0</v>
      </c>
      <c r="W47" s="314"/>
      <c r="X47" s="14" t="s">
        <v>85</v>
      </c>
      <c r="Z47" s="308"/>
      <c r="AA47" s="308"/>
      <c r="AB47" s="14"/>
      <c r="AC47" s="16"/>
      <c r="AD47" s="296"/>
      <c r="AE47" s="296"/>
      <c r="AF47" s="296"/>
      <c r="AG47" s="314"/>
      <c r="AH47" s="314"/>
      <c r="AI47" s="15"/>
      <c r="AO47" s="28">
        <f t="shared" si="1"/>
        <v>0</v>
      </c>
    </row>
    <row r="48" spans="1:41" x14ac:dyDescent="0.2">
      <c r="I48" s="310" t="s">
        <v>113</v>
      </c>
      <c r="J48" s="310"/>
      <c r="K48" s="310"/>
      <c r="L48" s="310"/>
      <c r="M48" s="310"/>
      <c r="N48" s="310"/>
      <c r="O48" s="17">
        <v>5100</v>
      </c>
      <c r="P48" s="17">
        <v>0</v>
      </c>
      <c r="Q48" s="316">
        <v>0</v>
      </c>
      <c r="R48" s="316"/>
      <c r="S48" s="316"/>
      <c r="T48" s="316"/>
      <c r="U48" s="48">
        <v>5100</v>
      </c>
      <c r="V48" s="316">
        <v>0</v>
      </c>
      <c r="W48" s="316"/>
      <c r="AO48" s="28">
        <f t="shared" si="1"/>
        <v>0</v>
      </c>
    </row>
    <row r="49" spans="10:41" x14ac:dyDescent="0.2">
      <c r="AO49" s="28">
        <f t="shared" si="1"/>
        <v>0</v>
      </c>
    </row>
    <row r="50" spans="10:41" x14ac:dyDescent="0.2">
      <c r="J50" s="304" t="s">
        <v>114</v>
      </c>
      <c r="K50" s="304"/>
      <c r="L50" s="304"/>
      <c r="N50" s="290" t="s">
        <v>115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AO50" s="28">
        <f t="shared" si="1"/>
        <v>0</v>
      </c>
    </row>
    <row r="51" spans="10:41" x14ac:dyDescent="0.2"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AO51" s="28">
        <f t="shared" si="1"/>
        <v>0</v>
      </c>
    </row>
    <row r="52" spans="10:41" x14ac:dyDescent="0.2">
      <c r="AO52" s="28">
        <f t="shared" si="1"/>
        <v>0</v>
      </c>
    </row>
    <row r="53" spans="10:41" x14ac:dyDescent="0.2">
      <c r="AO53" s="28">
        <f t="shared" si="1"/>
        <v>0</v>
      </c>
    </row>
    <row r="54" spans="10:41" x14ac:dyDescent="0.2">
      <c r="AO54" s="28">
        <f t="shared" si="1"/>
        <v>0</v>
      </c>
    </row>
    <row r="55" spans="10:41" x14ac:dyDescent="0.2">
      <c r="K55" s="297" t="s">
        <v>47</v>
      </c>
      <c r="L55" s="297"/>
      <c r="M55" s="297"/>
      <c r="N55" s="297"/>
      <c r="O55" s="297"/>
      <c r="P55" s="297"/>
      <c r="Q55" s="297"/>
      <c r="AO55" s="28">
        <f t="shared" si="1"/>
        <v>0</v>
      </c>
    </row>
    <row r="56" spans="10:41" x14ac:dyDescent="0.2">
      <c r="AO56" s="28">
        <f t="shared" si="1"/>
        <v>0</v>
      </c>
    </row>
    <row r="57" spans="10:41" x14ac:dyDescent="0.2">
      <c r="K57" s="290" t="s">
        <v>48</v>
      </c>
      <c r="L57" s="290"/>
      <c r="M57" s="290"/>
      <c r="N57" s="290"/>
      <c r="O57" s="290"/>
      <c r="P57" s="290"/>
      <c r="Q57" s="290"/>
      <c r="R57" s="290"/>
      <c r="T57" s="299"/>
      <c r="U57" s="299"/>
      <c r="V57" s="299"/>
      <c r="AA57" s="290" t="s">
        <v>49</v>
      </c>
      <c r="AB57" s="290"/>
      <c r="AC57" s="290"/>
      <c r="AD57" s="290"/>
      <c r="AF57" s="299"/>
      <c r="AG57" s="299"/>
      <c r="AO57" s="28">
        <f t="shared" si="1"/>
        <v>0</v>
      </c>
    </row>
    <row r="58" spans="10:41" x14ac:dyDescent="0.2">
      <c r="K58" s="290" t="s">
        <v>50</v>
      </c>
      <c r="L58" s="290"/>
      <c r="M58" s="290"/>
      <c r="N58" s="290"/>
      <c r="O58" s="290"/>
      <c r="P58" s="290"/>
      <c r="Q58" s="290"/>
      <c r="R58" s="290"/>
      <c r="T58" s="299"/>
      <c r="U58" s="299"/>
      <c r="V58" s="299"/>
      <c r="AA58" s="290" t="s">
        <v>51</v>
      </c>
      <c r="AB58" s="290"/>
      <c r="AC58" s="290"/>
      <c r="AD58" s="290"/>
      <c r="AF58" s="300"/>
      <c r="AG58" s="300"/>
      <c r="AO58" s="28">
        <f t="shared" si="1"/>
        <v>0</v>
      </c>
    </row>
    <row r="59" spans="10:41" x14ac:dyDescent="0.2">
      <c r="K59" s="290" t="s">
        <v>52</v>
      </c>
      <c r="L59" s="290"/>
      <c r="M59" s="290"/>
      <c r="N59" s="290"/>
      <c r="O59" s="290"/>
      <c r="P59" s="290"/>
      <c r="Q59" s="290"/>
      <c r="R59" s="290"/>
      <c r="T59" s="299"/>
      <c r="U59" s="299"/>
      <c r="V59" s="299"/>
      <c r="AO59" s="28">
        <f t="shared" si="1"/>
        <v>0</v>
      </c>
    </row>
    <row r="60" spans="10:41" x14ac:dyDescent="0.2">
      <c r="AO60" s="28">
        <f t="shared" si="1"/>
        <v>0</v>
      </c>
    </row>
    <row r="61" spans="10:41" x14ac:dyDescent="0.2">
      <c r="K61" s="297" t="s">
        <v>53</v>
      </c>
      <c r="L61" s="297"/>
      <c r="M61" s="297"/>
      <c r="N61" s="297"/>
      <c r="O61" s="297"/>
      <c r="P61" s="297"/>
      <c r="Q61" s="297"/>
      <c r="AO61" s="28">
        <f t="shared" si="1"/>
        <v>0</v>
      </c>
    </row>
    <row r="62" spans="10:41" x14ac:dyDescent="0.2">
      <c r="AO62" s="28">
        <f t="shared" si="1"/>
        <v>0</v>
      </c>
    </row>
    <row r="63" spans="10:41" x14ac:dyDescent="0.2">
      <c r="K63" s="301" t="s">
        <v>54</v>
      </c>
      <c r="L63" s="301"/>
      <c r="M63" s="301"/>
      <c r="N63" s="301"/>
      <c r="O63" s="301"/>
      <c r="P63" s="301"/>
      <c r="Q63" s="301"/>
      <c r="R63" s="301"/>
      <c r="T63" s="299"/>
      <c r="U63" s="299"/>
      <c r="V63" s="299"/>
      <c r="AA63" s="290"/>
      <c r="AB63" s="290"/>
      <c r="AC63" s="290"/>
      <c r="AD63" s="290"/>
      <c r="AO63" s="28">
        <f t="shared" si="1"/>
        <v>0</v>
      </c>
    </row>
    <row r="64" spans="10:41" x14ac:dyDescent="0.2">
      <c r="AO64" s="28">
        <f t="shared" si="1"/>
        <v>0</v>
      </c>
    </row>
    <row r="65" spans="1:41" x14ac:dyDescent="0.2">
      <c r="K65" s="297" t="s">
        <v>56</v>
      </c>
      <c r="L65" s="297"/>
      <c r="M65" s="297"/>
      <c r="N65" s="297"/>
      <c r="O65" s="297"/>
      <c r="P65" s="297"/>
      <c r="Q65" s="297"/>
      <c r="AO65" s="28">
        <f t="shared" si="1"/>
        <v>0</v>
      </c>
    </row>
    <row r="66" spans="1:41" ht="22.5" x14ac:dyDescent="0.2">
      <c r="I66" s="288" t="s">
        <v>57</v>
      </c>
      <c r="J66" s="288"/>
      <c r="K66" s="288"/>
      <c r="L66" s="288" t="s">
        <v>58</v>
      </c>
      <c r="M66" s="288"/>
      <c r="N66" s="288"/>
      <c r="O66" s="19" t="s">
        <v>59</v>
      </c>
      <c r="P66" s="19" t="s">
        <v>60</v>
      </c>
      <c r="Q66" s="288" t="s">
        <v>61</v>
      </c>
      <c r="R66" s="288"/>
      <c r="S66" s="288"/>
      <c r="T66" s="288"/>
      <c r="U66" s="46" t="s">
        <v>62</v>
      </c>
      <c r="V66" s="288" t="s">
        <v>63</v>
      </c>
      <c r="W66" s="288"/>
      <c r="X66" s="19" t="s">
        <v>64</v>
      </c>
      <c r="Z66" s="288" t="s">
        <v>65</v>
      </c>
      <c r="AA66" s="288"/>
      <c r="AB66" s="19" t="s">
        <v>66</v>
      </c>
      <c r="AC66" s="19" t="s">
        <v>67</v>
      </c>
      <c r="AD66" s="288" t="s">
        <v>68</v>
      </c>
      <c r="AE66" s="288"/>
      <c r="AF66" s="288"/>
      <c r="AG66" s="288" t="s">
        <v>69</v>
      </c>
      <c r="AH66" s="288"/>
      <c r="AI66" s="19" t="s">
        <v>63</v>
      </c>
      <c r="AO66" s="28">
        <f t="shared" si="1"/>
        <v>0</v>
      </c>
    </row>
    <row r="67" spans="1:41" x14ac:dyDescent="0.2">
      <c r="L67" s="291" t="s">
        <v>70</v>
      </c>
      <c r="M67" s="291"/>
      <c r="N67" s="291"/>
      <c r="AO67" s="28">
        <f t="shared" si="1"/>
        <v>0</v>
      </c>
    </row>
    <row r="68" spans="1:41" x14ac:dyDescent="0.2">
      <c r="A68" s="34" t="s">
        <v>43</v>
      </c>
      <c r="B68" s="33" t="b">
        <f t="shared" ref="B68:B91" si="7">DATE(YEAR(AC68),MONTH(AC68),DAY(AC68))=DATE(YEAR(AD68),MONTH(AD68),DAY(AD68))</f>
        <v>1</v>
      </c>
      <c r="C68" s="33" t="str">
        <f t="shared" ref="C68:D91" si="8">IF(ISBLANK(AC68)=FALSE,TEXT(AC68,"YYYY-MM"),"")</f>
        <v/>
      </c>
      <c r="D68" s="33" t="str">
        <f t="shared" si="8"/>
        <v/>
      </c>
      <c r="E68" s="33">
        <f t="shared" ref="E68:E91" si="9">AG68</f>
        <v>0</v>
      </c>
      <c r="I68" s="292" t="s">
        <v>116</v>
      </c>
      <c r="J68" s="292"/>
      <c r="K68" s="292"/>
      <c r="L68" s="293">
        <v>43984</v>
      </c>
      <c r="M68" s="293"/>
      <c r="N68" s="293"/>
      <c r="O68" s="15">
        <v>153.33420000000001</v>
      </c>
      <c r="P68" s="15">
        <v>0</v>
      </c>
      <c r="Q68" s="314">
        <v>0</v>
      </c>
      <c r="R68" s="314"/>
      <c r="S68" s="314"/>
      <c r="T68" s="314"/>
      <c r="U68" s="47">
        <v>153.33420000000001</v>
      </c>
      <c r="V68" s="314">
        <v>0</v>
      </c>
      <c r="W68" s="314"/>
      <c r="X68" s="21" t="s">
        <v>85</v>
      </c>
      <c r="Z68" s="295"/>
      <c r="AA68" s="295"/>
      <c r="AB68" s="21"/>
      <c r="AC68" s="16"/>
      <c r="AD68" s="296"/>
      <c r="AE68" s="296"/>
      <c r="AF68" s="296"/>
      <c r="AG68" s="314"/>
      <c r="AH68" s="314"/>
      <c r="AI68" s="15"/>
      <c r="AO68" s="28">
        <f t="shared" si="1"/>
        <v>0</v>
      </c>
    </row>
    <row r="69" spans="1:41" x14ac:dyDescent="0.2">
      <c r="A69" s="34" t="s">
        <v>43</v>
      </c>
      <c r="B69" s="33" t="b">
        <f t="shared" si="7"/>
        <v>1</v>
      </c>
      <c r="C69" s="33" t="str">
        <f t="shared" si="8"/>
        <v/>
      </c>
      <c r="D69" s="33" t="str">
        <f t="shared" si="8"/>
        <v/>
      </c>
      <c r="E69" s="33">
        <f t="shared" si="9"/>
        <v>0</v>
      </c>
      <c r="I69" s="292" t="s">
        <v>117</v>
      </c>
      <c r="J69" s="292"/>
      <c r="K69" s="292"/>
      <c r="L69" s="293">
        <v>44014</v>
      </c>
      <c r="M69" s="293"/>
      <c r="N69" s="293"/>
      <c r="O69" s="15">
        <v>153.33420000000001</v>
      </c>
      <c r="P69" s="15">
        <v>0</v>
      </c>
      <c r="Q69" s="314">
        <v>0</v>
      </c>
      <c r="R69" s="314"/>
      <c r="S69" s="314"/>
      <c r="T69" s="314"/>
      <c r="U69" s="47">
        <v>153.33420000000001</v>
      </c>
      <c r="V69" s="314">
        <v>0</v>
      </c>
      <c r="W69" s="314"/>
      <c r="X69" s="21" t="s">
        <v>85</v>
      </c>
      <c r="Z69" s="295"/>
      <c r="AA69" s="295"/>
      <c r="AB69" s="21"/>
      <c r="AC69" s="16"/>
      <c r="AD69" s="296"/>
      <c r="AE69" s="296"/>
      <c r="AF69" s="296"/>
      <c r="AG69" s="314"/>
      <c r="AH69" s="314"/>
      <c r="AI69" s="15"/>
      <c r="AO69" s="28">
        <f t="shared" si="1"/>
        <v>0</v>
      </c>
    </row>
    <row r="70" spans="1:41" x14ac:dyDescent="0.2">
      <c r="A70" s="34" t="s">
        <v>43</v>
      </c>
      <c r="B70" s="33" t="b">
        <f t="shared" si="7"/>
        <v>1</v>
      </c>
      <c r="C70" s="33" t="str">
        <f t="shared" si="8"/>
        <v/>
      </c>
      <c r="D70" s="33" t="str">
        <f t="shared" si="8"/>
        <v/>
      </c>
      <c r="E70" s="33">
        <f t="shared" si="9"/>
        <v>0</v>
      </c>
      <c r="I70" s="292" t="s">
        <v>118</v>
      </c>
      <c r="J70" s="292"/>
      <c r="K70" s="292"/>
      <c r="L70" s="293">
        <v>44045</v>
      </c>
      <c r="M70" s="293"/>
      <c r="N70" s="293"/>
      <c r="O70" s="15">
        <v>153.33420000000001</v>
      </c>
      <c r="P70" s="15">
        <v>0</v>
      </c>
      <c r="Q70" s="314">
        <v>0</v>
      </c>
      <c r="R70" s="314"/>
      <c r="S70" s="314"/>
      <c r="T70" s="314"/>
      <c r="U70" s="47">
        <v>153.33420000000001</v>
      </c>
      <c r="V70" s="314">
        <v>0</v>
      </c>
      <c r="W70" s="314"/>
      <c r="X70" s="21" t="s">
        <v>85</v>
      </c>
      <c r="Z70" s="295"/>
      <c r="AA70" s="295"/>
      <c r="AB70" s="21"/>
      <c r="AC70" s="16"/>
      <c r="AD70" s="296"/>
      <c r="AE70" s="296"/>
      <c r="AF70" s="296"/>
      <c r="AG70" s="314"/>
      <c r="AH70" s="314"/>
      <c r="AI70" s="15"/>
      <c r="AO70" s="28">
        <f t="shared" si="1"/>
        <v>0</v>
      </c>
    </row>
    <row r="71" spans="1:41" x14ac:dyDescent="0.2">
      <c r="A71" s="34" t="s">
        <v>43</v>
      </c>
      <c r="B71" s="33" t="b">
        <f t="shared" si="7"/>
        <v>1</v>
      </c>
      <c r="C71" s="33" t="str">
        <f t="shared" si="8"/>
        <v/>
      </c>
      <c r="D71" s="33" t="str">
        <f t="shared" si="8"/>
        <v/>
      </c>
      <c r="E71" s="33">
        <f t="shared" si="9"/>
        <v>0</v>
      </c>
      <c r="I71" s="292" t="s">
        <v>119</v>
      </c>
      <c r="J71" s="292"/>
      <c r="K71" s="292"/>
      <c r="L71" s="293">
        <v>44076</v>
      </c>
      <c r="M71" s="293"/>
      <c r="N71" s="293"/>
      <c r="O71" s="15">
        <v>153.33420000000001</v>
      </c>
      <c r="P71" s="15">
        <v>0</v>
      </c>
      <c r="Q71" s="314">
        <v>0</v>
      </c>
      <c r="R71" s="314"/>
      <c r="S71" s="314"/>
      <c r="T71" s="314"/>
      <c r="U71" s="47">
        <v>153.33420000000001</v>
      </c>
      <c r="V71" s="314">
        <v>0</v>
      </c>
      <c r="W71" s="314"/>
      <c r="X71" s="21" t="s">
        <v>85</v>
      </c>
      <c r="Z71" s="295"/>
      <c r="AA71" s="295"/>
      <c r="AB71" s="21"/>
      <c r="AC71" s="16"/>
      <c r="AD71" s="296"/>
      <c r="AE71" s="296"/>
      <c r="AF71" s="296"/>
      <c r="AG71" s="314"/>
      <c r="AH71" s="314"/>
      <c r="AI71" s="15"/>
      <c r="AO71" s="28">
        <f t="shared" si="1"/>
        <v>0</v>
      </c>
    </row>
    <row r="72" spans="1:41" x14ac:dyDescent="0.2">
      <c r="A72" s="34" t="s">
        <v>43</v>
      </c>
      <c r="B72" s="33" t="b">
        <f t="shared" si="7"/>
        <v>1</v>
      </c>
      <c r="C72" s="33" t="str">
        <f t="shared" si="8"/>
        <v/>
      </c>
      <c r="D72" s="33" t="str">
        <f t="shared" si="8"/>
        <v/>
      </c>
      <c r="E72" s="33">
        <f t="shared" si="9"/>
        <v>0</v>
      </c>
      <c r="I72" s="292" t="s">
        <v>120</v>
      </c>
      <c r="J72" s="292"/>
      <c r="K72" s="292"/>
      <c r="L72" s="293">
        <v>44106</v>
      </c>
      <c r="M72" s="293"/>
      <c r="N72" s="293"/>
      <c r="O72" s="15">
        <v>153.33420000000001</v>
      </c>
      <c r="P72" s="15">
        <v>0</v>
      </c>
      <c r="Q72" s="314">
        <v>0</v>
      </c>
      <c r="R72" s="314"/>
      <c r="S72" s="314"/>
      <c r="T72" s="314"/>
      <c r="U72" s="47">
        <v>153.33420000000001</v>
      </c>
      <c r="V72" s="314">
        <v>0</v>
      </c>
      <c r="W72" s="314"/>
      <c r="X72" s="21" t="s">
        <v>85</v>
      </c>
      <c r="Z72" s="295"/>
      <c r="AA72" s="295"/>
      <c r="AB72" s="21"/>
      <c r="AC72" s="16"/>
      <c r="AD72" s="296"/>
      <c r="AE72" s="296"/>
      <c r="AF72" s="296"/>
      <c r="AG72" s="314"/>
      <c r="AH72" s="314"/>
      <c r="AI72" s="15"/>
      <c r="AO72" s="28">
        <f t="shared" si="1"/>
        <v>0</v>
      </c>
    </row>
    <row r="73" spans="1:41" x14ac:dyDescent="0.2">
      <c r="A73" s="34" t="s">
        <v>43</v>
      </c>
      <c r="B73" s="33" t="b">
        <f t="shared" si="7"/>
        <v>1</v>
      </c>
      <c r="C73" s="33" t="str">
        <f t="shared" si="8"/>
        <v/>
      </c>
      <c r="D73" s="33" t="str">
        <f t="shared" si="8"/>
        <v/>
      </c>
      <c r="E73" s="33">
        <f t="shared" si="9"/>
        <v>0</v>
      </c>
      <c r="I73" s="292" t="s">
        <v>121</v>
      </c>
      <c r="J73" s="292"/>
      <c r="K73" s="292"/>
      <c r="L73" s="293">
        <v>44137</v>
      </c>
      <c r="M73" s="293"/>
      <c r="N73" s="293"/>
      <c r="O73" s="15">
        <v>153.33420000000001</v>
      </c>
      <c r="P73" s="15">
        <v>0</v>
      </c>
      <c r="Q73" s="314">
        <v>0</v>
      </c>
      <c r="R73" s="314"/>
      <c r="S73" s="314"/>
      <c r="T73" s="314"/>
      <c r="U73" s="47">
        <v>153.33420000000001</v>
      </c>
      <c r="V73" s="314">
        <v>0</v>
      </c>
      <c r="W73" s="314"/>
      <c r="X73" s="21" t="s">
        <v>85</v>
      </c>
      <c r="Z73" s="295"/>
      <c r="AA73" s="295"/>
      <c r="AB73" s="21"/>
      <c r="AC73" s="16"/>
      <c r="AD73" s="296"/>
      <c r="AE73" s="296"/>
      <c r="AF73" s="296"/>
      <c r="AG73" s="314"/>
      <c r="AH73" s="314"/>
      <c r="AI73" s="15"/>
      <c r="AO73" s="28">
        <f t="shared" si="1"/>
        <v>0</v>
      </c>
    </row>
    <row r="74" spans="1:41" x14ac:dyDescent="0.2">
      <c r="A74" s="34" t="s">
        <v>43</v>
      </c>
      <c r="B74" s="33" t="b">
        <f t="shared" si="7"/>
        <v>1</v>
      </c>
      <c r="C74" s="33" t="str">
        <f t="shared" si="8"/>
        <v/>
      </c>
      <c r="D74" s="33" t="str">
        <f t="shared" si="8"/>
        <v/>
      </c>
      <c r="E74" s="33">
        <f t="shared" si="9"/>
        <v>0</v>
      </c>
      <c r="I74" s="292" t="s">
        <v>122</v>
      </c>
      <c r="J74" s="292"/>
      <c r="K74" s="292"/>
      <c r="L74" s="293">
        <v>44167</v>
      </c>
      <c r="M74" s="293"/>
      <c r="N74" s="293"/>
      <c r="O74" s="15">
        <v>153.33420000000001</v>
      </c>
      <c r="P74" s="15">
        <v>0</v>
      </c>
      <c r="Q74" s="314">
        <v>0</v>
      </c>
      <c r="R74" s="314"/>
      <c r="S74" s="314"/>
      <c r="T74" s="314"/>
      <c r="U74" s="47">
        <v>153.33420000000001</v>
      </c>
      <c r="V74" s="314">
        <v>0</v>
      </c>
      <c r="W74" s="314"/>
      <c r="X74" s="21" t="s">
        <v>85</v>
      </c>
      <c r="Z74" s="295"/>
      <c r="AA74" s="295"/>
      <c r="AB74" s="21"/>
      <c r="AC74" s="16"/>
      <c r="AD74" s="296"/>
      <c r="AE74" s="296"/>
      <c r="AF74" s="296"/>
      <c r="AG74" s="314"/>
      <c r="AH74" s="314"/>
      <c r="AI74" s="15"/>
    </row>
    <row r="75" spans="1:41" x14ac:dyDescent="0.2">
      <c r="A75" s="34" t="s">
        <v>43</v>
      </c>
      <c r="B75" s="33" t="b">
        <f t="shared" si="7"/>
        <v>1</v>
      </c>
      <c r="C75" s="33" t="str">
        <f t="shared" si="8"/>
        <v/>
      </c>
      <c r="D75" s="33" t="str">
        <f t="shared" si="8"/>
        <v/>
      </c>
      <c r="E75" s="33">
        <f t="shared" si="9"/>
        <v>0</v>
      </c>
      <c r="I75" s="292" t="s">
        <v>123</v>
      </c>
      <c r="J75" s="292"/>
      <c r="K75" s="292"/>
      <c r="L75" s="293">
        <v>44198</v>
      </c>
      <c r="M75" s="293"/>
      <c r="N75" s="293"/>
      <c r="O75" s="15">
        <v>153.33420000000001</v>
      </c>
      <c r="P75" s="15">
        <v>0</v>
      </c>
      <c r="Q75" s="314">
        <v>0</v>
      </c>
      <c r="R75" s="314"/>
      <c r="S75" s="314"/>
      <c r="T75" s="314"/>
      <c r="U75" s="47">
        <v>153.33420000000001</v>
      </c>
      <c r="V75" s="314">
        <v>0</v>
      </c>
      <c r="W75" s="314"/>
      <c r="X75" s="21" t="s">
        <v>85</v>
      </c>
      <c r="Z75" s="295"/>
      <c r="AA75" s="295"/>
      <c r="AB75" s="21"/>
      <c r="AC75" s="16"/>
      <c r="AD75" s="296"/>
      <c r="AE75" s="296"/>
      <c r="AF75" s="296"/>
      <c r="AG75" s="314"/>
      <c r="AH75" s="314"/>
      <c r="AI75" s="15"/>
    </row>
    <row r="76" spans="1:41" x14ac:dyDescent="0.2">
      <c r="A76" s="34" t="s">
        <v>43</v>
      </c>
      <c r="B76" s="33" t="b">
        <f t="shared" si="7"/>
        <v>1</v>
      </c>
      <c r="C76" s="33" t="str">
        <f t="shared" si="8"/>
        <v/>
      </c>
      <c r="D76" s="33" t="str">
        <f t="shared" si="8"/>
        <v/>
      </c>
      <c r="E76" s="33">
        <f t="shared" si="9"/>
        <v>0</v>
      </c>
      <c r="I76" s="292" t="s">
        <v>124</v>
      </c>
      <c r="J76" s="292"/>
      <c r="K76" s="292"/>
      <c r="L76" s="293">
        <v>44229</v>
      </c>
      <c r="M76" s="293"/>
      <c r="N76" s="293"/>
      <c r="O76" s="15">
        <v>153.33420000000001</v>
      </c>
      <c r="P76" s="15">
        <v>0</v>
      </c>
      <c r="Q76" s="314">
        <v>0</v>
      </c>
      <c r="R76" s="314"/>
      <c r="S76" s="314"/>
      <c r="T76" s="314"/>
      <c r="U76" s="47">
        <v>153.33420000000001</v>
      </c>
      <c r="V76" s="314">
        <v>0</v>
      </c>
      <c r="W76" s="314"/>
      <c r="X76" s="21" t="s">
        <v>85</v>
      </c>
      <c r="Z76" s="295"/>
      <c r="AA76" s="295"/>
      <c r="AB76" s="21"/>
      <c r="AC76" s="16"/>
      <c r="AD76" s="296"/>
      <c r="AE76" s="296"/>
      <c r="AF76" s="296"/>
      <c r="AG76" s="314"/>
      <c r="AH76" s="314"/>
      <c r="AI76" s="15"/>
    </row>
    <row r="77" spans="1:41" x14ac:dyDescent="0.2">
      <c r="A77" s="34" t="s">
        <v>43</v>
      </c>
      <c r="B77" s="33" t="b">
        <f t="shared" si="7"/>
        <v>1</v>
      </c>
      <c r="C77" s="33" t="str">
        <f t="shared" si="8"/>
        <v/>
      </c>
      <c r="D77" s="33" t="str">
        <f t="shared" si="8"/>
        <v/>
      </c>
      <c r="E77" s="33">
        <f t="shared" si="9"/>
        <v>0</v>
      </c>
      <c r="I77" s="292" t="s">
        <v>125</v>
      </c>
      <c r="J77" s="292"/>
      <c r="K77" s="292"/>
      <c r="L77" s="293">
        <v>44257</v>
      </c>
      <c r="M77" s="293"/>
      <c r="N77" s="293"/>
      <c r="O77" s="15">
        <v>153.33420000000001</v>
      </c>
      <c r="P77" s="15">
        <v>0</v>
      </c>
      <c r="Q77" s="314">
        <v>0</v>
      </c>
      <c r="R77" s="314"/>
      <c r="S77" s="314"/>
      <c r="T77" s="314"/>
      <c r="U77" s="47">
        <v>153.33420000000001</v>
      </c>
      <c r="V77" s="314">
        <v>0</v>
      </c>
      <c r="W77" s="314"/>
      <c r="X77" s="21" t="s">
        <v>85</v>
      </c>
      <c r="Z77" s="295"/>
      <c r="AA77" s="295"/>
      <c r="AB77" s="21"/>
      <c r="AC77" s="16"/>
      <c r="AD77" s="296"/>
      <c r="AE77" s="296"/>
      <c r="AF77" s="296"/>
      <c r="AG77" s="314"/>
      <c r="AH77" s="314"/>
      <c r="AI77" s="15"/>
    </row>
    <row r="78" spans="1:41" x14ac:dyDescent="0.2">
      <c r="A78" s="34" t="s">
        <v>43</v>
      </c>
      <c r="B78" s="33" t="b">
        <f t="shared" si="7"/>
        <v>1</v>
      </c>
      <c r="C78" s="33" t="str">
        <f t="shared" si="8"/>
        <v/>
      </c>
      <c r="D78" s="33" t="str">
        <f t="shared" si="8"/>
        <v/>
      </c>
      <c r="E78" s="33">
        <f t="shared" si="9"/>
        <v>0</v>
      </c>
      <c r="I78" s="292" t="s">
        <v>126</v>
      </c>
      <c r="J78" s="292"/>
      <c r="K78" s="292"/>
      <c r="L78" s="293">
        <v>44288</v>
      </c>
      <c r="M78" s="293"/>
      <c r="N78" s="293"/>
      <c r="O78" s="15">
        <v>153.33420000000001</v>
      </c>
      <c r="P78" s="15">
        <v>0</v>
      </c>
      <c r="Q78" s="314">
        <v>0</v>
      </c>
      <c r="R78" s="314"/>
      <c r="S78" s="314"/>
      <c r="T78" s="314"/>
      <c r="U78" s="47">
        <v>153.33420000000001</v>
      </c>
      <c r="V78" s="314">
        <v>0</v>
      </c>
      <c r="W78" s="314"/>
      <c r="X78" s="21" t="s">
        <v>85</v>
      </c>
      <c r="Z78" s="295"/>
      <c r="AA78" s="295"/>
      <c r="AB78" s="21"/>
      <c r="AC78" s="16"/>
      <c r="AD78" s="296"/>
      <c r="AE78" s="296"/>
      <c r="AF78" s="296"/>
      <c r="AG78" s="314"/>
      <c r="AH78" s="314"/>
      <c r="AI78" s="15"/>
    </row>
    <row r="79" spans="1:41" x14ac:dyDescent="0.2">
      <c r="A79" s="34" t="s">
        <v>43</v>
      </c>
      <c r="B79" s="33" t="b">
        <f t="shared" si="7"/>
        <v>1</v>
      </c>
      <c r="C79" s="33" t="str">
        <f t="shared" si="8"/>
        <v/>
      </c>
      <c r="D79" s="33" t="str">
        <f t="shared" si="8"/>
        <v/>
      </c>
      <c r="E79" s="33">
        <f t="shared" si="9"/>
        <v>0</v>
      </c>
      <c r="I79" s="292" t="s">
        <v>127</v>
      </c>
      <c r="J79" s="292"/>
      <c r="K79" s="292"/>
      <c r="L79" s="293">
        <v>44318</v>
      </c>
      <c r="M79" s="293"/>
      <c r="N79" s="293"/>
      <c r="O79" s="15">
        <v>153.33420000000001</v>
      </c>
      <c r="P79" s="15">
        <v>0</v>
      </c>
      <c r="Q79" s="314">
        <v>0</v>
      </c>
      <c r="R79" s="314"/>
      <c r="S79" s="314"/>
      <c r="T79" s="314"/>
      <c r="U79" s="47">
        <v>153.33420000000001</v>
      </c>
      <c r="V79" s="314">
        <v>0</v>
      </c>
      <c r="W79" s="314"/>
      <c r="X79" s="21" t="s">
        <v>85</v>
      </c>
      <c r="Z79" s="295"/>
      <c r="AA79" s="295"/>
      <c r="AB79" s="21"/>
      <c r="AC79" s="16"/>
      <c r="AD79" s="296"/>
      <c r="AE79" s="296"/>
      <c r="AF79" s="296"/>
      <c r="AG79" s="314"/>
      <c r="AH79" s="314"/>
      <c r="AI79" s="15"/>
    </row>
    <row r="80" spans="1:41" x14ac:dyDescent="0.2">
      <c r="A80" s="34" t="s">
        <v>43</v>
      </c>
      <c r="B80" s="33" t="b">
        <f t="shared" si="7"/>
        <v>1</v>
      </c>
      <c r="C80" s="33" t="str">
        <f t="shared" si="8"/>
        <v/>
      </c>
      <c r="D80" s="33" t="str">
        <f t="shared" si="8"/>
        <v/>
      </c>
      <c r="E80" s="33">
        <f t="shared" si="9"/>
        <v>0</v>
      </c>
      <c r="I80" s="292" t="s">
        <v>128</v>
      </c>
      <c r="J80" s="292"/>
      <c r="K80" s="292"/>
      <c r="L80" s="293">
        <v>44349</v>
      </c>
      <c r="M80" s="293"/>
      <c r="N80" s="293"/>
      <c r="O80" s="15">
        <v>153.33420000000001</v>
      </c>
      <c r="P80" s="15">
        <v>0</v>
      </c>
      <c r="Q80" s="314">
        <v>0</v>
      </c>
      <c r="R80" s="314"/>
      <c r="S80" s="314"/>
      <c r="T80" s="314"/>
      <c r="U80" s="47">
        <v>153.33420000000001</v>
      </c>
      <c r="V80" s="314">
        <v>0</v>
      </c>
      <c r="W80" s="314"/>
      <c r="X80" s="21" t="s">
        <v>85</v>
      </c>
      <c r="Z80" s="295"/>
      <c r="AA80" s="295"/>
      <c r="AB80" s="21"/>
      <c r="AC80" s="16"/>
      <c r="AD80" s="296"/>
      <c r="AE80" s="296"/>
      <c r="AF80" s="296"/>
      <c r="AG80" s="314"/>
      <c r="AH80" s="314"/>
      <c r="AI80" s="15"/>
    </row>
    <row r="81" spans="1:35" x14ac:dyDescent="0.2">
      <c r="A81" s="34" t="s">
        <v>43</v>
      </c>
      <c r="B81" s="33" t="b">
        <f t="shared" si="7"/>
        <v>1</v>
      </c>
      <c r="C81" s="33" t="str">
        <f t="shared" si="8"/>
        <v/>
      </c>
      <c r="D81" s="33" t="str">
        <f t="shared" si="8"/>
        <v/>
      </c>
      <c r="E81" s="33">
        <f t="shared" si="9"/>
        <v>0</v>
      </c>
      <c r="I81" s="292" t="s">
        <v>129</v>
      </c>
      <c r="J81" s="292"/>
      <c r="K81" s="292"/>
      <c r="L81" s="293">
        <v>44379</v>
      </c>
      <c r="M81" s="293"/>
      <c r="N81" s="293"/>
      <c r="O81" s="15">
        <v>153.33420000000001</v>
      </c>
      <c r="P81" s="15">
        <v>0</v>
      </c>
      <c r="Q81" s="314">
        <v>0</v>
      </c>
      <c r="R81" s="314"/>
      <c r="S81" s="314"/>
      <c r="T81" s="314"/>
      <c r="U81" s="47">
        <v>153.33420000000001</v>
      </c>
      <c r="V81" s="314">
        <v>0</v>
      </c>
      <c r="W81" s="314"/>
      <c r="X81" s="21" t="s">
        <v>85</v>
      </c>
      <c r="Z81" s="295"/>
      <c r="AA81" s="295"/>
      <c r="AB81" s="21"/>
      <c r="AC81" s="16"/>
      <c r="AD81" s="296"/>
      <c r="AE81" s="296"/>
      <c r="AF81" s="296"/>
      <c r="AG81" s="314"/>
      <c r="AH81" s="314"/>
      <c r="AI81" s="15"/>
    </row>
    <row r="82" spans="1:35" x14ac:dyDescent="0.2">
      <c r="A82" s="34" t="s">
        <v>43</v>
      </c>
      <c r="B82" s="33" t="b">
        <f t="shared" si="7"/>
        <v>1</v>
      </c>
      <c r="C82" s="33" t="str">
        <f t="shared" si="8"/>
        <v/>
      </c>
      <c r="D82" s="33" t="str">
        <f t="shared" si="8"/>
        <v/>
      </c>
      <c r="E82" s="33">
        <f t="shared" si="9"/>
        <v>0</v>
      </c>
      <c r="I82" s="292" t="s">
        <v>130</v>
      </c>
      <c r="J82" s="292"/>
      <c r="K82" s="292"/>
      <c r="L82" s="293">
        <v>44410</v>
      </c>
      <c r="M82" s="293"/>
      <c r="N82" s="293"/>
      <c r="O82" s="15">
        <v>153.33420000000001</v>
      </c>
      <c r="P82" s="15">
        <v>0</v>
      </c>
      <c r="Q82" s="314">
        <v>0</v>
      </c>
      <c r="R82" s="314"/>
      <c r="S82" s="314"/>
      <c r="T82" s="314"/>
      <c r="U82" s="47">
        <v>153.33420000000001</v>
      </c>
      <c r="V82" s="314">
        <v>0</v>
      </c>
      <c r="W82" s="314"/>
      <c r="X82" s="21" t="s">
        <v>85</v>
      </c>
      <c r="Z82" s="295"/>
      <c r="AA82" s="295"/>
      <c r="AB82" s="21"/>
      <c r="AC82" s="16"/>
      <c r="AD82" s="296"/>
      <c r="AE82" s="296"/>
      <c r="AF82" s="296"/>
      <c r="AG82" s="314"/>
      <c r="AH82" s="314"/>
      <c r="AI82" s="15"/>
    </row>
    <row r="83" spans="1:35" x14ac:dyDescent="0.2">
      <c r="A83" s="34" t="s">
        <v>43</v>
      </c>
      <c r="B83" s="33" t="b">
        <f t="shared" si="7"/>
        <v>1</v>
      </c>
      <c r="C83" s="33" t="str">
        <f t="shared" si="8"/>
        <v/>
      </c>
      <c r="D83" s="33" t="str">
        <f t="shared" si="8"/>
        <v/>
      </c>
      <c r="E83" s="33">
        <f t="shared" si="9"/>
        <v>0</v>
      </c>
      <c r="I83" s="292" t="s">
        <v>131</v>
      </c>
      <c r="J83" s="292"/>
      <c r="K83" s="292"/>
      <c r="L83" s="293">
        <v>44441</v>
      </c>
      <c r="M83" s="293"/>
      <c r="N83" s="293"/>
      <c r="O83" s="15">
        <v>153.33420000000001</v>
      </c>
      <c r="P83" s="15">
        <v>0</v>
      </c>
      <c r="Q83" s="314">
        <v>0</v>
      </c>
      <c r="R83" s="314"/>
      <c r="S83" s="314"/>
      <c r="T83" s="314"/>
      <c r="U83" s="47">
        <v>153.33420000000001</v>
      </c>
      <c r="V83" s="314">
        <v>0</v>
      </c>
      <c r="W83" s="314"/>
      <c r="X83" s="21" t="s">
        <v>85</v>
      </c>
      <c r="Z83" s="295"/>
      <c r="AA83" s="295"/>
      <c r="AB83" s="21"/>
      <c r="AC83" s="16"/>
      <c r="AD83" s="296"/>
      <c r="AE83" s="296"/>
      <c r="AF83" s="296"/>
      <c r="AG83" s="314"/>
      <c r="AH83" s="314"/>
      <c r="AI83" s="15"/>
    </row>
    <row r="84" spans="1:35" x14ac:dyDescent="0.2">
      <c r="A84" s="34" t="s">
        <v>43</v>
      </c>
      <c r="B84" s="33" t="b">
        <f t="shared" si="7"/>
        <v>1</v>
      </c>
      <c r="C84" s="33" t="str">
        <f t="shared" si="8"/>
        <v/>
      </c>
      <c r="D84" s="33" t="str">
        <f t="shared" si="8"/>
        <v/>
      </c>
      <c r="E84" s="33">
        <f t="shared" si="9"/>
        <v>0</v>
      </c>
      <c r="I84" s="292" t="s">
        <v>132</v>
      </c>
      <c r="J84" s="292"/>
      <c r="K84" s="292"/>
      <c r="L84" s="293">
        <v>44471</v>
      </c>
      <c r="M84" s="293"/>
      <c r="N84" s="293"/>
      <c r="O84" s="15">
        <v>153.33420000000001</v>
      </c>
      <c r="P84" s="15">
        <v>0</v>
      </c>
      <c r="Q84" s="314">
        <v>0</v>
      </c>
      <c r="R84" s="314"/>
      <c r="S84" s="314"/>
      <c r="T84" s="314"/>
      <c r="U84" s="47">
        <v>153.33420000000001</v>
      </c>
      <c r="V84" s="314">
        <v>0</v>
      </c>
      <c r="W84" s="314"/>
      <c r="X84" s="21" t="s">
        <v>85</v>
      </c>
      <c r="Z84" s="295"/>
      <c r="AA84" s="295"/>
      <c r="AB84" s="21"/>
      <c r="AC84" s="16"/>
      <c r="AD84" s="296"/>
      <c r="AE84" s="296"/>
      <c r="AF84" s="296"/>
      <c r="AG84" s="314"/>
      <c r="AH84" s="314"/>
      <c r="AI84" s="15"/>
    </row>
    <row r="85" spans="1:35" x14ac:dyDescent="0.2">
      <c r="A85" s="34" t="s">
        <v>43</v>
      </c>
      <c r="B85" s="33" t="b">
        <f t="shared" si="7"/>
        <v>1</v>
      </c>
      <c r="C85" s="33" t="str">
        <f t="shared" si="8"/>
        <v/>
      </c>
      <c r="D85" s="33" t="str">
        <f t="shared" si="8"/>
        <v/>
      </c>
      <c r="E85" s="33">
        <f t="shared" si="9"/>
        <v>0</v>
      </c>
      <c r="I85" s="292" t="s">
        <v>133</v>
      </c>
      <c r="J85" s="292"/>
      <c r="K85" s="292"/>
      <c r="L85" s="293">
        <v>44502</v>
      </c>
      <c r="M85" s="293"/>
      <c r="N85" s="293"/>
      <c r="O85" s="15">
        <v>153.33420000000001</v>
      </c>
      <c r="P85" s="15">
        <v>0</v>
      </c>
      <c r="Q85" s="314">
        <v>0</v>
      </c>
      <c r="R85" s="314"/>
      <c r="S85" s="314"/>
      <c r="T85" s="314"/>
      <c r="U85" s="47">
        <v>153.33420000000001</v>
      </c>
      <c r="V85" s="314">
        <v>0</v>
      </c>
      <c r="W85" s="314"/>
      <c r="X85" s="21" t="s">
        <v>85</v>
      </c>
      <c r="Z85" s="295"/>
      <c r="AA85" s="295"/>
      <c r="AB85" s="21"/>
      <c r="AC85" s="16"/>
      <c r="AD85" s="296"/>
      <c r="AE85" s="296"/>
      <c r="AF85" s="296"/>
      <c r="AG85" s="314"/>
      <c r="AH85" s="314"/>
      <c r="AI85" s="15"/>
    </row>
    <row r="86" spans="1:35" x14ac:dyDescent="0.2">
      <c r="A86" s="34" t="s">
        <v>43</v>
      </c>
      <c r="B86" s="33" t="b">
        <f t="shared" si="7"/>
        <v>1</v>
      </c>
      <c r="C86" s="33" t="str">
        <f t="shared" si="8"/>
        <v/>
      </c>
      <c r="D86" s="33" t="str">
        <f t="shared" si="8"/>
        <v/>
      </c>
      <c r="E86" s="33">
        <f t="shared" si="9"/>
        <v>0</v>
      </c>
      <c r="I86" s="292" t="s">
        <v>134</v>
      </c>
      <c r="J86" s="292"/>
      <c r="K86" s="292"/>
      <c r="L86" s="293">
        <v>44532</v>
      </c>
      <c r="M86" s="293"/>
      <c r="N86" s="293"/>
      <c r="O86" s="15">
        <v>153.33420000000001</v>
      </c>
      <c r="P86" s="15">
        <v>0</v>
      </c>
      <c r="Q86" s="314">
        <v>0</v>
      </c>
      <c r="R86" s="314"/>
      <c r="S86" s="314"/>
      <c r="T86" s="314"/>
      <c r="U86" s="47">
        <v>153.33420000000001</v>
      </c>
      <c r="V86" s="314">
        <v>0</v>
      </c>
      <c r="W86" s="314"/>
      <c r="X86" s="21" t="s">
        <v>85</v>
      </c>
      <c r="Z86" s="295"/>
      <c r="AA86" s="295"/>
      <c r="AB86" s="21"/>
      <c r="AC86" s="16"/>
      <c r="AD86" s="296"/>
      <c r="AE86" s="296"/>
      <c r="AF86" s="296"/>
      <c r="AG86" s="314"/>
      <c r="AH86" s="314"/>
      <c r="AI86" s="15"/>
    </row>
    <row r="87" spans="1:35" x14ac:dyDescent="0.2">
      <c r="A87" s="34" t="s">
        <v>43</v>
      </c>
      <c r="B87" s="33" t="b">
        <f t="shared" si="7"/>
        <v>1</v>
      </c>
      <c r="C87" s="33" t="str">
        <f t="shared" si="8"/>
        <v/>
      </c>
      <c r="D87" s="33" t="str">
        <f t="shared" si="8"/>
        <v/>
      </c>
      <c r="E87" s="33">
        <f t="shared" si="9"/>
        <v>0</v>
      </c>
      <c r="I87" s="292" t="s">
        <v>135</v>
      </c>
      <c r="J87" s="292"/>
      <c r="K87" s="292"/>
      <c r="L87" s="293">
        <v>44563</v>
      </c>
      <c r="M87" s="293"/>
      <c r="N87" s="293"/>
      <c r="O87" s="15">
        <v>153.33420000000001</v>
      </c>
      <c r="P87" s="15">
        <v>0</v>
      </c>
      <c r="Q87" s="314">
        <v>0</v>
      </c>
      <c r="R87" s="314"/>
      <c r="S87" s="314"/>
      <c r="T87" s="314"/>
      <c r="U87" s="47">
        <v>153.33420000000001</v>
      </c>
      <c r="V87" s="314">
        <v>0</v>
      </c>
      <c r="W87" s="314"/>
      <c r="X87" s="21" t="s">
        <v>85</v>
      </c>
      <c r="Z87" s="295"/>
      <c r="AA87" s="295"/>
      <c r="AB87" s="21"/>
      <c r="AC87" s="16"/>
      <c r="AD87" s="296"/>
      <c r="AE87" s="296"/>
      <c r="AF87" s="296"/>
      <c r="AG87" s="314"/>
      <c r="AH87" s="314"/>
      <c r="AI87" s="15"/>
    </row>
    <row r="88" spans="1:35" x14ac:dyDescent="0.2">
      <c r="A88" s="34" t="s">
        <v>43</v>
      </c>
      <c r="B88" s="33" t="b">
        <f t="shared" si="7"/>
        <v>1</v>
      </c>
      <c r="C88" s="33" t="str">
        <f t="shared" si="8"/>
        <v/>
      </c>
      <c r="D88" s="33" t="str">
        <f t="shared" si="8"/>
        <v/>
      </c>
      <c r="E88" s="33">
        <f t="shared" si="9"/>
        <v>0</v>
      </c>
      <c r="I88" s="292" t="s">
        <v>136</v>
      </c>
      <c r="J88" s="292"/>
      <c r="K88" s="292"/>
      <c r="L88" s="293">
        <v>44594</v>
      </c>
      <c r="M88" s="293"/>
      <c r="N88" s="293"/>
      <c r="O88" s="15">
        <v>153.33420000000001</v>
      </c>
      <c r="P88" s="15">
        <v>0</v>
      </c>
      <c r="Q88" s="314">
        <v>0</v>
      </c>
      <c r="R88" s="314"/>
      <c r="S88" s="314"/>
      <c r="T88" s="314"/>
      <c r="U88" s="47">
        <v>153.33420000000001</v>
      </c>
      <c r="V88" s="314">
        <v>0</v>
      </c>
      <c r="W88" s="314"/>
      <c r="X88" s="21" t="s">
        <v>85</v>
      </c>
      <c r="Z88" s="295"/>
      <c r="AA88" s="295"/>
      <c r="AB88" s="21"/>
      <c r="AC88" s="16"/>
      <c r="AD88" s="296"/>
      <c r="AE88" s="296"/>
      <c r="AF88" s="296"/>
      <c r="AG88" s="314"/>
      <c r="AH88" s="314"/>
      <c r="AI88" s="15"/>
    </row>
    <row r="89" spans="1:35" x14ac:dyDescent="0.2">
      <c r="A89" s="34" t="s">
        <v>43</v>
      </c>
      <c r="B89" s="33" t="b">
        <f t="shared" si="7"/>
        <v>1</v>
      </c>
      <c r="C89" s="33" t="str">
        <f t="shared" si="8"/>
        <v/>
      </c>
      <c r="D89" s="33" t="str">
        <f t="shared" si="8"/>
        <v/>
      </c>
      <c r="E89" s="33">
        <f t="shared" si="9"/>
        <v>0</v>
      </c>
      <c r="I89" s="292" t="s">
        <v>137</v>
      </c>
      <c r="J89" s="292"/>
      <c r="K89" s="292"/>
      <c r="L89" s="293">
        <v>44622</v>
      </c>
      <c r="M89" s="293"/>
      <c r="N89" s="293"/>
      <c r="O89" s="15">
        <v>153.33420000000001</v>
      </c>
      <c r="P89" s="15">
        <v>0</v>
      </c>
      <c r="Q89" s="314">
        <v>0</v>
      </c>
      <c r="R89" s="314"/>
      <c r="S89" s="314"/>
      <c r="T89" s="314"/>
      <c r="U89" s="47">
        <v>153.33420000000001</v>
      </c>
      <c r="V89" s="314">
        <v>0</v>
      </c>
      <c r="W89" s="314"/>
      <c r="X89" s="21" t="s">
        <v>85</v>
      </c>
      <c r="Z89" s="295"/>
      <c r="AA89" s="295"/>
      <c r="AB89" s="21"/>
      <c r="AC89" s="16"/>
      <c r="AD89" s="296"/>
      <c r="AE89" s="296"/>
      <c r="AF89" s="296"/>
      <c r="AG89" s="314"/>
      <c r="AH89" s="314"/>
      <c r="AI89" s="15"/>
    </row>
    <row r="90" spans="1:35" x14ac:dyDescent="0.2">
      <c r="A90" s="34" t="s">
        <v>43</v>
      </c>
      <c r="B90" s="33" t="b">
        <f t="shared" si="7"/>
        <v>1</v>
      </c>
      <c r="C90" s="33" t="str">
        <f t="shared" si="8"/>
        <v/>
      </c>
      <c r="D90" s="33" t="str">
        <f t="shared" si="8"/>
        <v/>
      </c>
      <c r="E90" s="33">
        <f t="shared" si="9"/>
        <v>0</v>
      </c>
      <c r="I90" s="292" t="s">
        <v>138</v>
      </c>
      <c r="J90" s="292"/>
      <c r="K90" s="292"/>
      <c r="L90" s="293">
        <v>44653</v>
      </c>
      <c r="M90" s="293"/>
      <c r="N90" s="293"/>
      <c r="O90" s="15">
        <v>153.33420000000001</v>
      </c>
      <c r="P90" s="15">
        <v>0</v>
      </c>
      <c r="Q90" s="314">
        <v>0</v>
      </c>
      <c r="R90" s="314"/>
      <c r="S90" s="314"/>
      <c r="T90" s="314"/>
      <c r="U90" s="47">
        <v>153.33420000000001</v>
      </c>
      <c r="V90" s="314">
        <v>0</v>
      </c>
      <c r="W90" s="314"/>
      <c r="X90" s="21" t="s">
        <v>85</v>
      </c>
      <c r="Z90" s="295"/>
      <c r="AA90" s="295"/>
      <c r="AB90" s="21"/>
      <c r="AC90" s="16"/>
      <c r="AD90" s="296"/>
      <c r="AE90" s="296"/>
      <c r="AF90" s="296"/>
      <c r="AG90" s="314"/>
      <c r="AH90" s="314"/>
      <c r="AI90" s="15"/>
    </row>
    <row r="91" spans="1:35" x14ac:dyDescent="0.2">
      <c r="A91" s="34" t="s">
        <v>43</v>
      </c>
      <c r="B91" s="33" t="b">
        <f t="shared" si="7"/>
        <v>1</v>
      </c>
      <c r="C91" s="33" t="str">
        <f t="shared" si="8"/>
        <v/>
      </c>
      <c r="D91" s="33" t="str">
        <f t="shared" si="8"/>
        <v/>
      </c>
      <c r="E91" s="33">
        <f t="shared" si="9"/>
        <v>0</v>
      </c>
      <c r="I91" s="292" t="s">
        <v>139</v>
      </c>
      <c r="J91" s="292"/>
      <c r="K91" s="292"/>
      <c r="L91" s="293">
        <v>44683</v>
      </c>
      <c r="M91" s="293"/>
      <c r="N91" s="293"/>
      <c r="O91" s="15">
        <v>153.33340000000001</v>
      </c>
      <c r="P91" s="15">
        <v>0</v>
      </c>
      <c r="Q91" s="314">
        <v>0</v>
      </c>
      <c r="R91" s="314"/>
      <c r="S91" s="314"/>
      <c r="T91" s="314"/>
      <c r="U91" s="47">
        <v>153.33340000000001</v>
      </c>
      <c r="V91" s="314">
        <v>0</v>
      </c>
      <c r="W91" s="314"/>
      <c r="X91" s="21" t="s">
        <v>85</v>
      </c>
      <c r="Z91" s="295"/>
      <c r="AA91" s="295"/>
      <c r="AB91" s="21"/>
      <c r="AC91" s="16"/>
      <c r="AD91" s="296"/>
      <c r="AE91" s="296"/>
      <c r="AF91" s="296"/>
      <c r="AG91" s="314"/>
      <c r="AH91" s="314"/>
      <c r="AI91" s="15"/>
    </row>
    <row r="92" spans="1:35" x14ac:dyDescent="0.2">
      <c r="L92" s="291" t="s">
        <v>109</v>
      </c>
      <c r="M92" s="291"/>
      <c r="N92" s="291"/>
    </row>
    <row r="93" spans="1:35" x14ac:dyDescent="0.2">
      <c r="A93" s="34" t="s">
        <v>43</v>
      </c>
      <c r="B93" s="33" t="b">
        <f t="shared" ref="B93:B95" si="10">DATE(YEAR(AC93),MONTH(AC93),DAY(AC93))=DATE(YEAR(AD93),MONTH(AD93),DAY(AD93))</f>
        <v>1</v>
      </c>
      <c r="C93" s="33" t="str">
        <f t="shared" ref="C93:D95" si="11">IF(ISBLANK(AC93)=FALSE,TEXT(AC93,"YYYY-MM"),"")</f>
        <v/>
      </c>
      <c r="D93" s="33" t="str">
        <f t="shared" si="11"/>
        <v/>
      </c>
      <c r="E93" s="33">
        <f t="shared" ref="E93:E95" si="12">AG93</f>
        <v>0</v>
      </c>
      <c r="I93" s="292" t="s">
        <v>140</v>
      </c>
      <c r="J93" s="292"/>
      <c r="K93" s="292"/>
      <c r="L93" s="293">
        <v>44683</v>
      </c>
      <c r="M93" s="293"/>
      <c r="N93" s="293"/>
      <c r="O93" s="15">
        <v>166.67</v>
      </c>
      <c r="P93" s="15">
        <v>0</v>
      </c>
      <c r="Q93" s="314">
        <v>0</v>
      </c>
      <c r="R93" s="314"/>
      <c r="S93" s="314"/>
      <c r="T93" s="314"/>
      <c r="U93" s="47">
        <v>166.67</v>
      </c>
      <c r="V93" s="314">
        <v>0</v>
      </c>
      <c r="W93" s="314"/>
      <c r="X93" s="21" t="s">
        <v>85</v>
      </c>
      <c r="Z93" s="295"/>
      <c r="AA93" s="295"/>
      <c r="AB93" s="21"/>
      <c r="AC93" s="16"/>
      <c r="AD93" s="296"/>
      <c r="AE93" s="296"/>
      <c r="AF93" s="296"/>
      <c r="AG93" s="314"/>
      <c r="AH93" s="314"/>
      <c r="AI93" s="15"/>
    </row>
    <row r="94" spans="1:35" x14ac:dyDescent="0.2">
      <c r="A94" s="34" t="s">
        <v>43</v>
      </c>
      <c r="B94" s="33" t="b">
        <f t="shared" si="10"/>
        <v>1</v>
      </c>
      <c r="C94" s="33" t="str">
        <f t="shared" si="11"/>
        <v/>
      </c>
      <c r="D94" s="33" t="str">
        <f t="shared" si="11"/>
        <v/>
      </c>
      <c r="E94" s="33">
        <f t="shared" si="12"/>
        <v>0</v>
      </c>
      <c r="I94" s="292" t="s">
        <v>141</v>
      </c>
      <c r="J94" s="292"/>
      <c r="K94" s="292"/>
      <c r="L94" s="293">
        <v>44714</v>
      </c>
      <c r="M94" s="293"/>
      <c r="N94" s="293"/>
      <c r="O94" s="15">
        <v>166.67</v>
      </c>
      <c r="P94" s="15">
        <v>0</v>
      </c>
      <c r="Q94" s="314">
        <v>0</v>
      </c>
      <c r="R94" s="314"/>
      <c r="S94" s="314"/>
      <c r="T94" s="314"/>
      <c r="U94" s="47">
        <v>166.67</v>
      </c>
      <c r="V94" s="314">
        <v>0</v>
      </c>
      <c r="W94" s="314"/>
      <c r="X94" s="21" t="s">
        <v>85</v>
      </c>
      <c r="Z94" s="295"/>
      <c r="AA94" s="295"/>
      <c r="AB94" s="21"/>
      <c r="AC94" s="16"/>
      <c r="AD94" s="296"/>
      <c r="AE94" s="296"/>
      <c r="AF94" s="296"/>
      <c r="AG94" s="314"/>
      <c r="AH94" s="314"/>
      <c r="AI94" s="15"/>
    </row>
    <row r="95" spans="1:35" x14ac:dyDescent="0.2">
      <c r="A95" s="34" t="s">
        <v>43</v>
      </c>
      <c r="B95" s="33" t="b">
        <f t="shared" si="10"/>
        <v>1</v>
      </c>
      <c r="C95" s="33" t="str">
        <f t="shared" si="11"/>
        <v/>
      </c>
      <c r="D95" s="33" t="str">
        <f t="shared" si="11"/>
        <v/>
      </c>
      <c r="E95" s="33">
        <f t="shared" si="12"/>
        <v>0</v>
      </c>
      <c r="I95" s="292" t="s">
        <v>142</v>
      </c>
      <c r="J95" s="292"/>
      <c r="K95" s="292"/>
      <c r="L95" s="293">
        <v>44775</v>
      </c>
      <c r="M95" s="293"/>
      <c r="N95" s="293"/>
      <c r="O95" s="15">
        <v>166.66</v>
      </c>
      <c r="P95" s="15">
        <v>0</v>
      </c>
      <c r="Q95" s="314">
        <v>0</v>
      </c>
      <c r="R95" s="314"/>
      <c r="S95" s="314"/>
      <c r="T95" s="314"/>
      <c r="U95" s="47">
        <v>166.66</v>
      </c>
      <c r="V95" s="314">
        <v>0</v>
      </c>
      <c r="W95" s="314"/>
      <c r="X95" s="21" t="s">
        <v>85</v>
      </c>
      <c r="Z95" s="295"/>
      <c r="AA95" s="295"/>
      <c r="AB95" s="21"/>
      <c r="AC95" s="16"/>
      <c r="AD95" s="296"/>
      <c r="AE95" s="296"/>
      <c r="AF95" s="296"/>
      <c r="AG95" s="314"/>
      <c r="AH95" s="314"/>
      <c r="AI95" s="15"/>
    </row>
    <row r="96" spans="1:35" x14ac:dyDescent="0.2">
      <c r="I96" s="288" t="s">
        <v>113</v>
      </c>
      <c r="J96" s="288"/>
      <c r="K96" s="288"/>
      <c r="L96" s="288"/>
      <c r="M96" s="288"/>
      <c r="N96" s="288"/>
      <c r="O96" s="17">
        <v>4180.0200000000004</v>
      </c>
      <c r="P96" s="17">
        <v>0</v>
      </c>
      <c r="Q96" s="316">
        <v>0</v>
      </c>
      <c r="R96" s="316"/>
      <c r="S96" s="316"/>
      <c r="T96" s="316"/>
      <c r="U96" s="48">
        <v>4180.0200000000004</v>
      </c>
      <c r="V96" s="316">
        <v>0</v>
      </c>
      <c r="W96" s="316"/>
    </row>
    <row r="98" spans="10:33" x14ac:dyDescent="0.2">
      <c r="J98" s="290" t="s">
        <v>114</v>
      </c>
      <c r="K98" s="290"/>
      <c r="L98" s="290"/>
      <c r="N98" s="290" t="s">
        <v>115</v>
      </c>
      <c r="O98" s="290"/>
      <c r="P98" s="290"/>
      <c r="Q98" s="290"/>
      <c r="R98" s="290"/>
      <c r="S98" s="290"/>
      <c r="T98" s="290"/>
      <c r="U98" s="290"/>
      <c r="V98" s="290"/>
      <c r="W98" s="290"/>
      <c r="X98" s="290"/>
    </row>
    <row r="99" spans="10:33" x14ac:dyDescent="0.2"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</row>
    <row r="102" spans="10:33" x14ac:dyDescent="0.2">
      <c r="K102" s="297" t="s">
        <v>47</v>
      </c>
      <c r="L102" s="297"/>
      <c r="M102" s="297"/>
      <c r="N102" s="297"/>
      <c r="O102" s="297"/>
      <c r="P102" s="297"/>
      <c r="Q102" s="297"/>
    </row>
    <row r="104" spans="10:33" x14ac:dyDescent="0.2">
      <c r="K104" s="290" t="s">
        <v>48</v>
      </c>
      <c r="L104" s="290"/>
      <c r="M104" s="290"/>
      <c r="N104" s="290"/>
      <c r="O104" s="290"/>
      <c r="P104" s="290"/>
      <c r="Q104" s="290"/>
      <c r="R104" s="290"/>
      <c r="T104" s="299">
        <v>0</v>
      </c>
      <c r="U104" s="299"/>
      <c r="V104" s="299"/>
      <c r="AA104" s="290" t="s">
        <v>49</v>
      </c>
      <c r="AB104" s="290"/>
      <c r="AC104" s="290"/>
      <c r="AD104" s="290"/>
      <c r="AF104" s="299">
        <v>459.99</v>
      </c>
      <c r="AG104" s="299"/>
    </row>
    <row r="105" spans="10:33" x14ac:dyDescent="0.2">
      <c r="K105" s="290" t="s">
        <v>50</v>
      </c>
      <c r="L105" s="290"/>
      <c r="M105" s="290"/>
      <c r="N105" s="290"/>
      <c r="O105" s="290"/>
      <c r="P105" s="290"/>
      <c r="Q105" s="290"/>
      <c r="R105" s="290"/>
      <c r="T105" s="299">
        <v>0</v>
      </c>
      <c r="U105" s="299"/>
      <c r="V105" s="299"/>
      <c r="AA105" s="290" t="s">
        <v>51</v>
      </c>
      <c r="AB105" s="290"/>
      <c r="AC105" s="290"/>
      <c r="AD105" s="290"/>
      <c r="AF105" s="300">
        <v>459.99</v>
      </c>
      <c r="AG105" s="300"/>
    </row>
    <row r="106" spans="10:33" x14ac:dyDescent="0.2">
      <c r="K106" s="290" t="s">
        <v>52</v>
      </c>
      <c r="L106" s="290"/>
      <c r="M106" s="290"/>
      <c r="N106" s="290"/>
      <c r="O106" s="290"/>
      <c r="P106" s="290"/>
      <c r="Q106" s="290"/>
      <c r="R106" s="290"/>
      <c r="T106" s="299">
        <v>1.26E-2</v>
      </c>
      <c r="U106" s="299"/>
      <c r="V106" s="299"/>
    </row>
    <row r="108" spans="10:33" x14ac:dyDescent="0.2">
      <c r="K108" s="297" t="s">
        <v>53</v>
      </c>
      <c r="L108" s="297"/>
      <c r="M108" s="297"/>
      <c r="N108" s="297"/>
      <c r="O108" s="297"/>
      <c r="P108" s="297"/>
      <c r="Q108" s="297"/>
    </row>
    <row r="110" spans="10:33" x14ac:dyDescent="0.2">
      <c r="K110" s="301" t="s">
        <v>54</v>
      </c>
      <c r="L110" s="301"/>
      <c r="M110" s="301"/>
      <c r="N110" s="301"/>
      <c r="O110" s="301"/>
      <c r="P110" s="301"/>
      <c r="Q110" s="301"/>
      <c r="R110" s="301"/>
      <c r="T110" s="299">
        <v>0</v>
      </c>
      <c r="U110" s="299"/>
      <c r="V110" s="299"/>
      <c r="AA110" s="290" t="s">
        <v>55</v>
      </c>
      <c r="AB110" s="290"/>
      <c r="AC110" s="290"/>
      <c r="AD110" s="290"/>
    </row>
    <row r="112" spans="10:33" x14ac:dyDescent="0.2">
      <c r="K112" s="297" t="s">
        <v>56</v>
      </c>
      <c r="L112" s="297"/>
      <c r="M112" s="297"/>
      <c r="N112" s="297"/>
      <c r="O112" s="297"/>
      <c r="P112" s="297"/>
      <c r="Q112" s="297"/>
    </row>
    <row r="113" spans="1:35" ht="22.5" x14ac:dyDescent="0.2">
      <c r="I113" s="288" t="s">
        <v>57</v>
      </c>
      <c r="J113" s="288"/>
      <c r="K113" s="288"/>
      <c r="L113" s="288" t="s">
        <v>58</v>
      </c>
      <c r="M113" s="288"/>
      <c r="N113" s="288"/>
      <c r="O113" s="19" t="s">
        <v>59</v>
      </c>
      <c r="P113" s="19" t="s">
        <v>60</v>
      </c>
      <c r="Q113" s="288" t="s">
        <v>61</v>
      </c>
      <c r="R113" s="288"/>
      <c r="S113" s="288"/>
      <c r="T113" s="288"/>
      <c r="U113" s="46" t="s">
        <v>62</v>
      </c>
      <c r="V113" s="288" t="s">
        <v>63</v>
      </c>
      <c r="W113" s="288"/>
      <c r="X113" s="19" t="s">
        <v>64</v>
      </c>
      <c r="Z113" s="288" t="s">
        <v>65</v>
      </c>
      <c r="AA113" s="288"/>
      <c r="AB113" s="19" t="s">
        <v>66</v>
      </c>
      <c r="AC113" s="19" t="s">
        <v>67</v>
      </c>
      <c r="AD113" s="288" t="s">
        <v>68</v>
      </c>
      <c r="AE113" s="288"/>
      <c r="AF113" s="288"/>
      <c r="AG113" s="288" t="s">
        <v>69</v>
      </c>
      <c r="AH113" s="288"/>
      <c r="AI113" s="19" t="s">
        <v>63</v>
      </c>
    </row>
    <row r="114" spans="1:35" x14ac:dyDescent="0.2">
      <c r="L114" s="291" t="s">
        <v>70</v>
      </c>
      <c r="M114" s="291"/>
      <c r="N114" s="291"/>
    </row>
    <row r="115" spans="1:35" x14ac:dyDescent="0.2">
      <c r="A115" s="34" t="s">
        <v>43</v>
      </c>
      <c r="B115" s="33" t="b">
        <f t="shared" ref="B115:B138" si="13">DATE(YEAR(AC115),MONTH(AC115),DAY(AC115))=DATE(YEAR(AD115),MONTH(AD115),DAY(AD115))</f>
        <v>1</v>
      </c>
      <c r="C115" s="33" t="str">
        <f t="shared" ref="C115:D138" si="14">IF(ISBLANK(AC115)=FALSE,TEXT(AC115,"YYYY-MM"),"")</f>
        <v>2020-09</v>
      </c>
      <c r="D115" s="33" t="str">
        <f t="shared" si="14"/>
        <v>2020-09</v>
      </c>
      <c r="E115" s="33">
        <f t="shared" ref="E115:E138" si="15">AG115</f>
        <v>153.33000000000001</v>
      </c>
      <c r="I115" s="292" t="s">
        <v>116</v>
      </c>
      <c r="J115" s="292"/>
      <c r="K115" s="292"/>
      <c r="L115" s="293">
        <v>44051</v>
      </c>
      <c r="M115" s="293"/>
      <c r="N115" s="293"/>
      <c r="O115" s="15">
        <v>153.33420000000001</v>
      </c>
      <c r="P115" s="15">
        <v>0</v>
      </c>
      <c r="Q115" s="314">
        <v>0</v>
      </c>
      <c r="R115" s="314"/>
      <c r="S115" s="314"/>
      <c r="T115" s="314"/>
      <c r="U115" s="47">
        <v>153.33420000000001</v>
      </c>
      <c r="V115" s="314">
        <v>0</v>
      </c>
      <c r="W115" s="314"/>
      <c r="X115" s="21" t="s">
        <v>72</v>
      </c>
      <c r="Z115" s="295" t="s">
        <v>73</v>
      </c>
      <c r="AA115" s="295"/>
      <c r="AB115" s="21" t="s">
        <v>143</v>
      </c>
      <c r="AC115" s="16">
        <v>44075</v>
      </c>
      <c r="AD115" s="296">
        <v>44075</v>
      </c>
      <c r="AE115" s="296"/>
      <c r="AF115" s="296"/>
      <c r="AG115" s="314">
        <v>153.33000000000001</v>
      </c>
      <c r="AH115" s="314"/>
      <c r="AI115" s="15">
        <v>0</v>
      </c>
    </row>
    <row r="116" spans="1:35" x14ac:dyDescent="0.2">
      <c r="A116" s="34" t="s">
        <v>43</v>
      </c>
      <c r="B116" s="33" t="b">
        <f t="shared" si="13"/>
        <v>1</v>
      </c>
      <c r="C116" s="33" t="str">
        <f t="shared" si="14"/>
        <v>2020-09</v>
      </c>
      <c r="D116" s="33" t="str">
        <f t="shared" si="14"/>
        <v>2020-09</v>
      </c>
      <c r="E116" s="33">
        <f t="shared" si="15"/>
        <v>153.33000000000001</v>
      </c>
      <c r="I116" s="292" t="s">
        <v>117</v>
      </c>
      <c r="J116" s="292"/>
      <c r="K116" s="292"/>
      <c r="L116" s="293">
        <v>44082</v>
      </c>
      <c r="M116" s="293"/>
      <c r="N116" s="293"/>
      <c r="O116" s="15">
        <v>153.33420000000001</v>
      </c>
      <c r="P116" s="15">
        <v>0</v>
      </c>
      <c r="Q116" s="314">
        <v>0</v>
      </c>
      <c r="R116" s="314"/>
      <c r="S116" s="314"/>
      <c r="T116" s="314"/>
      <c r="U116" s="47">
        <v>153.33420000000001</v>
      </c>
      <c r="V116" s="314">
        <v>0</v>
      </c>
      <c r="W116" s="314"/>
      <c r="X116" s="21" t="s">
        <v>72</v>
      </c>
      <c r="Z116" s="295" t="s">
        <v>73</v>
      </c>
      <c r="AA116" s="295"/>
      <c r="AB116" s="21" t="s">
        <v>144</v>
      </c>
      <c r="AC116" s="16">
        <v>44100</v>
      </c>
      <c r="AD116" s="296">
        <v>44100</v>
      </c>
      <c r="AE116" s="296"/>
      <c r="AF116" s="296"/>
      <c r="AG116" s="314">
        <v>153.33000000000001</v>
      </c>
      <c r="AH116" s="314"/>
      <c r="AI116" s="15">
        <v>0</v>
      </c>
    </row>
    <row r="117" spans="1:35" x14ac:dyDescent="0.2">
      <c r="A117" s="34" t="s">
        <v>43</v>
      </c>
      <c r="B117" s="33" t="b">
        <f t="shared" si="13"/>
        <v>1</v>
      </c>
      <c r="C117" s="33" t="str">
        <f t="shared" si="14"/>
        <v>2020-12</v>
      </c>
      <c r="D117" s="33" t="str">
        <f t="shared" si="14"/>
        <v>2020-12</v>
      </c>
      <c r="E117" s="33">
        <f t="shared" si="15"/>
        <v>153.33000000000001</v>
      </c>
      <c r="I117" s="292" t="s">
        <v>118</v>
      </c>
      <c r="J117" s="292"/>
      <c r="K117" s="292"/>
      <c r="L117" s="293">
        <v>44112</v>
      </c>
      <c r="M117" s="293"/>
      <c r="N117" s="293"/>
      <c r="O117" s="15">
        <v>153.33420000000001</v>
      </c>
      <c r="P117" s="15">
        <v>0</v>
      </c>
      <c r="Q117" s="314">
        <v>0</v>
      </c>
      <c r="R117" s="314"/>
      <c r="S117" s="314"/>
      <c r="T117" s="314"/>
      <c r="U117" s="47">
        <v>153.33420000000001</v>
      </c>
      <c r="V117" s="314">
        <v>0</v>
      </c>
      <c r="W117" s="314"/>
      <c r="X117" s="21" t="s">
        <v>72</v>
      </c>
      <c r="Z117" s="295" t="s">
        <v>73</v>
      </c>
      <c r="AA117" s="295"/>
      <c r="AB117" s="21" t="s">
        <v>145</v>
      </c>
      <c r="AC117" s="16">
        <v>44168</v>
      </c>
      <c r="AD117" s="296">
        <v>44168</v>
      </c>
      <c r="AE117" s="296"/>
      <c r="AF117" s="296"/>
      <c r="AG117" s="314">
        <v>153.33000000000001</v>
      </c>
      <c r="AH117" s="314"/>
      <c r="AI117" s="15">
        <v>0</v>
      </c>
    </row>
    <row r="118" spans="1:35" x14ac:dyDescent="0.2">
      <c r="A118" s="34" t="s">
        <v>43</v>
      </c>
      <c r="B118" s="33" t="b">
        <f t="shared" si="13"/>
        <v>1</v>
      </c>
      <c r="C118" s="33" t="str">
        <f t="shared" si="14"/>
        <v/>
      </c>
      <c r="D118" s="33" t="str">
        <f t="shared" si="14"/>
        <v/>
      </c>
      <c r="E118" s="33">
        <f t="shared" si="15"/>
        <v>0</v>
      </c>
      <c r="I118" s="292" t="s">
        <v>119</v>
      </c>
      <c r="J118" s="292"/>
      <c r="K118" s="292"/>
      <c r="L118" s="293">
        <v>44143</v>
      </c>
      <c r="M118" s="293"/>
      <c r="N118" s="293"/>
      <c r="O118" s="15">
        <v>153.33420000000001</v>
      </c>
      <c r="P118" s="15">
        <v>0</v>
      </c>
      <c r="Q118" s="314">
        <v>0</v>
      </c>
      <c r="R118" s="314"/>
      <c r="S118" s="314"/>
      <c r="T118" s="314"/>
      <c r="U118" s="47">
        <v>153.33420000000001</v>
      </c>
      <c r="V118" s="314">
        <v>0</v>
      </c>
      <c r="W118" s="314"/>
      <c r="X118" s="21" t="s">
        <v>85</v>
      </c>
      <c r="Z118" s="295"/>
      <c r="AA118" s="295"/>
      <c r="AB118" s="21"/>
      <c r="AC118" s="16"/>
      <c r="AD118" s="296"/>
      <c r="AE118" s="296"/>
      <c r="AF118" s="296"/>
      <c r="AG118" s="314"/>
      <c r="AH118" s="314"/>
      <c r="AI118" s="15"/>
    </row>
    <row r="119" spans="1:35" x14ac:dyDescent="0.2">
      <c r="A119" s="34" t="s">
        <v>43</v>
      </c>
      <c r="B119" s="33" t="b">
        <f t="shared" si="13"/>
        <v>1</v>
      </c>
      <c r="C119" s="33" t="str">
        <f t="shared" si="14"/>
        <v/>
      </c>
      <c r="D119" s="33" t="str">
        <f t="shared" si="14"/>
        <v/>
      </c>
      <c r="E119" s="33">
        <f t="shared" si="15"/>
        <v>0</v>
      </c>
      <c r="I119" s="292" t="s">
        <v>120</v>
      </c>
      <c r="J119" s="292"/>
      <c r="K119" s="292"/>
      <c r="L119" s="293">
        <v>44173</v>
      </c>
      <c r="M119" s="293"/>
      <c r="N119" s="293"/>
      <c r="O119" s="15">
        <v>153.33420000000001</v>
      </c>
      <c r="P119" s="15">
        <v>0</v>
      </c>
      <c r="Q119" s="314">
        <v>0</v>
      </c>
      <c r="R119" s="314"/>
      <c r="S119" s="314"/>
      <c r="T119" s="314"/>
      <c r="U119" s="47">
        <v>153.33420000000001</v>
      </c>
      <c r="V119" s="314">
        <v>0</v>
      </c>
      <c r="W119" s="314"/>
      <c r="X119" s="21" t="s">
        <v>85</v>
      </c>
      <c r="Z119" s="295"/>
      <c r="AA119" s="295"/>
      <c r="AB119" s="21"/>
      <c r="AC119" s="16"/>
      <c r="AD119" s="296"/>
      <c r="AE119" s="296"/>
      <c r="AF119" s="296"/>
      <c r="AG119" s="314"/>
      <c r="AH119" s="314"/>
      <c r="AI119" s="15"/>
    </row>
    <row r="120" spans="1:35" x14ac:dyDescent="0.2">
      <c r="A120" s="34" t="s">
        <v>43</v>
      </c>
      <c r="B120" s="33" t="b">
        <f t="shared" si="13"/>
        <v>1</v>
      </c>
      <c r="C120" s="33" t="str">
        <f t="shared" si="14"/>
        <v/>
      </c>
      <c r="D120" s="33" t="str">
        <f t="shared" si="14"/>
        <v/>
      </c>
      <c r="E120" s="33">
        <f t="shared" si="15"/>
        <v>0</v>
      </c>
      <c r="I120" s="292" t="s">
        <v>121</v>
      </c>
      <c r="J120" s="292"/>
      <c r="K120" s="292"/>
      <c r="L120" s="293">
        <v>44204</v>
      </c>
      <c r="M120" s="293"/>
      <c r="N120" s="293"/>
      <c r="O120" s="15">
        <v>153.33420000000001</v>
      </c>
      <c r="P120" s="15">
        <v>0</v>
      </c>
      <c r="Q120" s="314">
        <v>0</v>
      </c>
      <c r="R120" s="314"/>
      <c r="S120" s="314"/>
      <c r="T120" s="314"/>
      <c r="U120" s="47">
        <v>153.33420000000001</v>
      </c>
      <c r="V120" s="314">
        <v>0</v>
      </c>
      <c r="W120" s="314"/>
      <c r="X120" s="21" t="s">
        <v>85</v>
      </c>
      <c r="Z120" s="295"/>
      <c r="AA120" s="295"/>
      <c r="AB120" s="21"/>
      <c r="AC120" s="16"/>
      <c r="AD120" s="296"/>
      <c r="AE120" s="296"/>
      <c r="AF120" s="296"/>
      <c r="AG120" s="314"/>
      <c r="AH120" s="314"/>
      <c r="AI120" s="15"/>
    </row>
    <row r="121" spans="1:35" x14ac:dyDescent="0.2">
      <c r="A121" s="34" t="s">
        <v>43</v>
      </c>
      <c r="B121" s="33" t="b">
        <f t="shared" si="13"/>
        <v>1</v>
      </c>
      <c r="C121" s="33" t="str">
        <f t="shared" si="14"/>
        <v/>
      </c>
      <c r="D121" s="33" t="str">
        <f t="shared" si="14"/>
        <v/>
      </c>
      <c r="E121" s="33">
        <f t="shared" si="15"/>
        <v>0</v>
      </c>
      <c r="I121" s="292" t="s">
        <v>122</v>
      </c>
      <c r="J121" s="292"/>
      <c r="K121" s="292"/>
      <c r="L121" s="293">
        <v>44235</v>
      </c>
      <c r="M121" s="293"/>
      <c r="N121" s="293"/>
      <c r="O121" s="15">
        <v>153.33420000000001</v>
      </c>
      <c r="P121" s="15">
        <v>0</v>
      </c>
      <c r="Q121" s="314">
        <v>0</v>
      </c>
      <c r="R121" s="314"/>
      <c r="S121" s="314"/>
      <c r="T121" s="314"/>
      <c r="U121" s="47">
        <v>153.33420000000001</v>
      </c>
      <c r="V121" s="314">
        <v>0</v>
      </c>
      <c r="W121" s="314"/>
      <c r="X121" s="21" t="s">
        <v>85</v>
      </c>
      <c r="Z121" s="295"/>
      <c r="AA121" s="295"/>
      <c r="AB121" s="21"/>
      <c r="AC121" s="16"/>
      <c r="AD121" s="296"/>
      <c r="AE121" s="296"/>
      <c r="AF121" s="296"/>
      <c r="AG121" s="314"/>
      <c r="AH121" s="314"/>
      <c r="AI121" s="15"/>
    </row>
    <row r="122" spans="1:35" x14ac:dyDescent="0.2">
      <c r="A122" s="34" t="s">
        <v>43</v>
      </c>
      <c r="B122" s="33" t="b">
        <f t="shared" si="13"/>
        <v>1</v>
      </c>
      <c r="C122" s="33" t="str">
        <f t="shared" si="14"/>
        <v/>
      </c>
      <c r="D122" s="33" t="str">
        <f t="shared" si="14"/>
        <v/>
      </c>
      <c r="E122" s="33">
        <f t="shared" si="15"/>
        <v>0</v>
      </c>
      <c r="I122" s="292" t="s">
        <v>123</v>
      </c>
      <c r="J122" s="292"/>
      <c r="K122" s="292"/>
      <c r="L122" s="293">
        <v>44263</v>
      </c>
      <c r="M122" s="293"/>
      <c r="N122" s="293"/>
      <c r="O122" s="15">
        <v>153.33420000000001</v>
      </c>
      <c r="P122" s="15">
        <v>0</v>
      </c>
      <c r="Q122" s="314">
        <v>0</v>
      </c>
      <c r="R122" s="314"/>
      <c r="S122" s="314"/>
      <c r="T122" s="314"/>
      <c r="U122" s="47">
        <v>153.33420000000001</v>
      </c>
      <c r="V122" s="314">
        <v>0</v>
      </c>
      <c r="W122" s="314"/>
      <c r="X122" s="21" t="s">
        <v>85</v>
      </c>
      <c r="Z122" s="295"/>
      <c r="AA122" s="295"/>
      <c r="AB122" s="21"/>
      <c r="AC122" s="16"/>
      <c r="AD122" s="296"/>
      <c r="AE122" s="296"/>
      <c r="AF122" s="296"/>
      <c r="AG122" s="314"/>
      <c r="AH122" s="314"/>
      <c r="AI122" s="15"/>
    </row>
    <row r="123" spans="1:35" x14ac:dyDescent="0.2">
      <c r="A123" s="34" t="s">
        <v>43</v>
      </c>
      <c r="B123" s="33" t="b">
        <f t="shared" si="13"/>
        <v>1</v>
      </c>
      <c r="C123" s="33" t="str">
        <f t="shared" si="14"/>
        <v/>
      </c>
      <c r="D123" s="33" t="str">
        <f t="shared" si="14"/>
        <v/>
      </c>
      <c r="E123" s="33">
        <f t="shared" si="15"/>
        <v>0</v>
      </c>
      <c r="I123" s="292" t="s">
        <v>124</v>
      </c>
      <c r="J123" s="292"/>
      <c r="K123" s="292"/>
      <c r="L123" s="293">
        <v>44294</v>
      </c>
      <c r="M123" s="293"/>
      <c r="N123" s="293"/>
      <c r="O123" s="15">
        <v>153.33420000000001</v>
      </c>
      <c r="P123" s="15">
        <v>0</v>
      </c>
      <c r="Q123" s="314">
        <v>0</v>
      </c>
      <c r="R123" s="314"/>
      <c r="S123" s="314"/>
      <c r="T123" s="314"/>
      <c r="U123" s="47">
        <v>153.33420000000001</v>
      </c>
      <c r="V123" s="314">
        <v>0</v>
      </c>
      <c r="W123" s="314"/>
      <c r="X123" s="21" t="s">
        <v>85</v>
      </c>
      <c r="Z123" s="295"/>
      <c r="AA123" s="295"/>
      <c r="AB123" s="21"/>
      <c r="AC123" s="16"/>
      <c r="AD123" s="296"/>
      <c r="AE123" s="296"/>
      <c r="AF123" s="296"/>
      <c r="AG123" s="314"/>
      <c r="AH123" s="314"/>
      <c r="AI123" s="15"/>
    </row>
    <row r="124" spans="1:35" x14ac:dyDescent="0.2">
      <c r="A124" s="34" t="s">
        <v>43</v>
      </c>
      <c r="B124" s="33" t="b">
        <f t="shared" si="13"/>
        <v>1</v>
      </c>
      <c r="C124" s="33" t="str">
        <f t="shared" si="14"/>
        <v/>
      </c>
      <c r="D124" s="33" t="str">
        <f t="shared" si="14"/>
        <v/>
      </c>
      <c r="E124" s="33">
        <f t="shared" si="15"/>
        <v>0</v>
      </c>
      <c r="I124" s="292" t="s">
        <v>125</v>
      </c>
      <c r="J124" s="292"/>
      <c r="K124" s="292"/>
      <c r="L124" s="293">
        <v>44324</v>
      </c>
      <c r="M124" s="293"/>
      <c r="N124" s="293"/>
      <c r="O124" s="15">
        <v>153.33420000000001</v>
      </c>
      <c r="P124" s="15">
        <v>0</v>
      </c>
      <c r="Q124" s="314">
        <v>0</v>
      </c>
      <c r="R124" s="314"/>
      <c r="S124" s="314"/>
      <c r="T124" s="314"/>
      <c r="U124" s="47">
        <v>153.33420000000001</v>
      </c>
      <c r="V124" s="314">
        <v>0</v>
      </c>
      <c r="W124" s="314"/>
      <c r="X124" s="21" t="s">
        <v>85</v>
      </c>
      <c r="Z124" s="295"/>
      <c r="AA124" s="295"/>
      <c r="AB124" s="21"/>
      <c r="AC124" s="16"/>
      <c r="AD124" s="296"/>
      <c r="AE124" s="296"/>
      <c r="AF124" s="296"/>
      <c r="AG124" s="314"/>
      <c r="AH124" s="314"/>
      <c r="AI124" s="15"/>
    </row>
    <row r="125" spans="1:35" x14ac:dyDescent="0.2">
      <c r="A125" s="34" t="s">
        <v>43</v>
      </c>
      <c r="B125" s="33" t="b">
        <f t="shared" si="13"/>
        <v>1</v>
      </c>
      <c r="C125" s="33" t="str">
        <f t="shared" si="14"/>
        <v/>
      </c>
      <c r="D125" s="33" t="str">
        <f t="shared" si="14"/>
        <v/>
      </c>
      <c r="E125" s="33">
        <f t="shared" si="15"/>
        <v>0</v>
      </c>
      <c r="I125" s="292" t="s">
        <v>126</v>
      </c>
      <c r="J125" s="292"/>
      <c r="K125" s="292"/>
      <c r="L125" s="293">
        <v>44355</v>
      </c>
      <c r="M125" s="293"/>
      <c r="N125" s="293"/>
      <c r="O125" s="15">
        <v>153.33420000000001</v>
      </c>
      <c r="P125" s="15">
        <v>0</v>
      </c>
      <c r="Q125" s="314">
        <v>0</v>
      </c>
      <c r="R125" s="314"/>
      <c r="S125" s="314"/>
      <c r="T125" s="314"/>
      <c r="U125" s="47">
        <v>153.33420000000001</v>
      </c>
      <c r="V125" s="314">
        <v>0</v>
      </c>
      <c r="W125" s="314"/>
      <c r="X125" s="21" t="s">
        <v>85</v>
      </c>
      <c r="Z125" s="295"/>
      <c r="AA125" s="295"/>
      <c r="AB125" s="21"/>
      <c r="AC125" s="16"/>
      <c r="AD125" s="296"/>
      <c r="AE125" s="296"/>
      <c r="AF125" s="296"/>
      <c r="AG125" s="314"/>
      <c r="AH125" s="314"/>
      <c r="AI125" s="15"/>
    </row>
    <row r="126" spans="1:35" x14ac:dyDescent="0.2">
      <c r="A126" s="34" t="s">
        <v>43</v>
      </c>
      <c r="B126" s="33" t="b">
        <f t="shared" si="13"/>
        <v>1</v>
      </c>
      <c r="C126" s="33" t="str">
        <f t="shared" si="14"/>
        <v/>
      </c>
      <c r="D126" s="33" t="str">
        <f t="shared" si="14"/>
        <v/>
      </c>
      <c r="E126" s="33">
        <f t="shared" si="15"/>
        <v>0</v>
      </c>
      <c r="I126" s="292" t="s">
        <v>127</v>
      </c>
      <c r="J126" s="292"/>
      <c r="K126" s="292"/>
      <c r="L126" s="293">
        <v>44385</v>
      </c>
      <c r="M126" s="293"/>
      <c r="N126" s="293"/>
      <c r="O126" s="15">
        <v>153.33420000000001</v>
      </c>
      <c r="P126" s="15">
        <v>0</v>
      </c>
      <c r="Q126" s="314">
        <v>0</v>
      </c>
      <c r="R126" s="314"/>
      <c r="S126" s="314"/>
      <c r="T126" s="314"/>
      <c r="U126" s="47">
        <v>153.33420000000001</v>
      </c>
      <c r="V126" s="314">
        <v>0</v>
      </c>
      <c r="W126" s="314"/>
      <c r="X126" s="21" t="s">
        <v>85</v>
      </c>
      <c r="Z126" s="295"/>
      <c r="AA126" s="295"/>
      <c r="AB126" s="21"/>
      <c r="AC126" s="16"/>
      <c r="AD126" s="296"/>
      <c r="AE126" s="296"/>
      <c r="AF126" s="296"/>
      <c r="AG126" s="314"/>
      <c r="AH126" s="314"/>
      <c r="AI126" s="15"/>
    </row>
    <row r="127" spans="1:35" x14ac:dyDescent="0.2">
      <c r="A127" s="34" t="s">
        <v>43</v>
      </c>
      <c r="B127" s="33" t="b">
        <f t="shared" si="13"/>
        <v>1</v>
      </c>
      <c r="C127" s="33" t="str">
        <f t="shared" si="14"/>
        <v/>
      </c>
      <c r="D127" s="33" t="str">
        <f t="shared" si="14"/>
        <v/>
      </c>
      <c r="E127" s="33">
        <f t="shared" si="15"/>
        <v>0</v>
      </c>
      <c r="I127" s="292" t="s">
        <v>128</v>
      </c>
      <c r="J127" s="292"/>
      <c r="K127" s="292"/>
      <c r="L127" s="293">
        <v>44416</v>
      </c>
      <c r="M127" s="293"/>
      <c r="N127" s="293"/>
      <c r="O127" s="15">
        <v>153.33420000000001</v>
      </c>
      <c r="P127" s="15">
        <v>0</v>
      </c>
      <c r="Q127" s="314">
        <v>0</v>
      </c>
      <c r="R127" s="314"/>
      <c r="S127" s="314"/>
      <c r="T127" s="314"/>
      <c r="U127" s="47">
        <v>153.33420000000001</v>
      </c>
      <c r="V127" s="314">
        <v>0</v>
      </c>
      <c r="W127" s="314"/>
      <c r="X127" s="21" t="s">
        <v>85</v>
      </c>
      <c r="Z127" s="295"/>
      <c r="AA127" s="295"/>
      <c r="AB127" s="21"/>
      <c r="AC127" s="16"/>
      <c r="AD127" s="296"/>
      <c r="AE127" s="296"/>
      <c r="AF127" s="296"/>
      <c r="AG127" s="314"/>
      <c r="AH127" s="314"/>
      <c r="AI127" s="15"/>
    </row>
    <row r="128" spans="1:35" x14ac:dyDescent="0.2">
      <c r="A128" s="34" t="s">
        <v>43</v>
      </c>
      <c r="B128" s="33" t="b">
        <f t="shared" si="13"/>
        <v>1</v>
      </c>
      <c r="C128" s="33" t="str">
        <f t="shared" si="14"/>
        <v/>
      </c>
      <c r="D128" s="33" t="str">
        <f t="shared" si="14"/>
        <v/>
      </c>
      <c r="E128" s="33">
        <f t="shared" si="15"/>
        <v>0</v>
      </c>
      <c r="I128" s="292" t="s">
        <v>129</v>
      </c>
      <c r="J128" s="292"/>
      <c r="K128" s="292"/>
      <c r="L128" s="293">
        <v>44447</v>
      </c>
      <c r="M128" s="293"/>
      <c r="N128" s="293"/>
      <c r="O128" s="15">
        <v>153.33420000000001</v>
      </c>
      <c r="P128" s="15">
        <v>0</v>
      </c>
      <c r="Q128" s="314">
        <v>0</v>
      </c>
      <c r="R128" s="314"/>
      <c r="S128" s="314"/>
      <c r="T128" s="314"/>
      <c r="U128" s="47">
        <v>153.33420000000001</v>
      </c>
      <c r="V128" s="314">
        <v>0</v>
      </c>
      <c r="W128" s="314"/>
      <c r="X128" s="21" t="s">
        <v>85</v>
      </c>
      <c r="Z128" s="295"/>
      <c r="AA128" s="295"/>
      <c r="AB128" s="21"/>
      <c r="AC128" s="16"/>
      <c r="AD128" s="296"/>
      <c r="AE128" s="296"/>
      <c r="AF128" s="296"/>
      <c r="AG128" s="314"/>
      <c r="AH128" s="314"/>
      <c r="AI128" s="15"/>
    </row>
    <row r="129" spans="1:35" x14ac:dyDescent="0.2">
      <c r="A129" s="34" t="s">
        <v>43</v>
      </c>
      <c r="B129" s="33" t="b">
        <f t="shared" si="13"/>
        <v>1</v>
      </c>
      <c r="C129" s="33" t="str">
        <f t="shared" si="14"/>
        <v/>
      </c>
      <c r="D129" s="33" t="str">
        <f t="shared" si="14"/>
        <v/>
      </c>
      <c r="E129" s="33">
        <f t="shared" si="15"/>
        <v>0</v>
      </c>
      <c r="I129" s="292" t="s">
        <v>130</v>
      </c>
      <c r="J129" s="292"/>
      <c r="K129" s="292"/>
      <c r="L129" s="293">
        <v>44477</v>
      </c>
      <c r="M129" s="293"/>
      <c r="N129" s="293"/>
      <c r="O129" s="15">
        <v>153.33420000000001</v>
      </c>
      <c r="P129" s="15">
        <v>0</v>
      </c>
      <c r="Q129" s="314">
        <v>0</v>
      </c>
      <c r="R129" s="314"/>
      <c r="S129" s="314"/>
      <c r="T129" s="314"/>
      <c r="U129" s="47">
        <v>153.33420000000001</v>
      </c>
      <c r="V129" s="314">
        <v>0</v>
      </c>
      <c r="W129" s="314"/>
      <c r="X129" s="21" t="s">
        <v>85</v>
      </c>
      <c r="Z129" s="295"/>
      <c r="AA129" s="295"/>
      <c r="AB129" s="21"/>
      <c r="AC129" s="16"/>
      <c r="AD129" s="296"/>
      <c r="AE129" s="296"/>
      <c r="AF129" s="296"/>
      <c r="AG129" s="314"/>
      <c r="AH129" s="314"/>
      <c r="AI129" s="15"/>
    </row>
    <row r="130" spans="1:35" x14ac:dyDescent="0.2">
      <c r="A130" s="34" t="s">
        <v>43</v>
      </c>
      <c r="B130" s="33" t="b">
        <f t="shared" si="13"/>
        <v>1</v>
      </c>
      <c r="C130" s="33" t="str">
        <f t="shared" si="14"/>
        <v/>
      </c>
      <c r="D130" s="33" t="str">
        <f t="shared" si="14"/>
        <v/>
      </c>
      <c r="E130" s="33">
        <f t="shared" si="15"/>
        <v>0</v>
      </c>
      <c r="I130" s="292" t="s">
        <v>131</v>
      </c>
      <c r="J130" s="292"/>
      <c r="K130" s="292"/>
      <c r="L130" s="293">
        <v>44508</v>
      </c>
      <c r="M130" s="293"/>
      <c r="N130" s="293"/>
      <c r="O130" s="15">
        <v>153.33420000000001</v>
      </c>
      <c r="P130" s="15">
        <v>0</v>
      </c>
      <c r="Q130" s="314">
        <v>0</v>
      </c>
      <c r="R130" s="314"/>
      <c r="S130" s="314"/>
      <c r="T130" s="314"/>
      <c r="U130" s="47">
        <v>153.33420000000001</v>
      </c>
      <c r="V130" s="314">
        <v>0</v>
      </c>
      <c r="W130" s="314"/>
      <c r="X130" s="21" t="s">
        <v>85</v>
      </c>
      <c r="Z130" s="295"/>
      <c r="AA130" s="295"/>
      <c r="AB130" s="21"/>
      <c r="AC130" s="16"/>
      <c r="AD130" s="296"/>
      <c r="AE130" s="296"/>
      <c r="AF130" s="296"/>
      <c r="AG130" s="314"/>
      <c r="AH130" s="314"/>
      <c r="AI130" s="15"/>
    </row>
    <row r="131" spans="1:35" x14ac:dyDescent="0.2">
      <c r="A131" s="34" t="s">
        <v>43</v>
      </c>
      <c r="B131" s="33" t="b">
        <f t="shared" si="13"/>
        <v>1</v>
      </c>
      <c r="C131" s="33" t="str">
        <f t="shared" si="14"/>
        <v/>
      </c>
      <c r="D131" s="33" t="str">
        <f t="shared" si="14"/>
        <v/>
      </c>
      <c r="E131" s="33">
        <f t="shared" si="15"/>
        <v>0</v>
      </c>
      <c r="I131" s="292" t="s">
        <v>132</v>
      </c>
      <c r="J131" s="292"/>
      <c r="K131" s="292"/>
      <c r="L131" s="293">
        <v>44538</v>
      </c>
      <c r="M131" s="293"/>
      <c r="N131" s="293"/>
      <c r="O131" s="15">
        <v>153.33420000000001</v>
      </c>
      <c r="P131" s="15">
        <v>0</v>
      </c>
      <c r="Q131" s="314">
        <v>0</v>
      </c>
      <c r="R131" s="314"/>
      <c r="S131" s="314"/>
      <c r="T131" s="314"/>
      <c r="U131" s="47">
        <v>153.33420000000001</v>
      </c>
      <c r="V131" s="314">
        <v>0</v>
      </c>
      <c r="W131" s="314"/>
      <c r="X131" s="21" t="s">
        <v>85</v>
      </c>
      <c r="Z131" s="295"/>
      <c r="AA131" s="295"/>
      <c r="AB131" s="21"/>
      <c r="AC131" s="16"/>
      <c r="AD131" s="296"/>
      <c r="AE131" s="296"/>
      <c r="AF131" s="296"/>
      <c r="AG131" s="314"/>
      <c r="AH131" s="314"/>
      <c r="AI131" s="15"/>
    </row>
    <row r="132" spans="1:35" x14ac:dyDescent="0.2">
      <c r="A132" s="34" t="s">
        <v>43</v>
      </c>
      <c r="B132" s="33" t="b">
        <f t="shared" si="13"/>
        <v>1</v>
      </c>
      <c r="C132" s="33" t="str">
        <f t="shared" si="14"/>
        <v/>
      </c>
      <c r="D132" s="33" t="str">
        <f t="shared" si="14"/>
        <v/>
      </c>
      <c r="E132" s="33">
        <f t="shared" si="15"/>
        <v>0</v>
      </c>
      <c r="I132" s="292" t="s">
        <v>133</v>
      </c>
      <c r="J132" s="292"/>
      <c r="K132" s="292"/>
      <c r="L132" s="293">
        <v>44569</v>
      </c>
      <c r="M132" s="293"/>
      <c r="N132" s="293"/>
      <c r="O132" s="15">
        <v>153.33420000000001</v>
      </c>
      <c r="P132" s="15">
        <v>0</v>
      </c>
      <c r="Q132" s="314">
        <v>0</v>
      </c>
      <c r="R132" s="314"/>
      <c r="S132" s="314"/>
      <c r="T132" s="314"/>
      <c r="U132" s="47">
        <v>153.33420000000001</v>
      </c>
      <c r="V132" s="314">
        <v>0</v>
      </c>
      <c r="W132" s="314"/>
      <c r="X132" s="21" t="s">
        <v>85</v>
      </c>
      <c r="Z132" s="295"/>
      <c r="AA132" s="295"/>
      <c r="AB132" s="21"/>
      <c r="AC132" s="16"/>
      <c r="AD132" s="296"/>
      <c r="AE132" s="296"/>
      <c r="AF132" s="296"/>
      <c r="AG132" s="314"/>
      <c r="AH132" s="314"/>
      <c r="AI132" s="15"/>
    </row>
    <row r="133" spans="1:35" x14ac:dyDescent="0.2">
      <c r="A133" s="34" t="s">
        <v>43</v>
      </c>
      <c r="B133" s="33" t="b">
        <f t="shared" si="13"/>
        <v>1</v>
      </c>
      <c r="C133" s="33" t="str">
        <f t="shared" si="14"/>
        <v/>
      </c>
      <c r="D133" s="33" t="str">
        <f t="shared" si="14"/>
        <v/>
      </c>
      <c r="E133" s="33">
        <f t="shared" si="15"/>
        <v>0</v>
      </c>
      <c r="I133" s="292" t="s">
        <v>134</v>
      </c>
      <c r="J133" s="292"/>
      <c r="K133" s="292"/>
      <c r="L133" s="293">
        <v>44600</v>
      </c>
      <c r="M133" s="293"/>
      <c r="N133" s="293"/>
      <c r="O133" s="15">
        <v>153.33420000000001</v>
      </c>
      <c r="P133" s="15">
        <v>0</v>
      </c>
      <c r="Q133" s="314">
        <v>0</v>
      </c>
      <c r="R133" s="314"/>
      <c r="S133" s="314"/>
      <c r="T133" s="314"/>
      <c r="U133" s="47">
        <v>153.33420000000001</v>
      </c>
      <c r="V133" s="314">
        <v>0</v>
      </c>
      <c r="W133" s="314"/>
      <c r="X133" s="21" t="s">
        <v>85</v>
      </c>
      <c r="Z133" s="295"/>
      <c r="AA133" s="295"/>
      <c r="AB133" s="21"/>
      <c r="AC133" s="16"/>
      <c r="AD133" s="296"/>
      <c r="AE133" s="296"/>
      <c r="AF133" s="296"/>
      <c r="AG133" s="314"/>
      <c r="AH133" s="314"/>
      <c r="AI133" s="15"/>
    </row>
    <row r="134" spans="1:35" x14ac:dyDescent="0.2">
      <c r="A134" s="34" t="s">
        <v>43</v>
      </c>
      <c r="B134" s="33" t="b">
        <f t="shared" si="13"/>
        <v>1</v>
      </c>
      <c r="C134" s="33" t="str">
        <f t="shared" si="14"/>
        <v/>
      </c>
      <c r="D134" s="33" t="str">
        <f t="shared" si="14"/>
        <v/>
      </c>
      <c r="E134" s="33">
        <f t="shared" si="15"/>
        <v>0</v>
      </c>
      <c r="I134" s="292" t="s">
        <v>135</v>
      </c>
      <c r="J134" s="292"/>
      <c r="K134" s="292"/>
      <c r="L134" s="293">
        <v>44628</v>
      </c>
      <c r="M134" s="293"/>
      <c r="N134" s="293"/>
      <c r="O134" s="15">
        <v>153.33420000000001</v>
      </c>
      <c r="P134" s="15">
        <v>0</v>
      </c>
      <c r="Q134" s="314">
        <v>0</v>
      </c>
      <c r="R134" s="314"/>
      <c r="S134" s="314"/>
      <c r="T134" s="314"/>
      <c r="U134" s="47">
        <v>153.33420000000001</v>
      </c>
      <c r="V134" s="314">
        <v>0</v>
      </c>
      <c r="W134" s="314"/>
      <c r="X134" s="21" t="s">
        <v>85</v>
      </c>
      <c r="Z134" s="295"/>
      <c r="AA134" s="295"/>
      <c r="AB134" s="21"/>
      <c r="AC134" s="16"/>
      <c r="AD134" s="296"/>
      <c r="AE134" s="296"/>
      <c r="AF134" s="296"/>
      <c r="AG134" s="314"/>
      <c r="AH134" s="314"/>
      <c r="AI134" s="15"/>
    </row>
    <row r="135" spans="1:35" x14ac:dyDescent="0.2">
      <c r="A135" s="34" t="s">
        <v>43</v>
      </c>
      <c r="B135" s="33" t="b">
        <f t="shared" si="13"/>
        <v>1</v>
      </c>
      <c r="C135" s="33" t="str">
        <f t="shared" si="14"/>
        <v/>
      </c>
      <c r="D135" s="33" t="str">
        <f t="shared" si="14"/>
        <v/>
      </c>
      <c r="E135" s="33">
        <f t="shared" si="15"/>
        <v>0</v>
      </c>
      <c r="I135" s="292" t="s">
        <v>136</v>
      </c>
      <c r="J135" s="292"/>
      <c r="K135" s="292"/>
      <c r="L135" s="293">
        <v>44659</v>
      </c>
      <c r="M135" s="293"/>
      <c r="N135" s="293"/>
      <c r="O135" s="15">
        <v>153.33420000000001</v>
      </c>
      <c r="P135" s="15">
        <v>0</v>
      </c>
      <c r="Q135" s="314">
        <v>0</v>
      </c>
      <c r="R135" s="314"/>
      <c r="S135" s="314"/>
      <c r="T135" s="314"/>
      <c r="U135" s="47">
        <v>153.33420000000001</v>
      </c>
      <c r="V135" s="314">
        <v>0</v>
      </c>
      <c r="W135" s="314"/>
      <c r="X135" s="21" t="s">
        <v>85</v>
      </c>
      <c r="Z135" s="295"/>
      <c r="AA135" s="295"/>
      <c r="AB135" s="21"/>
      <c r="AC135" s="16"/>
      <c r="AD135" s="296"/>
      <c r="AE135" s="296"/>
      <c r="AF135" s="296"/>
      <c r="AG135" s="314"/>
      <c r="AH135" s="314"/>
      <c r="AI135" s="15"/>
    </row>
    <row r="136" spans="1:35" x14ac:dyDescent="0.2">
      <c r="A136" s="34" t="s">
        <v>43</v>
      </c>
      <c r="B136" s="33" t="b">
        <f t="shared" si="13"/>
        <v>1</v>
      </c>
      <c r="C136" s="33" t="str">
        <f t="shared" si="14"/>
        <v/>
      </c>
      <c r="D136" s="33" t="str">
        <f t="shared" si="14"/>
        <v/>
      </c>
      <c r="E136" s="33">
        <f t="shared" si="15"/>
        <v>0</v>
      </c>
      <c r="I136" s="292" t="s">
        <v>137</v>
      </c>
      <c r="J136" s="292"/>
      <c r="K136" s="292"/>
      <c r="L136" s="293">
        <v>44689</v>
      </c>
      <c r="M136" s="293"/>
      <c r="N136" s="293"/>
      <c r="O136" s="15">
        <v>153.33420000000001</v>
      </c>
      <c r="P136" s="15">
        <v>0</v>
      </c>
      <c r="Q136" s="314">
        <v>0</v>
      </c>
      <c r="R136" s="314"/>
      <c r="S136" s="314"/>
      <c r="T136" s="314"/>
      <c r="U136" s="47">
        <v>153.33420000000001</v>
      </c>
      <c r="V136" s="314">
        <v>0</v>
      </c>
      <c r="W136" s="314"/>
      <c r="X136" s="21" t="s">
        <v>85</v>
      </c>
      <c r="Z136" s="295"/>
      <c r="AA136" s="295"/>
      <c r="AB136" s="21"/>
      <c r="AC136" s="16"/>
      <c r="AD136" s="296"/>
      <c r="AE136" s="296"/>
      <c r="AF136" s="296"/>
      <c r="AG136" s="314"/>
      <c r="AH136" s="314"/>
      <c r="AI136" s="15"/>
    </row>
    <row r="137" spans="1:35" x14ac:dyDescent="0.2">
      <c r="A137" s="34" t="s">
        <v>43</v>
      </c>
      <c r="B137" s="33" t="b">
        <f t="shared" si="13"/>
        <v>1</v>
      </c>
      <c r="C137" s="33" t="str">
        <f t="shared" si="14"/>
        <v/>
      </c>
      <c r="D137" s="33" t="str">
        <f t="shared" si="14"/>
        <v/>
      </c>
      <c r="E137" s="33">
        <f t="shared" si="15"/>
        <v>0</v>
      </c>
      <c r="I137" s="292" t="s">
        <v>138</v>
      </c>
      <c r="J137" s="292"/>
      <c r="K137" s="292"/>
      <c r="L137" s="293">
        <v>44720</v>
      </c>
      <c r="M137" s="293"/>
      <c r="N137" s="293"/>
      <c r="O137" s="15">
        <v>153.33420000000001</v>
      </c>
      <c r="P137" s="15">
        <v>0</v>
      </c>
      <c r="Q137" s="314">
        <v>0</v>
      </c>
      <c r="R137" s="314"/>
      <c r="S137" s="314"/>
      <c r="T137" s="314"/>
      <c r="U137" s="47">
        <v>153.33420000000001</v>
      </c>
      <c r="V137" s="314">
        <v>0</v>
      </c>
      <c r="W137" s="314"/>
      <c r="X137" s="21" t="s">
        <v>85</v>
      </c>
      <c r="Z137" s="295"/>
      <c r="AA137" s="295"/>
      <c r="AB137" s="21"/>
      <c r="AC137" s="16"/>
      <c r="AD137" s="296"/>
      <c r="AE137" s="296"/>
      <c r="AF137" s="296"/>
      <c r="AG137" s="314"/>
      <c r="AH137" s="314"/>
      <c r="AI137" s="15"/>
    </row>
    <row r="138" spans="1:35" x14ac:dyDescent="0.2">
      <c r="A138" s="34" t="s">
        <v>43</v>
      </c>
      <c r="B138" s="33" t="b">
        <f t="shared" si="13"/>
        <v>1</v>
      </c>
      <c r="C138" s="33" t="str">
        <f t="shared" si="14"/>
        <v/>
      </c>
      <c r="D138" s="33" t="str">
        <f t="shared" si="14"/>
        <v/>
      </c>
      <c r="E138" s="33">
        <f t="shared" si="15"/>
        <v>0</v>
      </c>
      <c r="I138" s="292" t="s">
        <v>139</v>
      </c>
      <c r="J138" s="292"/>
      <c r="K138" s="292"/>
      <c r="L138" s="293">
        <v>44750</v>
      </c>
      <c r="M138" s="293"/>
      <c r="N138" s="293"/>
      <c r="O138" s="15">
        <v>153.33340000000001</v>
      </c>
      <c r="P138" s="15">
        <v>0</v>
      </c>
      <c r="Q138" s="314">
        <v>0</v>
      </c>
      <c r="R138" s="314"/>
      <c r="S138" s="314"/>
      <c r="T138" s="314"/>
      <c r="U138" s="47">
        <v>153.33340000000001</v>
      </c>
      <c r="V138" s="314">
        <v>0</v>
      </c>
      <c r="W138" s="314"/>
      <c r="X138" s="21" t="s">
        <v>85</v>
      </c>
      <c r="Z138" s="295"/>
      <c r="AA138" s="295"/>
      <c r="AB138" s="21"/>
      <c r="AC138" s="16"/>
      <c r="AD138" s="296"/>
      <c r="AE138" s="296"/>
      <c r="AF138" s="296"/>
      <c r="AG138" s="314"/>
      <c r="AH138" s="314"/>
      <c r="AI138" s="15"/>
    </row>
    <row r="139" spans="1:35" x14ac:dyDescent="0.2">
      <c r="L139" s="291" t="s">
        <v>109</v>
      </c>
      <c r="M139" s="291"/>
      <c r="N139" s="291"/>
    </row>
    <row r="140" spans="1:35" x14ac:dyDescent="0.2">
      <c r="A140" s="34" t="s">
        <v>43</v>
      </c>
      <c r="B140" s="33" t="b">
        <f t="shared" ref="B140:B142" si="16">DATE(YEAR(AC140),MONTH(AC140),DAY(AC140))=DATE(YEAR(AD140),MONTH(AD140),DAY(AD140))</f>
        <v>1</v>
      </c>
      <c r="C140" s="33" t="str">
        <f t="shared" ref="C140:D142" si="17">IF(ISBLANK(AC140)=FALSE,TEXT(AC140,"YYYY-MM"),"")</f>
        <v/>
      </c>
      <c r="D140" s="33" t="str">
        <f t="shared" si="17"/>
        <v/>
      </c>
      <c r="E140" s="33">
        <f t="shared" ref="E140:E142" si="18">AG140</f>
        <v>0</v>
      </c>
      <c r="I140" s="292" t="s">
        <v>140</v>
      </c>
      <c r="J140" s="292"/>
      <c r="K140" s="292"/>
      <c r="L140" s="293">
        <v>44781</v>
      </c>
      <c r="M140" s="293"/>
      <c r="N140" s="293"/>
      <c r="O140" s="15">
        <v>166.67</v>
      </c>
      <c r="P140" s="15">
        <v>0</v>
      </c>
      <c r="Q140" s="314">
        <v>0</v>
      </c>
      <c r="R140" s="314"/>
      <c r="S140" s="314"/>
      <c r="T140" s="314"/>
      <c r="U140" s="47">
        <v>166.67</v>
      </c>
      <c r="V140" s="314">
        <v>0</v>
      </c>
      <c r="W140" s="314"/>
      <c r="X140" s="21" t="s">
        <v>85</v>
      </c>
      <c r="Z140" s="295"/>
      <c r="AA140" s="295"/>
      <c r="AB140" s="21"/>
      <c r="AC140" s="16"/>
      <c r="AD140" s="296"/>
      <c r="AE140" s="296"/>
      <c r="AF140" s="296"/>
      <c r="AG140" s="314"/>
      <c r="AH140" s="314"/>
      <c r="AI140" s="15"/>
    </row>
    <row r="141" spans="1:35" x14ac:dyDescent="0.2">
      <c r="A141" s="34" t="s">
        <v>43</v>
      </c>
      <c r="B141" s="33" t="b">
        <f t="shared" si="16"/>
        <v>1</v>
      </c>
      <c r="C141" s="33" t="str">
        <f t="shared" si="17"/>
        <v/>
      </c>
      <c r="D141" s="33" t="str">
        <f t="shared" si="17"/>
        <v/>
      </c>
      <c r="E141" s="33">
        <f t="shared" si="18"/>
        <v>0</v>
      </c>
      <c r="I141" s="292" t="s">
        <v>141</v>
      </c>
      <c r="J141" s="292"/>
      <c r="K141" s="292"/>
      <c r="L141" s="293">
        <v>44812</v>
      </c>
      <c r="M141" s="293"/>
      <c r="N141" s="293"/>
      <c r="O141" s="15">
        <v>166.67</v>
      </c>
      <c r="P141" s="15">
        <v>0</v>
      </c>
      <c r="Q141" s="314">
        <v>0</v>
      </c>
      <c r="R141" s="314"/>
      <c r="S141" s="314"/>
      <c r="T141" s="314"/>
      <c r="U141" s="47">
        <v>166.67</v>
      </c>
      <c r="V141" s="314">
        <v>0</v>
      </c>
      <c r="W141" s="314"/>
      <c r="X141" s="21" t="s">
        <v>85</v>
      </c>
      <c r="Z141" s="295"/>
      <c r="AA141" s="295"/>
      <c r="AB141" s="21"/>
      <c r="AC141" s="16"/>
      <c r="AD141" s="296"/>
      <c r="AE141" s="296"/>
      <c r="AF141" s="296"/>
      <c r="AG141" s="314"/>
      <c r="AH141" s="314"/>
      <c r="AI141" s="15"/>
    </row>
    <row r="142" spans="1:35" x14ac:dyDescent="0.2">
      <c r="A142" s="34" t="s">
        <v>43</v>
      </c>
      <c r="B142" s="33" t="b">
        <f t="shared" si="16"/>
        <v>1</v>
      </c>
      <c r="C142" s="33" t="str">
        <f t="shared" si="17"/>
        <v/>
      </c>
      <c r="D142" s="33" t="str">
        <f t="shared" si="17"/>
        <v/>
      </c>
      <c r="E142" s="33">
        <f t="shared" si="18"/>
        <v>0</v>
      </c>
      <c r="I142" s="292" t="s">
        <v>142</v>
      </c>
      <c r="J142" s="292"/>
      <c r="K142" s="292"/>
      <c r="L142" s="293">
        <v>44842</v>
      </c>
      <c r="M142" s="293"/>
      <c r="N142" s="293"/>
      <c r="O142" s="15">
        <v>166.66</v>
      </c>
      <c r="P142" s="15">
        <v>0</v>
      </c>
      <c r="Q142" s="314">
        <v>0</v>
      </c>
      <c r="R142" s="314"/>
      <c r="S142" s="314"/>
      <c r="T142" s="314"/>
      <c r="U142" s="47">
        <v>166.66</v>
      </c>
      <c r="V142" s="314">
        <v>0</v>
      </c>
      <c r="W142" s="314"/>
      <c r="X142" s="21" t="s">
        <v>85</v>
      </c>
      <c r="Z142" s="295"/>
      <c r="AA142" s="295"/>
      <c r="AB142" s="21"/>
      <c r="AC142" s="16"/>
      <c r="AD142" s="296"/>
      <c r="AE142" s="296"/>
      <c r="AF142" s="296"/>
      <c r="AG142" s="314"/>
      <c r="AH142" s="314"/>
      <c r="AI142" s="15"/>
    </row>
    <row r="143" spans="1:35" x14ac:dyDescent="0.2">
      <c r="I143" s="288" t="s">
        <v>113</v>
      </c>
      <c r="J143" s="288"/>
      <c r="K143" s="288"/>
      <c r="L143" s="288"/>
      <c r="M143" s="288"/>
      <c r="N143" s="288"/>
      <c r="O143" s="17">
        <v>4180.0200000000004</v>
      </c>
      <c r="P143" s="17">
        <v>0</v>
      </c>
      <c r="Q143" s="316">
        <v>0</v>
      </c>
      <c r="R143" s="316"/>
      <c r="S143" s="316"/>
      <c r="T143" s="316"/>
      <c r="U143" s="48">
        <v>4180.0200000000004</v>
      </c>
      <c r="V143" s="316">
        <v>0</v>
      </c>
      <c r="W143" s="316"/>
    </row>
    <row r="145" spans="9:35" x14ac:dyDescent="0.2">
      <c r="J145" s="290" t="s">
        <v>114</v>
      </c>
      <c r="K145" s="290"/>
      <c r="L145" s="290"/>
      <c r="N145" s="290" t="s">
        <v>115</v>
      </c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</row>
    <row r="146" spans="9:35" x14ac:dyDescent="0.2"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</row>
    <row r="149" spans="9:35" x14ac:dyDescent="0.2">
      <c r="K149" s="297" t="s">
        <v>47</v>
      </c>
      <c r="L149" s="297"/>
      <c r="M149" s="297"/>
      <c r="N149" s="297"/>
      <c r="O149" s="297"/>
      <c r="P149" s="297"/>
      <c r="Q149" s="297"/>
    </row>
    <row r="151" spans="9:35" x14ac:dyDescent="0.2">
      <c r="K151" s="290" t="s">
        <v>48</v>
      </c>
      <c r="L151" s="290"/>
      <c r="M151" s="290"/>
      <c r="N151" s="290"/>
      <c r="O151" s="290"/>
      <c r="P151" s="290"/>
      <c r="Q151" s="290"/>
      <c r="R151" s="290"/>
      <c r="T151" s="299">
        <v>0</v>
      </c>
      <c r="U151" s="299"/>
      <c r="V151" s="299"/>
      <c r="AA151" s="290" t="s">
        <v>49</v>
      </c>
      <c r="AB151" s="290"/>
      <c r="AC151" s="290"/>
      <c r="AD151" s="290"/>
      <c r="AF151" s="299">
        <v>1533.348</v>
      </c>
      <c r="AG151" s="299"/>
    </row>
    <row r="152" spans="9:35" x14ac:dyDescent="0.2">
      <c r="K152" s="290" t="s">
        <v>50</v>
      </c>
      <c r="L152" s="290"/>
      <c r="M152" s="290"/>
      <c r="N152" s="290"/>
      <c r="O152" s="290"/>
      <c r="P152" s="290"/>
      <c r="Q152" s="290"/>
      <c r="R152" s="290"/>
      <c r="T152" s="299">
        <v>0</v>
      </c>
      <c r="U152" s="299"/>
      <c r="V152" s="299"/>
      <c r="AA152" s="290" t="s">
        <v>51</v>
      </c>
      <c r="AB152" s="290"/>
      <c r="AC152" s="290"/>
      <c r="AD152" s="290"/>
      <c r="AF152" s="300">
        <v>1533.348</v>
      </c>
      <c r="AG152" s="300"/>
    </row>
    <row r="153" spans="9:35" x14ac:dyDescent="0.2">
      <c r="K153" s="290" t="s">
        <v>52</v>
      </c>
      <c r="L153" s="290"/>
      <c r="M153" s="290"/>
      <c r="N153" s="290"/>
      <c r="O153" s="290"/>
      <c r="P153" s="290"/>
      <c r="Q153" s="290"/>
      <c r="R153" s="290"/>
      <c r="T153" s="299">
        <v>0</v>
      </c>
      <c r="U153" s="299"/>
      <c r="V153" s="299"/>
    </row>
    <row r="155" spans="9:35" x14ac:dyDescent="0.2">
      <c r="K155" s="297" t="s">
        <v>53</v>
      </c>
      <c r="L155" s="297"/>
      <c r="M155" s="297"/>
      <c r="N155" s="297"/>
      <c r="O155" s="297"/>
      <c r="P155" s="297"/>
      <c r="Q155" s="297"/>
    </row>
    <row r="157" spans="9:35" x14ac:dyDescent="0.2">
      <c r="K157" s="301" t="s">
        <v>54</v>
      </c>
      <c r="L157" s="301"/>
      <c r="M157" s="301"/>
      <c r="N157" s="301"/>
      <c r="O157" s="301"/>
      <c r="P157" s="301"/>
      <c r="Q157" s="301"/>
      <c r="R157" s="301"/>
      <c r="T157" s="299">
        <v>0</v>
      </c>
      <c r="U157" s="299"/>
      <c r="V157" s="299"/>
      <c r="AA157" s="290" t="s">
        <v>55</v>
      </c>
      <c r="AB157" s="290"/>
      <c r="AC157" s="290"/>
      <c r="AD157" s="290"/>
    </row>
    <row r="159" spans="9:35" x14ac:dyDescent="0.2">
      <c r="K159" s="297" t="s">
        <v>56</v>
      </c>
      <c r="L159" s="297"/>
      <c r="M159" s="297"/>
      <c r="N159" s="297"/>
      <c r="O159" s="297"/>
      <c r="P159" s="297"/>
      <c r="Q159" s="297"/>
    </row>
    <row r="160" spans="9:35" ht="22.5" x14ac:dyDescent="0.2">
      <c r="I160" s="288" t="s">
        <v>57</v>
      </c>
      <c r="J160" s="288"/>
      <c r="K160" s="288"/>
      <c r="L160" s="288" t="s">
        <v>58</v>
      </c>
      <c r="M160" s="288"/>
      <c r="N160" s="288"/>
      <c r="O160" s="19" t="s">
        <v>59</v>
      </c>
      <c r="P160" s="19" t="s">
        <v>60</v>
      </c>
      <c r="Q160" s="288" t="s">
        <v>61</v>
      </c>
      <c r="R160" s="288"/>
      <c r="S160" s="288"/>
      <c r="T160" s="288"/>
      <c r="U160" s="46" t="s">
        <v>62</v>
      </c>
      <c r="V160" s="288" t="s">
        <v>63</v>
      </c>
      <c r="W160" s="288"/>
      <c r="X160" s="19" t="s">
        <v>64</v>
      </c>
      <c r="Z160" s="288" t="s">
        <v>65</v>
      </c>
      <c r="AA160" s="288"/>
      <c r="AB160" s="19" t="s">
        <v>66</v>
      </c>
      <c r="AC160" s="19" t="s">
        <v>67</v>
      </c>
      <c r="AD160" s="288" t="s">
        <v>68</v>
      </c>
      <c r="AE160" s="288"/>
      <c r="AF160" s="288"/>
      <c r="AG160" s="288" t="s">
        <v>69</v>
      </c>
      <c r="AH160" s="288"/>
      <c r="AI160" s="19" t="s">
        <v>63</v>
      </c>
    </row>
    <row r="161" spans="1:35" x14ac:dyDescent="0.2">
      <c r="L161" s="291" t="s">
        <v>70</v>
      </c>
      <c r="M161" s="291"/>
      <c r="N161" s="291"/>
    </row>
    <row r="162" spans="1:35" x14ac:dyDescent="0.2">
      <c r="A162" s="34" t="s">
        <v>43</v>
      </c>
      <c r="B162" s="33" t="b">
        <f t="shared" ref="B162:B178" si="19">DATE(YEAR(AC162),MONTH(AC162),DAY(AC162))=DATE(YEAR(AD162),MONTH(AD162),DAY(AD162))</f>
        <v>1</v>
      </c>
      <c r="C162" s="33" t="str">
        <f t="shared" ref="C162:D178" si="20">IF(ISBLANK(AC162)=FALSE,TEXT(AC162,"YYYY-MM"),"")</f>
        <v>2021-09</v>
      </c>
      <c r="D162" s="33" t="str">
        <f t="shared" si="20"/>
        <v>2021-09</v>
      </c>
      <c r="E162" s="33">
        <f t="shared" ref="E162:E178" si="21">AG162</f>
        <v>153.3348</v>
      </c>
      <c r="I162" s="292" t="s">
        <v>146</v>
      </c>
      <c r="J162" s="292"/>
      <c r="K162" s="292"/>
      <c r="L162" s="293">
        <v>44394</v>
      </c>
      <c r="M162" s="293"/>
      <c r="N162" s="293"/>
      <c r="O162" s="15">
        <v>153.3348</v>
      </c>
      <c r="P162" s="15">
        <v>0</v>
      </c>
      <c r="Q162" s="314">
        <v>0</v>
      </c>
      <c r="R162" s="314"/>
      <c r="S162" s="314"/>
      <c r="T162" s="314"/>
      <c r="U162" s="47">
        <v>153.3348</v>
      </c>
      <c r="V162" s="314">
        <v>0</v>
      </c>
      <c r="W162" s="314"/>
      <c r="X162" s="21" t="s">
        <v>72</v>
      </c>
      <c r="Z162" s="295" t="s">
        <v>73</v>
      </c>
      <c r="AA162" s="295"/>
      <c r="AB162" s="21" t="s">
        <v>147</v>
      </c>
      <c r="AC162" s="16">
        <v>44461</v>
      </c>
      <c r="AD162" s="296">
        <v>44461</v>
      </c>
      <c r="AE162" s="296"/>
      <c r="AF162" s="296"/>
      <c r="AG162" s="314">
        <v>153.3348</v>
      </c>
      <c r="AH162" s="314"/>
      <c r="AI162" s="15">
        <v>0</v>
      </c>
    </row>
    <row r="163" spans="1:35" x14ac:dyDescent="0.2">
      <c r="A163" s="34" t="s">
        <v>43</v>
      </c>
      <c r="B163" s="33" t="b">
        <f t="shared" si="19"/>
        <v>1</v>
      </c>
      <c r="C163" s="33" t="str">
        <f t="shared" si="20"/>
        <v>2021-10</v>
      </c>
      <c r="D163" s="33" t="str">
        <f t="shared" si="20"/>
        <v>2021-10</v>
      </c>
      <c r="E163" s="33">
        <f t="shared" si="21"/>
        <v>153.3348</v>
      </c>
      <c r="I163" s="292" t="s">
        <v>148</v>
      </c>
      <c r="J163" s="292"/>
      <c r="K163" s="292"/>
      <c r="L163" s="293">
        <v>44425</v>
      </c>
      <c r="M163" s="293"/>
      <c r="N163" s="293"/>
      <c r="O163" s="15">
        <v>153.3348</v>
      </c>
      <c r="P163" s="15">
        <v>0</v>
      </c>
      <c r="Q163" s="314">
        <v>0</v>
      </c>
      <c r="R163" s="314"/>
      <c r="S163" s="314"/>
      <c r="T163" s="314"/>
      <c r="U163" s="47">
        <v>153.3348</v>
      </c>
      <c r="V163" s="314">
        <v>0</v>
      </c>
      <c r="W163" s="314"/>
      <c r="X163" s="21" t="s">
        <v>72</v>
      </c>
      <c r="Z163" s="295" t="s">
        <v>73</v>
      </c>
      <c r="AA163" s="295"/>
      <c r="AB163" s="21" t="s">
        <v>149</v>
      </c>
      <c r="AC163" s="16">
        <v>44491.454861111109</v>
      </c>
      <c r="AD163" s="296">
        <v>44491.454861111109</v>
      </c>
      <c r="AE163" s="296"/>
      <c r="AF163" s="296"/>
      <c r="AG163" s="314">
        <v>153.3348</v>
      </c>
      <c r="AH163" s="314"/>
      <c r="AI163" s="15">
        <v>0</v>
      </c>
    </row>
    <row r="164" spans="1:35" x14ac:dyDescent="0.2">
      <c r="A164" s="34" t="s">
        <v>43</v>
      </c>
      <c r="B164" s="33" t="b">
        <f t="shared" si="19"/>
        <v>1</v>
      </c>
      <c r="C164" s="33" t="str">
        <f t="shared" si="20"/>
        <v>2021-10</v>
      </c>
      <c r="D164" s="33" t="str">
        <f t="shared" si="20"/>
        <v>2021-10</v>
      </c>
      <c r="E164" s="33">
        <f t="shared" si="21"/>
        <v>153.3348</v>
      </c>
      <c r="I164" s="292" t="s">
        <v>150</v>
      </c>
      <c r="J164" s="292"/>
      <c r="K164" s="292"/>
      <c r="L164" s="293">
        <v>44456</v>
      </c>
      <c r="M164" s="293"/>
      <c r="N164" s="293"/>
      <c r="O164" s="15">
        <v>153.3348</v>
      </c>
      <c r="P164" s="15">
        <v>0</v>
      </c>
      <c r="Q164" s="314">
        <v>0</v>
      </c>
      <c r="R164" s="314"/>
      <c r="S164" s="314"/>
      <c r="T164" s="314"/>
      <c r="U164" s="47">
        <v>153.3348</v>
      </c>
      <c r="V164" s="314">
        <v>0</v>
      </c>
      <c r="W164" s="314"/>
      <c r="X164" s="21" t="s">
        <v>72</v>
      </c>
      <c r="Z164" s="295" t="s">
        <v>73</v>
      </c>
      <c r="AA164" s="295"/>
      <c r="AB164" s="21" t="s">
        <v>151</v>
      </c>
      <c r="AC164" s="16">
        <v>44494.796527777777</v>
      </c>
      <c r="AD164" s="296">
        <v>44494.796527777777</v>
      </c>
      <c r="AE164" s="296"/>
      <c r="AF164" s="296"/>
      <c r="AG164" s="314">
        <v>153.3348</v>
      </c>
      <c r="AH164" s="314"/>
      <c r="AI164" s="15">
        <v>0</v>
      </c>
    </row>
    <row r="165" spans="1:35" x14ac:dyDescent="0.2">
      <c r="A165" s="34" t="s">
        <v>43</v>
      </c>
      <c r="B165" s="33" t="b">
        <f t="shared" si="19"/>
        <v>1</v>
      </c>
      <c r="C165" s="33" t="str">
        <f t="shared" si="20"/>
        <v>2021-12</v>
      </c>
      <c r="D165" s="33" t="str">
        <f t="shared" si="20"/>
        <v>2021-12</v>
      </c>
      <c r="E165" s="33">
        <f t="shared" si="21"/>
        <v>153.3348</v>
      </c>
      <c r="I165" s="292" t="s">
        <v>152</v>
      </c>
      <c r="J165" s="292"/>
      <c r="K165" s="292"/>
      <c r="L165" s="293">
        <v>44486</v>
      </c>
      <c r="M165" s="293"/>
      <c r="N165" s="293"/>
      <c r="O165" s="15">
        <v>153.3348</v>
      </c>
      <c r="P165" s="15">
        <v>0</v>
      </c>
      <c r="Q165" s="314">
        <v>0</v>
      </c>
      <c r="R165" s="314"/>
      <c r="S165" s="314"/>
      <c r="T165" s="314"/>
      <c r="U165" s="47">
        <v>153.3348</v>
      </c>
      <c r="V165" s="314">
        <v>0</v>
      </c>
      <c r="W165" s="314"/>
      <c r="X165" s="21" t="s">
        <v>72</v>
      </c>
      <c r="Z165" s="295" t="s">
        <v>73</v>
      </c>
      <c r="AA165" s="295"/>
      <c r="AB165" s="21" t="s">
        <v>153</v>
      </c>
      <c r="AC165" s="16">
        <v>44551</v>
      </c>
      <c r="AD165" s="296">
        <v>44551</v>
      </c>
      <c r="AE165" s="296"/>
      <c r="AF165" s="296"/>
      <c r="AG165" s="314">
        <v>153.3348</v>
      </c>
      <c r="AH165" s="314"/>
      <c r="AI165" s="15">
        <v>0</v>
      </c>
    </row>
    <row r="166" spans="1:35" x14ac:dyDescent="0.2">
      <c r="A166" s="34" t="s">
        <v>43</v>
      </c>
      <c r="B166" s="33" t="b">
        <f t="shared" si="19"/>
        <v>1</v>
      </c>
      <c r="C166" s="33" t="str">
        <f t="shared" si="20"/>
        <v>2021-12</v>
      </c>
      <c r="D166" s="33" t="str">
        <f t="shared" si="20"/>
        <v>2021-12</v>
      </c>
      <c r="E166" s="33">
        <f t="shared" si="21"/>
        <v>153.3348</v>
      </c>
      <c r="I166" s="292" t="s">
        <v>154</v>
      </c>
      <c r="J166" s="292"/>
      <c r="K166" s="292"/>
      <c r="L166" s="293">
        <v>44517</v>
      </c>
      <c r="M166" s="293"/>
      <c r="N166" s="293"/>
      <c r="O166" s="15">
        <v>153.3348</v>
      </c>
      <c r="P166" s="15">
        <v>0</v>
      </c>
      <c r="Q166" s="314">
        <v>0</v>
      </c>
      <c r="R166" s="314"/>
      <c r="S166" s="314"/>
      <c r="T166" s="314"/>
      <c r="U166" s="47">
        <v>153.3348</v>
      </c>
      <c r="V166" s="314">
        <v>0</v>
      </c>
      <c r="W166" s="314"/>
      <c r="X166" s="21" t="s">
        <v>72</v>
      </c>
      <c r="Z166" s="295" t="s">
        <v>73</v>
      </c>
      <c r="AA166" s="295"/>
      <c r="AB166" s="21" t="s">
        <v>155</v>
      </c>
      <c r="AC166" s="16">
        <v>44551</v>
      </c>
      <c r="AD166" s="296">
        <v>44551</v>
      </c>
      <c r="AE166" s="296"/>
      <c r="AF166" s="296"/>
      <c r="AG166" s="314">
        <v>153.3348</v>
      </c>
      <c r="AH166" s="314"/>
      <c r="AI166" s="15">
        <v>0</v>
      </c>
    </row>
    <row r="167" spans="1:35" x14ac:dyDescent="0.2">
      <c r="A167" s="34" t="s">
        <v>43</v>
      </c>
      <c r="B167" s="33" t="b">
        <f t="shared" si="19"/>
        <v>1</v>
      </c>
      <c r="C167" s="33" t="str">
        <f t="shared" si="20"/>
        <v>2022-01</v>
      </c>
      <c r="D167" s="33" t="str">
        <f t="shared" si="20"/>
        <v>2022-01</v>
      </c>
      <c r="E167" s="33">
        <f t="shared" si="21"/>
        <v>153.3348</v>
      </c>
      <c r="I167" s="292" t="s">
        <v>156</v>
      </c>
      <c r="J167" s="292"/>
      <c r="K167" s="292"/>
      <c r="L167" s="293">
        <v>44547</v>
      </c>
      <c r="M167" s="293"/>
      <c r="N167" s="293"/>
      <c r="O167" s="15">
        <v>153.3348</v>
      </c>
      <c r="P167" s="15">
        <v>0</v>
      </c>
      <c r="Q167" s="314">
        <v>0</v>
      </c>
      <c r="R167" s="314"/>
      <c r="S167" s="314"/>
      <c r="T167" s="314"/>
      <c r="U167" s="47">
        <v>153.3348</v>
      </c>
      <c r="V167" s="314">
        <v>0</v>
      </c>
      <c r="W167" s="314"/>
      <c r="X167" s="21" t="s">
        <v>72</v>
      </c>
      <c r="Z167" s="295" t="s">
        <v>73</v>
      </c>
      <c r="AA167" s="295"/>
      <c r="AB167" s="21" t="s">
        <v>157</v>
      </c>
      <c r="AC167" s="16">
        <v>44586.736805555556</v>
      </c>
      <c r="AD167" s="296">
        <v>44586.736805555556</v>
      </c>
      <c r="AE167" s="296"/>
      <c r="AF167" s="296"/>
      <c r="AG167" s="314">
        <v>153.3348</v>
      </c>
      <c r="AH167" s="314"/>
      <c r="AI167" s="15">
        <v>0</v>
      </c>
    </row>
    <row r="168" spans="1:35" x14ac:dyDescent="0.2">
      <c r="A168" s="34" t="s">
        <v>43</v>
      </c>
      <c r="B168" s="33" t="b">
        <f t="shared" si="19"/>
        <v>1</v>
      </c>
      <c r="C168" s="33" t="str">
        <f t="shared" si="20"/>
        <v>2022-02</v>
      </c>
      <c r="D168" s="33" t="str">
        <f t="shared" si="20"/>
        <v>2022-02</v>
      </c>
      <c r="E168" s="33">
        <f t="shared" si="21"/>
        <v>153.3348</v>
      </c>
      <c r="I168" s="292" t="s">
        <v>158</v>
      </c>
      <c r="J168" s="292"/>
      <c r="K168" s="292"/>
      <c r="L168" s="293">
        <v>44578</v>
      </c>
      <c r="M168" s="293"/>
      <c r="N168" s="293"/>
      <c r="O168" s="15">
        <v>153.3348</v>
      </c>
      <c r="P168" s="15">
        <v>0</v>
      </c>
      <c r="Q168" s="314">
        <v>0</v>
      </c>
      <c r="R168" s="314"/>
      <c r="S168" s="314"/>
      <c r="T168" s="314"/>
      <c r="U168" s="47">
        <v>153.3348</v>
      </c>
      <c r="V168" s="314">
        <v>0</v>
      </c>
      <c r="W168" s="314"/>
      <c r="X168" s="21" t="s">
        <v>72</v>
      </c>
      <c r="Z168" s="295" t="s">
        <v>73</v>
      </c>
      <c r="AA168" s="295"/>
      <c r="AB168" s="21" t="s">
        <v>159</v>
      </c>
      <c r="AC168" s="16">
        <v>44600.581400462965</v>
      </c>
      <c r="AD168" s="296">
        <v>44600.581400462965</v>
      </c>
      <c r="AE168" s="296"/>
      <c r="AF168" s="296"/>
      <c r="AG168" s="314">
        <v>153.3348</v>
      </c>
      <c r="AH168" s="314"/>
      <c r="AI168" s="15">
        <v>0</v>
      </c>
    </row>
    <row r="169" spans="1:35" x14ac:dyDescent="0.2">
      <c r="A169" s="34" t="s">
        <v>43</v>
      </c>
      <c r="B169" s="33" t="b">
        <f t="shared" si="19"/>
        <v>1</v>
      </c>
      <c r="C169" s="33" t="str">
        <f t="shared" si="20"/>
        <v>2022-03</v>
      </c>
      <c r="D169" s="33" t="str">
        <f t="shared" si="20"/>
        <v>2022-03</v>
      </c>
      <c r="E169" s="33">
        <f t="shared" si="21"/>
        <v>153.3348</v>
      </c>
      <c r="I169" s="292" t="s">
        <v>160</v>
      </c>
      <c r="J169" s="292"/>
      <c r="K169" s="292"/>
      <c r="L169" s="293">
        <v>44609</v>
      </c>
      <c r="M169" s="293"/>
      <c r="N169" s="293"/>
      <c r="O169" s="15">
        <v>153.3348</v>
      </c>
      <c r="P169" s="15">
        <v>0</v>
      </c>
      <c r="Q169" s="314">
        <v>0</v>
      </c>
      <c r="R169" s="314"/>
      <c r="S169" s="314"/>
      <c r="T169" s="314"/>
      <c r="U169" s="47">
        <v>153.3348</v>
      </c>
      <c r="V169" s="314">
        <v>0</v>
      </c>
      <c r="W169" s="314"/>
      <c r="X169" s="21" t="s">
        <v>72</v>
      </c>
      <c r="Z169" s="295" t="s">
        <v>73</v>
      </c>
      <c r="AA169" s="295"/>
      <c r="AB169" s="21" t="s">
        <v>161</v>
      </c>
      <c r="AC169" s="16">
        <v>44641</v>
      </c>
      <c r="AD169" s="296">
        <v>44641</v>
      </c>
      <c r="AE169" s="296"/>
      <c r="AF169" s="296"/>
      <c r="AG169" s="314">
        <v>153.3348</v>
      </c>
      <c r="AH169" s="314"/>
      <c r="AI169" s="15">
        <v>0</v>
      </c>
    </row>
    <row r="170" spans="1:35" x14ac:dyDescent="0.2">
      <c r="A170" s="34" t="s">
        <v>43</v>
      </c>
      <c r="B170" s="33" t="b">
        <f t="shared" si="19"/>
        <v>1</v>
      </c>
      <c r="C170" s="33" t="str">
        <f t="shared" si="20"/>
        <v>2022-04</v>
      </c>
      <c r="D170" s="33" t="str">
        <f t="shared" si="20"/>
        <v>2022-04</v>
      </c>
      <c r="E170" s="33">
        <f t="shared" si="21"/>
        <v>153.3348</v>
      </c>
      <c r="I170" s="292" t="s">
        <v>162</v>
      </c>
      <c r="J170" s="292"/>
      <c r="K170" s="292"/>
      <c r="L170" s="293">
        <v>44637</v>
      </c>
      <c r="M170" s="293"/>
      <c r="N170" s="293"/>
      <c r="O170" s="15">
        <v>153.3348</v>
      </c>
      <c r="P170" s="15">
        <v>0</v>
      </c>
      <c r="Q170" s="314">
        <v>0</v>
      </c>
      <c r="R170" s="314"/>
      <c r="S170" s="314"/>
      <c r="T170" s="314"/>
      <c r="U170" s="47">
        <v>153.3348</v>
      </c>
      <c r="V170" s="314">
        <v>0</v>
      </c>
      <c r="W170" s="314"/>
      <c r="X170" s="21" t="s">
        <v>72</v>
      </c>
      <c r="Z170" s="295" t="s">
        <v>73</v>
      </c>
      <c r="AA170" s="295"/>
      <c r="AB170" s="21" t="s">
        <v>163</v>
      </c>
      <c r="AC170" s="16">
        <v>44677</v>
      </c>
      <c r="AD170" s="296">
        <v>44677</v>
      </c>
      <c r="AE170" s="296"/>
      <c r="AF170" s="296"/>
      <c r="AG170" s="314">
        <v>153.3348</v>
      </c>
      <c r="AH170" s="314"/>
      <c r="AI170" s="15">
        <v>0</v>
      </c>
    </row>
    <row r="171" spans="1:35" x14ac:dyDescent="0.2">
      <c r="A171" s="34" t="s">
        <v>43</v>
      </c>
      <c r="B171" s="33" t="b">
        <f t="shared" si="19"/>
        <v>1</v>
      </c>
      <c r="C171" s="33" t="str">
        <f t="shared" si="20"/>
        <v>2022-06</v>
      </c>
      <c r="D171" s="33" t="str">
        <f t="shared" si="20"/>
        <v>2022-06</v>
      </c>
      <c r="E171" s="33">
        <f t="shared" si="21"/>
        <v>153.3348</v>
      </c>
      <c r="I171" s="292" t="s">
        <v>164</v>
      </c>
      <c r="J171" s="292"/>
      <c r="K171" s="292"/>
      <c r="L171" s="293">
        <v>44668</v>
      </c>
      <c r="M171" s="293"/>
      <c r="N171" s="293"/>
      <c r="O171" s="15">
        <v>153.3348</v>
      </c>
      <c r="P171" s="15">
        <v>0</v>
      </c>
      <c r="Q171" s="314">
        <v>0</v>
      </c>
      <c r="R171" s="314"/>
      <c r="S171" s="314"/>
      <c r="T171" s="314"/>
      <c r="U171" s="47">
        <v>153.3348</v>
      </c>
      <c r="V171" s="314">
        <v>0</v>
      </c>
      <c r="W171" s="314"/>
      <c r="X171" s="21" t="s">
        <v>72</v>
      </c>
      <c r="Z171" s="295" t="s">
        <v>73</v>
      </c>
      <c r="AA171" s="295"/>
      <c r="AB171" s="21" t="s">
        <v>165</v>
      </c>
      <c r="AC171" s="16">
        <v>44719</v>
      </c>
      <c r="AD171" s="296">
        <v>44719</v>
      </c>
      <c r="AE171" s="296"/>
      <c r="AF171" s="296"/>
      <c r="AG171" s="314">
        <v>153.3348</v>
      </c>
      <c r="AH171" s="314"/>
      <c r="AI171" s="15">
        <v>0</v>
      </c>
    </row>
    <row r="172" spans="1:35" x14ac:dyDescent="0.2">
      <c r="A172" s="34" t="s">
        <v>43</v>
      </c>
      <c r="B172" s="33" t="b">
        <f t="shared" si="19"/>
        <v>1</v>
      </c>
      <c r="C172" s="33" t="str">
        <f t="shared" si="20"/>
        <v/>
      </c>
      <c r="D172" s="33" t="str">
        <f t="shared" si="20"/>
        <v/>
      </c>
      <c r="E172" s="33">
        <f t="shared" si="21"/>
        <v>0</v>
      </c>
      <c r="I172" s="292" t="s">
        <v>166</v>
      </c>
      <c r="J172" s="292"/>
      <c r="K172" s="292"/>
      <c r="L172" s="293">
        <v>44698</v>
      </c>
      <c r="M172" s="293"/>
      <c r="N172" s="293"/>
      <c r="O172" s="15">
        <v>153.3348</v>
      </c>
      <c r="P172" s="15">
        <v>0</v>
      </c>
      <c r="Q172" s="314">
        <v>0</v>
      </c>
      <c r="R172" s="314"/>
      <c r="S172" s="314"/>
      <c r="T172" s="314"/>
      <c r="U172" s="47">
        <v>153.3348</v>
      </c>
      <c r="V172" s="314">
        <v>0</v>
      </c>
      <c r="W172" s="314"/>
      <c r="X172" s="21" t="s">
        <v>85</v>
      </c>
      <c r="Z172" s="295"/>
      <c r="AA172" s="295"/>
      <c r="AB172" s="21"/>
      <c r="AC172" s="16"/>
      <c r="AD172" s="296"/>
      <c r="AE172" s="296"/>
      <c r="AF172" s="296"/>
      <c r="AG172" s="314"/>
      <c r="AH172" s="314"/>
      <c r="AI172" s="15"/>
    </row>
    <row r="173" spans="1:35" x14ac:dyDescent="0.2">
      <c r="A173" s="34" t="s">
        <v>43</v>
      </c>
      <c r="B173" s="33" t="b">
        <f t="shared" si="19"/>
        <v>1</v>
      </c>
      <c r="C173" s="33" t="str">
        <f t="shared" si="20"/>
        <v/>
      </c>
      <c r="D173" s="33" t="str">
        <f t="shared" si="20"/>
        <v/>
      </c>
      <c r="E173" s="33">
        <f t="shared" si="21"/>
        <v>0</v>
      </c>
      <c r="I173" s="292" t="s">
        <v>167</v>
      </c>
      <c r="J173" s="292"/>
      <c r="K173" s="292"/>
      <c r="L173" s="293">
        <v>44729</v>
      </c>
      <c r="M173" s="293"/>
      <c r="N173" s="293"/>
      <c r="O173" s="15">
        <v>153.3348</v>
      </c>
      <c r="P173" s="15">
        <v>0</v>
      </c>
      <c r="Q173" s="314">
        <v>0</v>
      </c>
      <c r="R173" s="314"/>
      <c r="S173" s="314"/>
      <c r="T173" s="314"/>
      <c r="U173" s="47">
        <v>153.3348</v>
      </c>
      <c r="V173" s="314">
        <v>0</v>
      </c>
      <c r="W173" s="314"/>
      <c r="X173" s="21" t="s">
        <v>85</v>
      </c>
      <c r="Z173" s="295"/>
      <c r="AA173" s="295"/>
      <c r="AB173" s="21"/>
      <c r="AC173" s="16"/>
      <c r="AD173" s="296"/>
      <c r="AE173" s="296"/>
      <c r="AF173" s="296"/>
      <c r="AG173" s="314"/>
      <c r="AH173" s="314"/>
      <c r="AI173" s="15"/>
    </row>
    <row r="174" spans="1:35" x14ac:dyDescent="0.2">
      <c r="A174" s="34" t="s">
        <v>43</v>
      </c>
      <c r="B174" s="33" t="b">
        <f t="shared" si="19"/>
        <v>1</v>
      </c>
      <c r="C174" s="33" t="str">
        <f t="shared" si="20"/>
        <v/>
      </c>
      <c r="D174" s="33" t="str">
        <f t="shared" si="20"/>
        <v/>
      </c>
      <c r="E174" s="33">
        <f t="shared" si="21"/>
        <v>0</v>
      </c>
      <c r="I174" s="292" t="s">
        <v>168</v>
      </c>
      <c r="J174" s="292"/>
      <c r="K174" s="292"/>
      <c r="L174" s="293">
        <v>44759</v>
      </c>
      <c r="M174" s="293"/>
      <c r="N174" s="293"/>
      <c r="O174" s="15">
        <v>153.3348</v>
      </c>
      <c r="P174" s="15">
        <v>0</v>
      </c>
      <c r="Q174" s="314">
        <v>0</v>
      </c>
      <c r="R174" s="314"/>
      <c r="S174" s="314"/>
      <c r="T174" s="314"/>
      <c r="U174" s="47">
        <v>153.3348</v>
      </c>
      <c r="V174" s="314">
        <v>0</v>
      </c>
      <c r="W174" s="314"/>
      <c r="X174" s="21" t="s">
        <v>85</v>
      </c>
      <c r="Z174" s="295"/>
      <c r="AA174" s="295"/>
      <c r="AB174" s="21"/>
      <c r="AC174" s="16"/>
      <c r="AD174" s="296"/>
      <c r="AE174" s="296"/>
      <c r="AF174" s="296"/>
      <c r="AG174" s="314"/>
      <c r="AH174" s="314"/>
      <c r="AI174" s="15"/>
    </row>
    <row r="175" spans="1:35" x14ac:dyDescent="0.2">
      <c r="A175" s="34" t="s">
        <v>43</v>
      </c>
      <c r="B175" s="33" t="b">
        <f t="shared" si="19"/>
        <v>1</v>
      </c>
      <c r="C175" s="33" t="str">
        <f t="shared" si="20"/>
        <v/>
      </c>
      <c r="D175" s="33" t="str">
        <f t="shared" si="20"/>
        <v/>
      </c>
      <c r="E175" s="33">
        <f t="shared" si="21"/>
        <v>0</v>
      </c>
      <c r="I175" s="292" t="s">
        <v>169</v>
      </c>
      <c r="J175" s="292"/>
      <c r="K175" s="292"/>
      <c r="L175" s="293">
        <v>44790</v>
      </c>
      <c r="M175" s="293"/>
      <c r="N175" s="293"/>
      <c r="O175" s="15">
        <v>153.3348</v>
      </c>
      <c r="P175" s="15">
        <v>0</v>
      </c>
      <c r="Q175" s="314">
        <v>0</v>
      </c>
      <c r="R175" s="314"/>
      <c r="S175" s="314"/>
      <c r="T175" s="314"/>
      <c r="U175" s="47">
        <v>153.3348</v>
      </c>
      <c r="V175" s="314">
        <v>0</v>
      </c>
      <c r="W175" s="314"/>
      <c r="X175" s="21" t="s">
        <v>85</v>
      </c>
      <c r="Z175" s="295"/>
      <c r="AA175" s="295"/>
      <c r="AB175" s="21"/>
      <c r="AC175" s="16"/>
      <c r="AD175" s="296"/>
      <c r="AE175" s="296"/>
      <c r="AF175" s="296"/>
      <c r="AG175" s="314"/>
      <c r="AH175" s="314"/>
      <c r="AI175" s="15"/>
    </row>
    <row r="176" spans="1:35" x14ac:dyDescent="0.2">
      <c r="A176" s="34" t="s">
        <v>43</v>
      </c>
      <c r="B176" s="33" t="b">
        <f t="shared" si="19"/>
        <v>1</v>
      </c>
      <c r="C176" s="33" t="str">
        <f t="shared" si="20"/>
        <v/>
      </c>
      <c r="D176" s="33" t="str">
        <f t="shared" si="20"/>
        <v/>
      </c>
      <c r="E176" s="33">
        <f t="shared" si="21"/>
        <v>0</v>
      </c>
      <c r="I176" s="292" t="s">
        <v>170</v>
      </c>
      <c r="J176" s="292"/>
      <c r="K176" s="292"/>
      <c r="L176" s="293">
        <v>44821</v>
      </c>
      <c r="M176" s="293"/>
      <c r="N176" s="293"/>
      <c r="O176" s="15">
        <v>153.3348</v>
      </c>
      <c r="P176" s="15">
        <v>0</v>
      </c>
      <c r="Q176" s="314">
        <v>0</v>
      </c>
      <c r="R176" s="314"/>
      <c r="S176" s="314"/>
      <c r="T176" s="314"/>
      <c r="U176" s="47">
        <v>153.3348</v>
      </c>
      <c r="V176" s="314">
        <v>0</v>
      </c>
      <c r="W176" s="314"/>
      <c r="X176" s="21" t="s">
        <v>85</v>
      </c>
      <c r="Z176" s="295"/>
      <c r="AA176" s="295"/>
      <c r="AB176" s="21"/>
      <c r="AC176" s="16"/>
      <c r="AD176" s="296"/>
      <c r="AE176" s="296"/>
      <c r="AF176" s="296"/>
      <c r="AG176" s="314"/>
      <c r="AH176" s="314"/>
      <c r="AI176" s="15"/>
    </row>
    <row r="177" spans="1:35" x14ac:dyDescent="0.2">
      <c r="A177" s="34" t="s">
        <v>43</v>
      </c>
      <c r="B177" s="33" t="b">
        <f t="shared" si="19"/>
        <v>1</v>
      </c>
      <c r="C177" s="33" t="str">
        <f t="shared" si="20"/>
        <v/>
      </c>
      <c r="D177" s="33" t="str">
        <f t="shared" si="20"/>
        <v/>
      </c>
      <c r="E177" s="33">
        <f t="shared" si="21"/>
        <v>0</v>
      </c>
      <c r="I177" s="292" t="s">
        <v>171</v>
      </c>
      <c r="J177" s="292"/>
      <c r="K177" s="292"/>
      <c r="L177" s="293">
        <v>44851</v>
      </c>
      <c r="M177" s="293"/>
      <c r="N177" s="293"/>
      <c r="O177" s="15">
        <v>153.3348</v>
      </c>
      <c r="P177" s="15">
        <v>0</v>
      </c>
      <c r="Q177" s="314">
        <v>0</v>
      </c>
      <c r="R177" s="314"/>
      <c r="S177" s="314"/>
      <c r="T177" s="314"/>
      <c r="U177" s="47">
        <v>153.3348</v>
      </c>
      <c r="V177" s="314">
        <v>0</v>
      </c>
      <c r="W177" s="314"/>
      <c r="X177" s="21" t="s">
        <v>85</v>
      </c>
      <c r="Z177" s="295"/>
      <c r="AA177" s="295"/>
      <c r="AB177" s="21"/>
      <c r="AC177" s="16"/>
      <c r="AD177" s="296"/>
      <c r="AE177" s="296"/>
      <c r="AF177" s="296"/>
      <c r="AG177" s="314"/>
      <c r="AH177" s="314"/>
      <c r="AI177" s="15"/>
    </row>
    <row r="178" spans="1:35" x14ac:dyDescent="0.2">
      <c r="A178" s="34" t="s">
        <v>43</v>
      </c>
      <c r="B178" s="33" t="b">
        <f t="shared" si="19"/>
        <v>1</v>
      </c>
      <c r="C178" s="33" t="str">
        <f t="shared" si="20"/>
        <v/>
      </c>
      <c r="D178" s="33" t="str">
        <f t="shared" si="20"/>
        <v/>
      </c>
      <c r="E178" s="33">
        <f t="shared" si="21"/>
        <v>0</v>
      </c>
      <c r="I178" s="292" t="s">
        <v>172</v>
      </c>
      <c r="J178" s="292"/>
      <c r="K178" s="292"/>
      <c r="L178" s="293">
        <v>44882</v>
      </c>
      <c r="M178" s="293"/>
      <c r="N178" s="293"/>
      <c r="O178" s="15">
        <v>153.334</v>
      </c>
      <c r="P178" s="15">
        <v>0</v>
      </c>
      <c r="Q178" s="314">
        <v>0</v>
      </c>
      <c r="R178" s="314"/>
      <c r="S178" s="314"/>
      <c r="T178" s="314"/>
      <c r="U178" s="47">
        <v>153.334</v>
      </c>
      <c r="V178" s="314">
        <v>0</v>
      </c>
      <c r="W178" s="314"/>
      <c r="X178" s="21" t="s">
        <v>85</v>
      </c>
      <c r="Z178" s="295"/>
      <c r="AA178" s="295"/>
      <c r="AB178" s="21"/>
      <c r="AC178" s="16"/>
      <c r="AD178" s="296"/>
      <c r="AE178" s="296"/>
      <c r="AF178" s="296"/>
      <c r="AG178" s="314"/>
      <c r="AH178" s="314"/>
      <c r="AI178" s="15"/>
    </row>
    <row r="179" spans="1:35" x14ac:dyDescent="0.2">
      <c r="L179" s="291" t="s">
        <v>109</v>
      </c>
      <c r="M179" s="291"/>
      <c r="N179" s="291"/>
    </row>
    <row r="180" spans="1:35" x14ac:dyDescent="0.2">
      <c r="A180" s="34" t="s">
        <v>43</v>
      </c>
      <c r="B180" s="33" t="b">
        <f t="shared" ref="B180:B182" si="22">DATE(YEAR(AC180),MONTH(AC180),DAY(AC180))=DATE(YEAR(AD180),MONTH(AD180),DAY(AD180))</f>
        <v>1</v>
      </c>
      <c r="C180" s="33" t="str">
        <f t="shared" ref="C180:D182" si="23">IF(ISBLANK(AC180)=FALSE,TEXT(AC180,"YYYY-MM"),"")</f>
        <v/>
      </c>
      <c r="D180" s="33" t="str">
        <f t="shared" si="23"/>
        <v/>
      </c>
      <c r="E180" s="33">
        <f t="shared" ref="E180:E182" si="24">AG180</f>
        <v>0</v>
      </c>
      <c r="I180" s="292" t="s">
        <v>173</v>
      </c>
      <c r="J180" s="292"/>
      <c r="K180" s="292"/>
      <c r="L180" s="293">
        <v>44912</v>
      </c>
      <c r="M180" s="293"/>
      <c r="N180" s="293"/>
      <c r="O180" s="15">
        <v>166.67</v>
      </c>
      <c r="P180" s="15">
        <v>0</v>
      </c>
      <c r="Q180" s="314">
        <v>0</v>
      </c>
      <c r="R180" s="314"/>
      <c r="S180" s="314"/>
      <c r="T180" s="314"/>
      <c r="U180" s="47">
        <v>166.67</v>
      </c>
      <c r="V180" s="314">
        <v>0</v>
      </c>
      <c r="W180" s="314"/>
      <c r="X180" s="21" t="s">
        <v>85</v>
      </c>
      <c r="Z180" s="295"/>
      <c r="AA180" s="295"/>
      <c r="AB180" s="21"/>
      <c r="AC180" s="16"/>
      <c r="AD180" s="296"/>
      <c r="AE180" s="296"/>
      <c r="AF180" s="296"/>
      <c r="AG180" s="314"/>
      <c r="AH180" s="314"/>
      <c r="AI180" s="15"/>
    </row>
    <row r="181" spans="1:35" x14ac:dyDescent="0.2">
      <c r="A181" s="34" t="s">
        <v>43</v>
      </c>
      <c r="B181" s="33" t="b">
        <f t="shared" si="22"/>
        <v>1</v>
      </c>
      <c r="C181" s="33" t="str">
        <f t="shared" si="23"/>
        <v/>
      </c>
      <c r="D181" s="33" t="str">
        <f t="shared" si="23"/>
        <v/>
      </c>
      <c r="E181" s="33">
        <f t="shared" si="24"/>
        <v>0</v>
      </c>
      <c r="I181" s="292" t="s">
        <v>174</v>
      </c>
      <c r="J181" s="292"/>
      <c r="K181" s="292"/>
      <c r="L181" s="293">
        <v>44943</v>
      </c>
      <c r="M181" s="293"/>
      <c r="N181" s="293"/>
      <c r="O181" s="15">
        <v>166.67</v>
      </c>
      <c r="P181" s="15">
        <v>0</v>
      </c>
      <c r="Q181" s="314">
        <v>0</v>
      </c>
      <c r="R181" s="314"/>
      <c r="S181" s="314"/>
      <c r="T181" s="314"/>
      <c r="U181" s="47">
        <v>166.67</v>
      </c>
      <c r="V181" s="314">
        <v>0</v>
      </c>
      <c r="W181" s="314"/>
      <c r="X181" s="21" t="s">
        <v>85</v>
      </c>
      <c r="Z181" s="295"/>
      <c r="AA181" s="295"/>
      <c r="AB181" s="21"/>
      <c r="AC181" s="16"/>
      <c r="AD181" s="296"/>
      <c r="AE181" s="296"/>
      <c r="AF181" s="296"/>
      <c r="AG181" s="314"/>
      <c r="AH181" s="314"/>
      <c r="AI181" s="15"/>
    </row>
    <row r="182" spans="1:35" x14ac:dyDescent="0.2">
      <c r="A182" s="34" t="s">
        <v>43</v>
      </c>
      <c r="B182" s="33" t="b">
        <f t="shared" si="22"/>
        <v>1</v>
      </c>
      <c r="C182" s="33" t="str">
        <f t="shared" si="23"/>
        <v/>
      </c>
      <c r="D182" s="33" t="str">
        <f t="shared" si="23"/>
        <v/>
      </c>
      <c r="E182" s="33">
        <f t="shared" si="24"/>
        <v>0</v>
      </c>
      <c r="I182" s="292" t="s">
        <v>175</v>
      </c>
      <c r="J182" s="292"/>
      <c r="K182" s="292"/>
      <c r="L182" s="293">
        <v>45002</v>
      </c>
      <c r="M182" s="293"/>
      <c r="N182" s="293"/>
      <c r="O182" s="15">
        <v>166.66</v>
      </c>
      <c r="P182" s="15">
        <v>0</v>
      </c>
      <c r="Q182" s="314">
        <v>0</v>
      </c>
      <c r="R182" s="314"/>
      <c r="S182" s="314"/>
      <c r="T182" s="314"/>
      <c r="U182" s="47">
        <v>166.66</v>
      </c>
      <c r="V182" s="314">
        <v>0</v>
      </c>
      <c r="W182" s="314"/>
      <c r="X182" s="21" t="s">
        <v>85</v>
      </c>
      <c r="Z182" s="295"/>
      <c r="AA182" s="295"/>
      <c r="AB182" s="21"/>
      <c r="AC182" s="16"/>
      <c r="AD182" s="296"/>
      <c r="AE182" s="296"/>
      <c r="AF182" s="296"/>
      <c r="AG182" s="314"/>
      <c r="AH182" s="314"/>
      <c r="AI182" s="15"/>
    </row>
    <row r="183" spans="1:35" x14ac:dyDescent="0.2">
      <c r="I183" s="288" t="s">
        <v>113</v>
      </c>
      <c r="J183" s="288"/>
      <c r="K183" s="288"/>
      <c r="L183" s="288"/>
      <c r="M183" s="288"/>
      <c r="N183" s="288"/>
      <c r="O183" s="17">
        <v>3106.6907999999999</v>
      </c>
      <c r="P183" s="17">
        <v>0</v>
      </c>
      <c r="Q183" s="316">
        <v>0</v>
      </c>
      <c r="R183" s="316"/>
      <c r="S183" s="316"/>
      <c r="T183" s="316"/>
      <c r="U183" s="48">
        <v>3106.6907999999999</v>
      </c>
      <c r="V183" s="316">
        <v>0</v>
      </c>
      <c r="W183" s="316"/>
    </row>
    <row r="185" spans="1:35" x14ac:dyDescent="0.2">
      <c r="J185" s="290" t="s">
        <v>114</v>
      </c>
      <c r="K185" s="290"/>
      <c r="L185" s="290"/>
      <c r="N185" s="290" t="s">
        <v>115</v>
      </c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</row>
    <row r="186" spans="1:35" x14ac:dyDescent="0.2"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</row>
    <row r="189" spans="1:35" x14ac:dyDescent="0.2">
      <c r="K189" s="297" t="s">
        <v>47</v>
      </c>
      <c r="L189" s="297"/>
      <c r="M189" s="297"/>
      <c r="N189" s="297"/>
      <c r="O189" s="297"/>
      <c r="P189" s="297"/>
      <c r="Q189" s="297"/>
    </row>
    <row r="191" spans="1:35" x14ac:dyDescent="0.2">
      <c r="K191" s="290" t="s">
        <v>48</v>
      </c>
      <c r="L191" s="290"/>
      <c r="M191" s="290"/>
      <c r="N191" s="290"/>
      <c r="O191" s="290"/>
      <c r="P191" s="290"/>
      <c r="Q191" s="290"/>
      <c r="R191" s="290"/>
      <c r="T191" s="299">
        <v>0</v>
      </c>
      <c r="U191" s="299"/>
      <c r="V191" s="299"/>
      <c r="AA191" s="290" t="s">
        <v>49</v>
      </c>
      <c r="AB191" s="290"/>
      <c r="AC191" s="290"/>
      <c r="AD191" s="290"/>
      <c r="AF191" s="299">
        <v>1073.3427999999999</v>
      </c>
      <c r="AG191" s="299"/>
    </row>
    <row r="192" spans="1:35" x14ac:dyDescent="0.2">
      <c r="K192" s="290" t="s">
        <v>50</v>
      </c>
      <c r="L192" s="290"/>
      <c r="M192" s="290"/>
      <c r="N192" s="290"/>
      <c r="O192" s="290"/>
      <c r="P192" s="290"/>
      <c r="Q192" s="290"/>
      <c r="R192" s="290"/>
      <c r="T192" s="299">
        <v>500</v>
      </c>
      <c r="U192" s="299"/>
      <c r="V192" s="299"/>
      <c r="AA192" s="290" t="s">
        <v>51</v>
      </c>
      <c r="AB192" s="290"/>
      <c r="AC192" s="290"/>
      <c r="AD192" s="290"/>
      <c r="AF192" s="300">
        <v>1573.3427999999999</v>
      </c>
      <c r="AG192" s="300"/>
    </row>
    <row r="193" spans="1:35" x14ac:dyDescent="0.2">
      <c r="K193" s="290" t="s">
        <v>52</v>
      </c>
      <c r="L193" s="290"/>
      <c r="M193" s="290"/>
      <c r="N193" s="290"/>
      <c r="O193" s="290"/>
      <c r="P193" s="290"/>
      <c r="Q193" s="290"/>
      <c r="R193" s="290"/>
      <c r="T193" s="299">
        <v>0</v>
      </c>
      <c r="U193" s="299"/>
      <c r="V193" s="299"/>
    </row>
    <row r="194" spans="1:35" x14ac:dyDescent="0.2">
      <c r="AG194" s="202"/>
    </row>
    <row r="195" spans="1:35" x14ac:dyDescent="0.2">
      <c r="K195" s="297" t="s">
        <v>53</v>
      </c>
      <c r="L195" s="297"/>
      <c r="M195" s="297"/>
      <c r="N195" s="297"/>
      <c r="O195" s="297"/>
      <c r="P195" s="297"/>
      <c r="Q195" s="297"/>
    </row>
    <row r="197" spans="1:35" x14ac:dyDescent="0.2">
      <c r="K197" s="301" t="s">
        <v>54</v>
      </c>
      <c r="L197" s="301"/>
      <c r="M197" s="301"/>
      <c r="N197" s="301"/>
      <c r="O197" s="301"/>
      <c r="P197" s="301"/>
      <c r="Q197" s="301"/>
      <c r="R197" s="301"/>
      <c r="T197" s="299">
        <v>0</v>
      </c>
      <c r="U197" s="299"/>
      <c r="V197" s="299"/>
      <c r="AA197" s="290" t="s">
        <v>55</v>
      </c>
      <c r="AB197" s="290"/>
      <c r="AC197" s="290"/>
      <c r="AD197" s="290"/>
    </row>
    <row r="199" spans="1:35" x14ac:dyDescent="0.2">
      <c r="K199" s="297" t="s">
        <v>56</v>
      </c>
      <c r="L199" s="297"/>
      <c r="M199" s="297"/>
      <c r="N199" s="297"/>
      <c r="O199" s="297"/>
      <c r="P199" s="297"/>
      <c r="Q199" s="297"/>
    </row>
    <row r="200" spans="1:35" ht="22.5" x14ac:dyDescent="0.2">
      <c r="I200" s="288" t="s">
        <v>57</v>
      </c>
      <c r="J200" s="288"/>
      <c r="K200" s="288"/>
      <c r="L200" s="288" t="s">
        <v>58</v>
      </c>
      <c r="M200" s="288"/>
      <c r="N200" s="288"/>
      <c r="O200" s="19" t="s">
        <v>59</v>
      </c>
      <c r="P200" s="19" t="s">
        <v>60</v>
      </c>
      <c r="Q200" s="288" t="s">
        <v>61</v>
      </c>
      <c r="R200" s="288"/>
      <c r="S200" s="288"/>
      <c r="T200" s="288"/>
      <c r="U200" s="46" t="s">
        <v>62</v>
      </c>
      <c r="V200" s="288" t="s">
        <v>63</v>
      </c>
      <c r="W200" s="288"/>
      <c r="X200" s="19" t="s">
        <v>64</v>
      </c>
      <c r="Z200" s="288" t="s">
        <v>65</v>
      </c>
      <c r="AA200" s="288"/>
      <c r="AB200" s="19" t="s">
        <v>66</v>
      </c>
      <c r="AC200" s="19" t="s">
        <v>67</v>
      </c>
      <c r="AD200" s="288" t="s">
        <v>68</v>
      </c>
      <c r="AE200" s="288"/>
      <c r="AF200" s="288"/>
      <c r="AG200" s="288" t="s">
        <v>69</v>
      </c>
      <c r="AH200" s="288"/>
      <c r="AI200" s="19" t="s">
        <v>63</v>
      </c>
    </row>
    <row r="201" spans="1:35" x14ac:dyDescent="0.2">
      <c r="L201" s="291" t="s">
        <v>70</v>
      </c>
      <c r="M201" s="291"/>
      <c r="N201" s="291"/>
    </row>
    <row r="202" spans="1:35" x14ac:dyDescent="0.2">
      <c r="A202" s="34" t="s">
        <v>43</v>
      </c>
      <c r="B202" s="33" t="b">
        <f t="shared" ref="B202:B208" si="25">DATE(YEAR(AC202),MONTH(AC202),DAY(AC202))=DATE(YEAR(AD202),MONTH(AD202),DAY(AD202))</f>
        <v>1</v>
      </c>
      <c r="C202" s="33" t="str">
        <f t="shared" ref="C202:D208" si="26">IF(ISBLANK(AC202)=FALSE,TEXT(AC202,"YYYY-MM"),"")</f>
        <v>2022-09</v>
      </c>
      <c r="D202" s="33" t="str">
        <f t="shared" si="26"/>
        <v>2022-09</v>
      </c>
      <c r="E202" s="33">
        <f t="shared" ref="E202:E208" si="27">AG202</f>
        <v>153.3347</v>
      </c>
      <c r="I202" s="292" t="s">
        <v>176</v>
      </c>
      <c r="J202" s="292"/>
      <c r="K202" s="292"/>
      <c r="L202" s="293">
        <v>44729</v>
      </c>
      <c r="M202" s="293"/>
      <c r="N202" s="293"/>
      <c r="O202" s="15">
        <v>153.3347</v>
      </c>
      <c r="P202" s="15">
        <v>0</v>
      </c>
      <c r="Q202" s="314">
        <v>0</v>
      </c>
      <c r="R202" s="314"/>
      <c r="S202" s="314"/>
      <c r="T202" s="314"/>
      <c r="U202" s="47">
        <v>153.3347</v>
      </c>
      <c r="V202" s="314">
        <v>0</v>
      </c>
      <c r="W202" s="314"/>
      <c r="X202" s="21" t="s">
        <v>72</v>
      </c>
      <c r="Z202" s="295" t="s">
        <v>73</v>
      </c>
      <c r="AA202" s="295"/>
      <c r="AB202" s="21" t="s">
        <v>177</v>
      </c>
      <c r="AC202" s="16">
        <v>44817</v>
      </c>
      <c r="AD202" s="296">
        <v>44817</v>
      </c>
      <c r="AE202" s="296"/>
      <c r="AF202" s="296"/>
      <c r="AG202" s="314">
        <v>153.3347</v>
      </c>
      <c r="AH202" s="314"/>
      <c r="AI202" s="15">
        <v>0</v>
      </c>
    </row>
    <row r="203" spans="1:35" x14ac:dyDescent="0.2">
      <c r="A203" s="34" t="s">
        <v>43</v>
      </c>
      <c r="B203" s="33" t="b">
        <f t="shared" si="25"/>
        <v>1</v>
      </c>
      <c r="C203" s="33" t="str">
        <f t="shared" si="26"/>
        <v>2022-09</v>
      </c>
      <c r="D203" s="33" t="str">
        <f t="shared" si="26"/>
        <v>2022-09</v>
      </c>
      <c r="E203" s="33">
        <f t="shared" si="27"/>
        <v>153.3347</v>
      </c>
      <c r="I203" s="292" t="s">
        <v>178</v>
      </c>
      <c r="J203" s="292"/>
      <c r="K203" s="292"/>
      <c r="L203" s="293">
        <v>44759</v>
      </c>
      <c r="M203" s="293"/>
      <c r="N203" s="293"/>
      <c r="O203" s="15">
        <v>153.3347</v>
      </c>
      <c r="P203" s="15">
        <v>0</v>
      </c>
      <c r="Q203" s="314">
        <v>0</v>
      </c>
      <c r="R203" s="314"/>
      <c r="S203" s="314"/>
      <c r="T203" s="314"/>
      <c r="U203" s="47">
        <v>153.3347</v>
      </c>
      <c r="V203" s="314">
        <v>0</v>
      </c>
      <c r="W203" s="314"/>
      <c r="X203" s="21" t="s">
        <v>72</v>
      </c>
      <c r="Z203" s="295" t="s">
        <v>73</v>
      </c>
      <c r="AA203" s="295"/>
      <c r="AB203" s="21" t="s">
        <v>179</v>
      </c>
      <c r="AC203" s="16">
        <v>44834</v>
      </c>
      <c r="AD203" s="296">
        <v>44834</v>
      </c>
      <c r="AE203" s="296"/>
      <c r="AF203" s="296"/>
      <c r="AG203" s="314">
        <v>153.3347</v>
      </c>
      <c r="AH203" s="314"/>
      <c r="AI203" s="15">
        <v>0</v>
      </c>
    </row>
    <row r="204" spans="1:35" x14ac:dyDescent="0.2">
      <c r="A204" s="34" t="s">
        <v>43</v>
      </c>
      <c r="B204" s="33" t="b">
        <f t="shared" si="25"/>
        <v>1</v>
      </c>
      <c r="C204" s="33" t="str">
        <f t="shared" si="26"/>
        <v>2022-11</v>
      </c>
      <c r="D204" s="33" t="str">
        <f t="shared" si="26"/>
        <v>2022-11</v>
      </c>
      <c r="E204" s="33">
        <f t="shared" si="27"/>
        <v>153.3347</v>
      </c>
      <c r="I204" s="292" t="s">
        <v>180</v>
      </c>
      <c r="J204" s="292"/>
      <c r="K204" s="292"/>
      <c r="L204" s="293">
        <v>44790</v>
      </c>
      <c r="M204" s="293"/>
      <c r="N204" s="293"/>
      <c r="O204" s="15">
        <v>153.3347</v>
      </c>
      <c r="P204" s="15">
        <v>0</v>
      </c>
      <c r="Q204" s="314">
        <v>0</v>
      </c>
      <c r="R204" s="314"/>
      <c r="S204" s="314"/>
      <c r="T204" s="314"/>
      <c r="U204" s="47">
        <v>153.3347</v>
      </c>
      <c r="V204" s="314">
        <v>0</v>
      </c>
      <c r="W204" s="314"/>
      <c r="X204" s="21" t="s">
        <v>72</v>
      </c>
      <c r="Z204" s="295" t="s">
        <v>73</v>
      </c>
      <c r="AA204" s="295"/>
      <c r="AB204" s="21" t="s">
        <v>181</v>
      </c>
      <c r="AC204" s="16">
        <v>44873</v>
      </c>
      <c r="AD204" s="296">
        <v>44873</v>
      </c>
      <c r="AE204" s="296"/>
      <c r="AF204" s="296"/>
      <c r="AG204" s="314">
        <v>153.3347</v>
      </c>
      <c r="AH204" s="314"/>
      <c r="AI204" s="15">
        <v>0</v>
      </c>
    </row>
    <row r="205" spans="1:35" x14ac:dyDescent="0.2">
      <c r="A205" s="34" t="s">
        <v>43</v>
      </c>
      <c r="B205" s="33" t="b">
        <f t="shared" si="25"/>
        <v>1</v>
      </c>
      <c r="C205" s="33" t="str">
        <f t="shared" si="26"/>
        <v>2022-12</v>
      </c>
      <c r="D205" s="33" t="str">
        <f t="shared" si="26"/>
        <v>2022-12</v>
      </c>
      <c r="E205" s="33">
        <f t="shared" si="27"/>
        <v>153.3347</v>
      </c>
      <c r="I205" s="292" t="s">
        <v>182</v>
      </c>
      <c r="J205" s="292"/>
      <c r="K205" s="292"/>
      <c r="L205" s="293">
        <v>44821</v>
      </c>
      <c r="M205" s="293"/>
      <c r="N205" s="293"/>
      <c r="O205" s="15">
        <v>153.3347</v>
      </c>
      <c r="P205" s="15">
        <v>0</v>
      </c>
      <c r="Q205" s="314">
        <v>0</v>
      </c>
      <c r="R205" s="314"/>
      <c r="S205" s="314"/>
      <c r="T205" s="314"/>
      <c r="U205" s="47">
        <v>153.3347</v>
      </c>
      <c r="V205" s="314">
        <v>0</v>
      </c>
      <c r="W205" s="314"/>
      <c r="X205" s="21" t="s">
        <v>72</v>
      </c>
      <c r="Z205" s="295" t="s">
        <v>73</v>
      </c>
      <c r="AA205" s="295"/>
      <c r="AB205" s="21" t="s">
        <v>183</v>
      </c>
      <c r="AC205" s="16">
        <v>44908</v>
      </c>
      <c r="AD205" s="296">
        <v>44908</v>
      </c>
      <c r="AE205" s="296"/>
      <c r="AF205" s="296"/>
      <c r="AG205" s="314">
        <v>153.3347</v>
      </c>
      <c r="AH205" s="314"/>
      <c r="AI205" s="15">
        <v>0</v>
      </c>
    </row>
    <row r="206" spans="1:35" x14ac:dyDescent="0.2">
      <c r="A206" s="34" t="s">
        <v>43</v>
      </c>
      <c r="B206" s="33" t="b">
        <f t="shared" si="25"/>
        <v>1</v>
      </c>
      <c r="C206" s="33" t="str">
        <f t="shared" si="26"/>
        <v>2023-03</v>
      </c>
      <c r="D206" s="33" t="str">
        <f t="shared" si="26"/>
        <v>2023-03</v>
      </c>
      <c r="E206" s="33">
        <f t="shared" si="27"/>
        <v>153.3347</v>
      </c>
      <c r="I206" s="292" t="s">
        <v>184</v>
      </c>
      <c r="J206" s="292"/>
      <c r="K206" s="292"/>
      <c r="L206" s="293">
        <v>44851</v>
      </c>
      <c r="M206" s="293"/>
      <c r="N206" s="293"/>
      <c r="O206" s="15">
        <v>153.3347</v>
      </c>
      <c r="P206" s="15">
        <v>0</v>
      </c>
      <c r="Q206" s="314">
        <v>0</v>
      </c>
      <c r="R206" s="314"/>
      <c r="S206" s="314"/>
      <c r="T206" s="314"/>
      <c r="U206" s="47">
        <v>153.3347</v>
      </c>
      <c r="V206" s="314">
        <v>0</v>
      </c>
      <c r="W206" s="314"/>
      <c r="X206" s="21" t="s">
        <v>72</v>
      </c>
      <c r="Z206" s="295" t="s">
        <v>73</v>
      </c>
      <c r="AA206" s="295"/>
      <c r="AB206" s="21" t="s">
        <v>185</v>
      </c>
      <c r="AC206" s="16">
        <v>45013.544988425929</v>
      </c>
      <c r="AD206" s="296">
        <v>45013.545324074075</v>
      </c>
      <c r="AE206" s="296"/>
      <c r="AF206" s="296"/>
      <c r="AG206" s="314">
        <v>153.3347</v>
      </c>
      <c r="AH206" s="314"/>
      <c r="AI206" s="15">
        <v>0</v>
      </c>
    </row>
    <row r="207" spans="1:35" x14ac:dyDescent="0.2">
      <c r="A207" s="34" t="s">
        <v>43</v>
      </c>
      <c r="B207" s="33" t="b">
        <f t="shared" si="25"/>
        <v>1</v>
      </c>
      <c r="C207" s="33" t="str">
        <f t="shared" si="26"/>
        <v>2023-03</v>
      </c>
      <c r="D207" s="33" t="str">
        <f t="shared" si="26"/>
        <v>2023-03</v>
      </c>
      <c r="E207" s="33">
        <f t="shared" si="27"/>
        <v>153.3347</v>
      </c>
      <c r="I207" s="292" t="s">
        <v>186</v>
      </c>
      <c r="J207" s="292"/>
      <c r="K207" s="292"/>
      <c r="L207" s="293">
        <v>44882</v>
      </c>
      <c r="M207" s="293"/>
      <c r="N207" s="293"/>
      <c r="O207" s="15">
        <v>153.3347</v>
      </c>
      <c r="P207" s="15">
        <v>0</v>
      </c>
      <c r="Q207" s="314">
        <v>0</v>
      </c>
      <c r="R207" s="314"/>
      <c r="S207" s="314"/>
      <c r="T207" s="314"/>
      <c r="U207" s="47">
        <v>153.3347</v>
      </c>
      <c r="V207" s="314">
        <v>0</v>
      </c>
      <c r="W207" s="314"/>
      <c r="X207" s="21" t="s">
        <v>72</v>
      </c>
      <c r="Z207" s="295" t="s">
        <v>73</v>
      </c>
      <c r="AA207" s="295"/>
      <c r="AB207" s="21" t="s">
        <v>185</v>
      </c>
      <c r="AC207" s="16">
        <v>45013.544988425929</v>
      </c>
      <c r="AD207" s="296">
        <v>45013.545324074075</v>
      </c>
      <c r="AE207" s="296"/>
      <c r="AF207" s="296"/>
      <c r="AG207" s="314">
        <v>153.3347</v>
      </c>
      <c r="AH207" s="314"/>
      <c r="AI207" s="15">
        <v>0</v>
      </c>
    </row>
    <row r="208" spans="1:35" x14ac:dyDescent="0.2">
      <c r="A208" s="34" t="s">
        <v>43</v>
      </c>
      <c r="B208" s="33" t="b">
        <f t="shared" si="25"/>
        <v>1</v>
      </c>
      <c r="C208" s="33" t="str">
        <f t="shared" si="26"/>
        <v>2023-03</v>
      </c>
      <c r="D208" s="33" t="str">
        <f t="shared" si="26"/>
        <v>2023-03</v>
      </c>
      <c r="E208" s="33">
        <f t="shared" si="27"/>
        <v>153.33459999999999</v>
      </c>
      <c r="I208" s="292" t="s">
        <v>187</v>
      </c>
      <c r="J208" s="292"/>
      <c r="K208" s="292"/>
      <c r="L208" s="293">
        <v>44912</v>
      </c>
      <c r="M208" s="293"/>
      <c r="N208" s="293"/>
      <c r="O208" s="15">
        <v>153.33459999999999</v>
      </c>
      <c r="P208" s="15">
        <v>0</v>
      </c>
      <c r="Q208" s="314">
        <v>0</v>
      </c>
      <c r="R208" s="314"/>
      <c r="S208" s="314"/>
      <c r="T208" s="314"/>
      <c r="U208" s="47">
        <v>153.33459999999999</v>
      </c>
      <c r="V208" s="314">
        <v>0</v>
      </c>
      <c r="W208" s="314"/>
      <c r="X208" s="21" t="s">
        <v>72</v>
      </c>
      <c r="Z208" s="295" t="s">
        <v>73</v>
      </c>
      <c r="AA208" s="295"/>
      <c r="AB208" s="21" t="s">
        <v>185</v>
      </c>
      <c r="AC208" s="16">
        <v>45013.544988425929</v>
      </c>
      <c r="AD208" s="296">
        <v>45013.545324074075</v>
      </c>
      <c r="AE208" s="296"/>
      <c r="AF208" s="296"/>
      <c r="AG208" s="314">
        <v>153.33459999999999</v>
      </c>
      <c r="AH208" s="314"/>
      <c r="AI208" s="15">
        <v>0</v>
      </c>
    </row>
    <row r="209" spans="1:35" x14ac:dyDescent="0.2">
      <c r="L209" s="291" t="s">
        <v>109</v>
      </c>
      <c r="M209" s="291"/>
      <c r="N209" s="291"/>
    </row>
    <row r="210" spans="1:35" x14ac:dyDescent="0.2">
      <c r="A210" s="34" t="s">
        <v>43</v>
      </c>
      <c r="B210" s="33" t="b">
        <f t="shared" ref="B210:B212" si="28">DATE(YEAR(AC210),MONTH(AC210),DAY(AC210))=DATE(YEAR(AD210),MONTH(AD210),DAY(AD210))</f>
        <v>1</v>
      </c>
      <c r="C210" s="33" t="str">
        <f t="shared" ref="C210:D212" si="29">IF(ISBLANK(AC210)=FALSE,TEXT(AC210,"YYYY-MM"),"")</f>
        <v>2023-03</v>
      </c>
      <c r="D210" s="33" t="str">
        <f t="shared" si="29"/>
        <v>2023-03</v>
      </c>
      <c r="E210" s="33">
        <f t="shared" ref="E210:E212" si="30">AG210</f>
        <v>166.67</v>
      </c>
      <c r="I210" s="292" t="s">
        <v>188</v>
      </c>
      <c r="J210" s="292"/>
      <c r="K210" s="292"/>
      <c r="L210" s="293">
        <v>44943</v>
      </c>
      <c r="M210" s="293"/>
      <c r="N210" s="293"/>
      <c r="O210" s="15">
        <v>166.67</v>
      </c>
      <c r="P210" s="15">
        <v>0</v>
      </c>
      <c r="Q210" s="314">
        <v>0</v>
      </c>
      <c r="R210" s="314"/>
      <c r="S210" s="314"/>
      <c r="T210" s="314"/>
      <c r="U210" s="47">
        <v>166.67</v>
      </c>
      <c r="V210" s="314">
        <v>0</v>
      </c>
      <c r="W210" s="314"/>
      <c r="X210" s="21" t="s">
        <v>72</v>
      </c>
      <c r="Z210" s="295" t="s">
        <v>189</v>
      </c>
      <c r="AA210" s="295"/>
      <c r="AB210" s="21" t="s">
        <v>190</v>
      </c>
      <c r="AC210" s="16">
        <v>45013.545335648145</v>
      </c>
      <c r="AD210" s="296">
        <v>45013.546296296299</v>
      </c>
      <c r="AE210" s="296"/>
      <c r="AF210" s="296"/>
      <c r="AG210" s="314">
        <v>166.67</v>
      </c>
      <c r="AH210" s="314"/>
      <c r="AI210" s="15">
        <v>0</v>
      </c>
    </row>
    <row r="211" spans="1:35" x14ac:dyDescent="0.2">
      <c r="A211" s="34" t="s">
        <v>43</v>
      </c>
      <c r="B211" s="33" t="b">
        <f t="shared" si="28"/>
        <v>1</v>
      </c>
      <c r="C211" s="33" t="str">
        <f t="shared" si="29"/>
        <v>2023-03</v>
      </c>
      <c r="D211" s="33" t="str">
        <f t="shared" si="29"/>
        <v>2023-03</v>
      </c>
      <c r="E211" s="33">
        <f t="shared" si="30"/>
        <v>166.67</v>
      </c>
      <c r="I211" s="292" t="s">
        <v>191</v>
      </c>
      <c r="J211" s="292"/>
      <c r="K211" s="292"/>
      <c r="L211" s="293">
        <v>44974</v>
      </c>
      <c r="M211" s="293"/>
      <c r="N211" s="293"/>
      <c r="O211" s="15">
        <v>166.67</v>
      </c>
      <c r="P211" s="15">
        <v>0</v>
      </c>
      <c r="Q211" s="314">
        <v>0</v>
      </c>
      <c r="R211" s="314"/>
      <c r="S211" s="314"/>
      <c r="T211" s="314"/>
      <c r="U211" s="47">
        <v>166.67</v>
      </c>
      <c r="V211" s="314">
        <v>0</v>
      </c>
      <c r="W211" s="314"/>
      <c r="X211" s="21" t="s">
        <v>72</v>
      </c>
      <c r="Z211" s="295" t="s">
        <v>189</v>
      </c>
      <c r="AA211" s="295"/>
      <c r="AB211" s="21" t="s">
        <v>190</v>
      </c>
      <c r="AC211" s="16">
        <v>45013.545335648145</v>
      </c>
      <c r="AD211" s="296">
        <v>45013.546296296299</v>
      </c>
      <c r="AE211" s="296"/>
      <c r="AF211" s="296"/>
      <c r="AG211" s="314">
        <v>166.67</v>
      </c>
      <c r="AH211" s="314"/>
      <c r="AI211" s="15">
        <v>0</v>
      </c>
    </row>
    <row r="212" spans="1:35" x14ac:dyDescent="0.2">
      <c r="A212" s="34" t="s">
        <v>43</v>
      </c>
      <c r="B212" s="33" t="b">
        <f t="shared" si="28"/>
        <v>1</v>
      </c>
      <c r="C212" s="33" t="str">
        <f t="shared" si="29"/>
        <v>2023-03</v>
      </c>
      <c r="D212" s="33" t="str">
        <f t="shared" si="29"/>
        <v>2023-03</v>
      </c>
      <c r="E212" s="33">
        <f t="shared" si="30"/>
        <v>166.66</v>
      </c>
      <c r="I212" s="292" t="s">
        <v>192</v>
      </c>
      <c r="J212" s="292"/>
      <c r="K212" s="292"/>
      <c r="L212" s="293">
        <v>45033</v>
      </c>
      <c r="M212" s="293"/>
      <c r="N212" s="293"/>
      <c r="O212" s="15">
        <v>166.66</v>
      </c>
      <c r="P212" s="15">
        <v>0</v>
      </c>
      <c r="Q212" s="314">
        <v>0</v>
      </c>
      <c r="R212" s="314"/>
      <c r="S212" s="314"/>
      <c r="T212" s="314"/>
      <c r="U212" s="47">
        <v>166.66</v>
      </c>
      <c r="V212" s="314">
        <v>0</v>
      </c>
      <c r="W212" s="314"/>
      <c r="X212" s="21" t="s">
        <v>72</v>
      </c>
      <c r="Z212" s="295" t="s">
        <v>189</v>
      </c>
      <c r="AA212" s="295"/>
      <c r="AB212" s="21" t="s">
        <v>190</v>
      </c>
      <c r="AC212" s="16">
        <v>45013.545335648145</v>
      </c>
      <c r="AD212" s="296">
        <v>45013.546296296299</v>
      </c>
      <c r="AE212" s="296"/>
      <c r="AF212" s="296"/>
      <c r="AG212" s="314">
        <v>166.66</v>
      </c>
      <c r="AH212" s="314"/>
      <c r="AI212" s="15">
        <v>0</v>
      </c>
    </row>
    <row r="213" spans="1:35" x14ac:dyDescent="0.2">
      <c r="I213" s="288" t="s">
        <v>113</v>
      </c>
      <c r="J213" s="288"/>
      <c r="K213" s="288"/>
      <c r="L213" s="288"/>
      <c r="M213" s="288"/>
      <c r="N213" s="288"/>
      <c r="O213" s="17">
        <v>1573.3427999999999</v>
      </c>
      <c r="P213" s="17">
        <v>0</v>
      </c>
      <c r="Q213" s="316">
        <v>0</v>
      </c>
      <c r="R213" s="316"/>
      <c r="S213" s="316"/>
      <c r="T213" s="316"/>
      <c r="U213" s="48">
        <v>1573.3427999999999</v>
      </c>
      <c r="V213" s="316">
        <v>0</v>
      </c>
      <c r="W213" s="316"/>
    </row>
    <row r="215" spans="1:35" x14ac:dyDescent="0.2">
      <c r="J215" s="290" t="s">
        <v>114</v>
      </c>
      <c r="K215" s="290"/>
      <c r="L215" s="290"/>
      <c r="N215" s="290" t="s">
        <v>115</v>
      </c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AG215" s="312">
        <f>SUM(AG202:AH208,AG162:AH171,AG115:AH117,AG14:AH19)</f>
        <v>3986.6608000000001</v>
      </c>
      <c r="AH215" s="312"/>
    </row>
    <row r="216" spans="1:35" x14ac:dyDescent="0.2"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</row>
    <row r="218" spans="1:35" x14ac:dyDescent="0.2">
      <c r="AC218" s="16">
        <f>DATE(YEAR(AC211),MONTH(AC211),DAY(AC211))</f>
        <v>45013</v>
      </c>
    </row>
  </sheetData>
  <mergeCells count="975">
    <mergeCell ref="J215:L215"/>
    <mergeCell ref="N215:X216"/>
    <mergeCell ref="AG215:AH215"/>
    <mergeCell ref="I212:K212"/>
    <mergeCell ref="L212:N212"/>
    <mergeCell ref="Q212:T212"/>
    <mergeCell ref="V212:W212"/>
    <mergeCell ref="Z212:AA212"/>
    <mergeCell ref="AD212:AF212"/>
    <mergeCell ref="I211:K211"/>
    <mergeCell ref="L211:N211"/>
    <mergeCell ref="Q211:T211"/>
    <mergeCell ref="V211:W211"/>
    <mergeCell ref="Z211:AA211"/>
    <mergeCell ref="AD211:AF211"/>
    <mergeCell ref="AG211:AH211"/>
    <mergeCell ref="AG212:AH212"/>
    <mergeCell ref="I213:K213"/>
    <mergeCell ref="L213:N213"/>
    <mergeCell ref="Q213:T213"/>
    <mergeCell ref="V213:W213"/>
    <mergeCell ref="L209:N209"/>
    <mergeCell ref="I210:K210"/>
    <mergeCell ref="L210:N210"/>
    <mergeCell ref="Q210:T210"/>
    <mergeCell ref="V210:W210"/>
    <mergeCell ref="Z210:AA210"/>
    <mergeCell ref="AG207:AH207"/>
    <mergeCell ref="I208:K208"/>
    <mergeCell ref="L208:N208"/>
    <mergeCell ref="Q208:T208"/>
    <mergeCell ref="V208:W208"/>
    <mergeCell ref="Z208:AA208"/>
    <mergeCell ref="AD208:AF208"/>
    <mergeCell ref="AG208:AH208"/>
    <mergeCell ref="I207:K207"/>
    <mergeCell ref="L207:N207"/>
    <mergeCell ref="Q207:T207"/>
    <mergeCell ref="V207:W207"/>
    <mergeCell ref="Z207:AA207"/>
    <mergeCell ref="AD207:AF207"/>
    <mergeCell ref="AD210:AF210"/>
    <mergeCell ref="AG210:AH210"/>
    <mergeCell ref="AG205:AH205"/>
    <mergeCell ref="I206:K206"/>
    <mergeCell ref="L206:N206"/>
    <mergeCell ref="Q206:T206"/>
    <mergeCell ref="V206:W206"/>
    <mergeCell ref="Z206:AA206"/>
    <mergeCell ref="AD206:AF206"/>
    <mergeCell ref="AG206:AH206"/>
    <mergeCell ref="I205:K205"/>
    <mergeCell ref="L205:N205"/>
    <mergeCell ref="Q205:T205"/>
    <mergeCell ref="V205:W205"/>
    <mergeCell ref="Z205:AA205"/>
    <mergeCell ref="AD205:AF205"/>
    <mergeCell ref="AG203:AH203"/>
    <mergeCell ref="I204:K204"/>
    <mergeCell ref="L204:N204"/>
    <mergeCell ref="Q204:T204"/>
    <mergeCell ref="V204:W204"/>
    <mergeCell ref="Z204:AA204"/>
    <mergeCell ref="AD204:AF204"/>
    <mergeCell ref="AG204:AH204"/>
    <mergeCell ref="I203:K203"/>
    <mergeCell ref="L203:N203"/>
    <mergeCell ref="Q203:T203"/>
    <mergeCell ref="V203:W203"/>
    <mergeCell ref="Z203:AA203"/>
    <mergeCell ref="AD203:AF203"/>
    <mergeCell ref="L201:N201"/>
    <mergeCell ref="I202:K202"/>
    <mergeCell ref="L202:N202"/>
    <mergeCell ref="Q202:T202"/>
    <mergeCell ref="V202:W202"/>
    <mergeCell ref="Z202:AA202"/>
    <mergeCell ref="AD202:AF202"/>
    <mergeCell ref="AG202:AH202"/>
    <mergeCell ref="I200:K200"/>
    <mergeCell ref="L200:N200"/>
    <mergeCell ref="Q200:T200"/>
    <mergeCell ref="V200:W200"/>
    <mergeCell ref="Z200:AA200"/>
    <mergeCell ref="K193:R193"/>
    <mergeCell ref="T193:V193"/>
    <mergeCell ref="K195:Q195"/>
    <mergeCell ref="K197:R197"/>
    <mergeCell ref="T197:V197"/>
    <mergeCell ref="AA197:AD197"/>
    <mergeCell ref="AD200:AF200"/>
    <mergeCell ref="K191:R191"/>
    <mergeCell ref="T191:V191"/>
    <mergeCell ref="AA191:AD191"/>
    <mergeCell ref="AF191:AG191"/>
    <mergeCell ref="K192:R192"/>
    <mergeCell ref="T192:V192"/>
    <mergeCell ref="AA192:AD192"/>
    <mergeCell ref="AF192:AG192"/>
    <mergeCell ref="K199:Q199"/>
    <mergeCell ref="AG200:AH200"/>
    <mergeCell ref="J185:L185"/>
    <mergeCell ref="N185:X186"/>
    <mergeCell ref="I182:K182"/>
    <mergeCell ref="L182:N182"/>
    <mergeCell ref="Q182:T182"/>
    <mergeCell ref="V182:W182"/>
    <mergeCell ref="Z182:AA182"/>
    <mergeCell ref="AD182:AF182"/>
    <mergeCell ref="K189:Q189"/>
    <mergeCell ref="I181:K181"/>
    <mergeCell ref="L181:N181"/>
    <mergeCell ref="Q181:T181"/>
    <mergeCell ref="V181:W181"/>
    <mergeCell ref="Z181:AA181"/>
    <mergeCell ref="AD181:AF181"/>
    <mergeCell ref="AG181:AH181"/>
    <mergeCell ref="AG182:AH182"/>
    <mergeCell ref="I183:K183"/>
    <mergeCell ref="L183:N183"/>
    <mergeCell ref="Q183:T183"/>
    <mergeCell ref="V183:W183"/>
    <mergeCell ref="L179:N179"/>
    <mergeCell ref="I180:K180"/>
    <mergeCell ref="L180:N180"/>
    <mergeCell ref="Q180:T180"/>
    <mergeCell ref="V180:W180"/>
    <mergeCell ref="Z180:AA180"/>
    <mergeCell ref="AG177:AH177"/>
    <mergeCell ref="I178:K178"/>
    <mergeCell ref="L178:N178"/>
    <mergeCell ref="Q178:T178"/>
    <mergeCell ref="V178:W178"/>
    <mergeCell ref="Z178:AA178"/>
    <mergeCell ref="AD178:AF178"/>
    <mergeCell ref="AG178:AH178"/>
    <mergeCell ref="I177:K177"/>
    <mergeCell ref="L177:N177"/>
    <mergeCell ref="Q177:T177"/>
    <mergeCell ref="V177:W177"/>
    <mergeCell ref="Z177:AA177"/>
    <mergeCell ref="AD177:AF177"/>
    <mergeCell ref="AD180:AF180"/>
    <mergeCell ref="AG180:AH180"/>
    <mergeCell ref="AG175:AH175"/>
    <mergeCell ref="I176:K176"/>
    <mergeCell ref="L176:N176"/>
    <mergeCell ref="Q176:T176"/>
    <mergeCell ref="V176:W176"/>
    <mergeCell ref="Z176:AA176"/>
    <mergeCell ref="AD176:AF176"/>
    <mergeCell ref="AG176:AH176"/>
    <mergeCell ref="I175:K175"/>
    <mergeCell ref="L175:N175"/>
    <mergeCell ref="Q175:T175"/>
    <mergeCell ref="V175:W175"/>
    <mergeCell ref="Z175:AA175"/>
    <mergeCell ref="AD175:AF175"/>
    <mergeCell ref="AG173:AH173"/>
    <mergeCell ref="I174:K174"/>
    <mergeCell ref="L174:N174"/>
    <mergeCell ref="Q174:T174"/>
    <mergeCell ref="V174:W174"/>
    <mergeCell ref="Z174:AA174"/>
    <mergeCell ref="AD174:AF174"/>
    <mergeCell ref="AG174:AH174"/>
    <mergeCell ref="I173:K173"/>
    <mergeCell ref="L173:N173"/>
    <mergeCell ref="Q173:T173"/>
    <mergeCell ref="V173:W173"/>
    <mergeCell ref="Z173:AA173"/>
    <mergeCell ref="AD173:AF173"/>
    <mergeCell ref="AG171:AH171"/>
    <mergeCell ref="I172:K172"/>
    <mergeCell ref="L172:N172"/>
    <mergeCell ref="Q172:T172"/>
    <mergeCell ref="V172:W172"/>
    <mergeCell ref="Z172:AA172"/>
    <mergeCell ref="AD172:AF172"/>
    <mergeCell ref="AG172:AH172"/>
    <mergeCell ref="I171:K171"/>
    <mergeCell ref="L171:N171"/>
    <mergeCell ref="Q171:T171"/>
    <mergeCell ref="V171:W171"/>
    <mergeCell ref="Z171:AA171"/>
    <mergeCell ref="AD171:AF171"/>
    <mergeCell ref="AG169:AH169"/>
    <mergeCell ref="I170:K170"/>
    <mergeCell ref="L170:N170"/>
    <mergeCell ref="Q170:T170"/>
    <mergeCell ref="V170:W170"/>
    <mergeCell ref="Z170:AA170"/>
    <mergeCell ref="AD170:AF170"/>
    <mergeCell ref="AG170:AH170"/>
    <mergeCell ref="I169:K169"/>
    <mergeCell ref="L169:N169"/>
    <mergeCell ref="Q169:T169"/>
    <mergeCell ref="V169:W169"/>
    <mergeCell ref="Z169:AA169"/>
    <mergeCell ref="AD169:AF169"/>
    <mergeCell ref="AG167:AH167"/>
    <mergeCell ref="I168:K168"/>
    <mergeCell ref="L168:N168"/>
    <mergeCell ref="Q168:T168"/>
    <mergeCell ref="V168:W168"/>
    <mergeCell ref="Z168:AA168"/>
    <mergeCell ref="AD168:AF168"/>
    <mergeCell ref="AG168:AH168"/>
    <mergeCell ref="I167:K167"/>
    <mergeCell ref="L167:N167"/>
    <mergeCell ref="Q167:T167"/>
    <mergeCell ref="V167:W167"/>
    <mergeCell ref="Z167:AA167"/>
    <mergeCell ref="AD167:AF167"/>
    <mergeCell ref="AG165:AH165"/>
    <mergeCell ref="I166:K166"/>
    <mergeCell ref="L166:N166"/>
    <mergeCell ref="Q166:T166"/>
    <mergeCell ref="V166:W166"/>
    <mergeCell ref="Z166:AA166"/>
    <mergeCell ref="AD166:AF166"/>
    <mergeCell ref="AG166:AH166"/>
    <mergeCell ref="I165:K165"/>
    <mergeCell ref="L165:N165"/>
    <mergeCell ref="Q165:T165"/>
    <mergeCell ref="V165:W165"/>
    <mergeCell ref="Z165:AA165"/>
    <mergeCell ref="AD165:AF165"/>
    <mergeCell ref="AG163:AH163"/>
    <mergeCell ref="I164:K164"/>
    <mergeCell ref="L164:N164"/>
    <mergeCell ref="Q164:T164"/>
    <mergeCell ref="V164:W164"/>
    <mergeCell ref="Z164:AA164"/>
    <mergeCell ref="AD164:AF164"/>
    <mergeCell ref="AG164:AH164"/>
    <mergeCell ref="I163:K163"/>
    <mergeCell ref="L163:N163"/>
    <mergeCell ref="Q163:T163"/>
    <mergeCell ref="V163:W163"/>
    <mergeCell ref="Z163:AA163"/>
    <mergeCell ref="AD163:AF163"/>
    <mergeCell ref="AG160:AH160"/>
    <mergeCell ref="L161:N161"/>
    <mergeCell ref="I162:K162"/>
    <mergeCell ref="L162:N162"/>
    <mergeCell ref="Q162:T162"/>
    <mergeCell ref="V162:W162"/>
    <mergeCell ref="Z162:AA162"/>
    <mergeCell ref="AD162:AF162"/>
    <mergeCell ref="AG162:AH162"/>
    <mergeCell ref="K159:Q159"/>
    <mergeCell ref="I160:K160"/>
    <mergeCell ref="L160:N160"/>
    <mergeCell ref="Q160:T160"/>
    <mergeCell ref="V160:W160"/>
    <mergeCell ref="Z160:AA160"/>
    <mergeCell ref="K153:R153"/>
    <mergeCell ref="T153:V153"/>
    <mergeCell ref="K155:Q155"/>
    <mergeCell ref="K157:R157"/>
    <mergeCell ref="T157:V157"/>
    <mergeCell ref="AA157:AD157"/>
    <mergeCell ref="AD160:AF160"/>
    <mergeCell ref="K149:Q149"/>
    <mergeCell ref="K151:R151"/>
    <mergeCell ref="T151:V151"/>
    <mergeCell ref="AA151:AD151"/>
    <mergeCell ref="AF151:AG151"/>
    <mergeCell ref="K152:R152"/>
    <mergeCell ref="T152:V152"/>
    <mergeCell ref="AA152:AD152"/>
    <mergeCell ref="AF152:AG152"/>
    <mergeCell ref="I143:K143"/>
    <mergeCell ref="L143:N143"/>
    <mergeCell ref="Q143:T143"/>
    <mergeCell ref="V143:W143"/>
    <mergeCell ref="J145:L145"/>
    <mergeCell ref="N145:X146"/>
    <mergeCell ref="AG141:AH141"/>
    <mergeCell ref="I142:K142"/>
    <mergeCell ref="L142:N142"/>
    <mergeCell ref="Q142:T142"/>
    <mergeCell ref="V142:W142"/>
    <mergeCell ref="Z142:AA142"/>
    <mergeCell ref="AD142:AF142"/>
    <mergeCell ref="AG142:AH142"/>
    <mergeCell ref="I141:K141"/>
    <mergeCell ref="L141:N141"/>
    <mergeCell ref="Q141:T141"/>
    <mergeCell ref="V141:W141"/>
    <mergeCell ref="Z141:AA141"/>
    <mergeCell ref="AD141:AF141"/>
    <mergeCell ref="AG138:AH138"/>
    <mergeCell ref="L139:N139"/>
    <mergeCell ref="I140:K140"/>
    <mergeCell ref="L140:N140"/>
    <mergeCell ref="Q140:T140"/>
    <mergeCell ref="V140:W140"/>
    <mergeCell ref="Z140:AA140"/>
    <mergeCell ref="AD140:AF140"/>
    <mergeCell ref="AG140:AH140"/>
    <mergeCell ref="I138:K138"/>
    <mergeCell ref="L138:N138"/>
    <mergeCell ref="Q138:T138"/>
    <mergeCell ref="V138:W138"/>
    <mergeCell ref="Z138:AA138"/>
    <mergeCell ref="AD138:AF138"/>
    <mergeCell ref="AG136:AH136"/>
    <mergeCell ref="I137:K137"/>
    <mergeCell ref="L137:N137"/>
    <mergeCell ref="Q137:T137"/>
    <mergeCell ref="V137:W137"/>
    <mergeCell ref="Z137:AA137"/>
    <mergeCell ref="AD137:AF137"/>
    <mergeCell ref="AG137:AH137"/>
    <mergeCell ref="I136:K136"/>
    <mergeCell ref="L136:N136"/>
    <mergeCell ref="Q136:T136"/>
    <mergeCell ref="V136:W136"/>
    <mergeCell ref="Z136:AA136"/>
    <mergeCell ref="AD136:AF136"/>
    <mergeCell ref="AG134:AH134"/>
    <mergeCell ref="I135:K135"/>
    <mergeCell ref="L135:N135"/>
    <mergeCell ref="Q135:T135"/>
    <mergeCell ref="V135:W135"/>
    <mergeCell ref="Z135:AA135"/>
    <mergeCell ref="AD135:AF135"/>
    <mergeCell ref="AG135:AH135"/>
    <mergeCell ref="I134:K134"/>
    <mergeCell ref="L134:N134"/>
    <mergeCell ref="Q134:T134"/>
    <mergeCell ref="V134:W134"/>
    <mergeCell ref="Z134:AA134"/>
    <mergeCell ref="AD134:AF134"/>
    <mergeCell ref="AG132:AH132"/>
    <mergeCell ref="I133:K133"/>
    <mergeCell ref="L133:N133"/>
    <mergeCell ref="Q133:T133"/>
    <mergeCell ref="V133:W133"/>
    <mergeCell ref="Z133:AA133"/>
    <mergeCell ref="AD133:AF133"/>
    <mergeCell ref="AG133:AH133"/>
    <mergeCell ref="I132:K132"/>
    <mergeCell ref="L132:N132"/>
    <mergeCell ref="Q132:T132"/>
    <mergeCell ref="V132:W132"/>
    <mergeCell ref="Z132:AA132"/>
    <mergeCell ref="AD132:AF132"/>
    <mergeCell ref="AG130:AH130"/>
    <mergeCell ref="I131:K131"/>
    <mergeCell ref="L131:N131"/>
    <mergeCell ref="Q131:T131"/>
    <mergeCell ref="V131:W131"/>
    <mergeCell ref="Z131:AA131"/>
    <mergeCell ref="AD131:AF131"/>
    <mergeCell ref="AG131:AH131"/>
    <mergeCell ref="I130:K130"/>
    <mergeCell ref="L130:N130"/>
    <mergeCell ref="Q130:T130"/>
    <mergeCell ref="V130:W130"/>
    <mergeCell ref="Z130:AA130"/>
    <mergeCell ref="AD130:AF130"/>
    <mergeCell ref="AG128:AH128"/>
    <mergeCell ref="I129:K129"/>
    <mergeCell ref="L129:N129"/>
    <mergeCell ref="Q129:T129"/>
    <mergeCell ref="V129:W129"/>
    <mergeCell ref="Z129:AA129"/>
    <mergeCell ref="AD129:AF129"/>
    <mergeCell ref="AG129:AH129"/>
    <mergeCell ref="I128:K128"/>
    <mergeCell ref="L128:N128"/>
    <mergeCell ref="Q128:T128"/>
    <mergeCell ref="V128:W128"/>
    <mergeCell ref="Z128:AA128"/>
    <mergeCell ref="AD128:AF128"/>
    <mergeCell ref="AG126:AH126"/>
    <mergeCell ref="I127:K127"/>
    <mergeCell ref="L127:N127"/>
    <mergeCell ref="Q127:T127"/>
    <mergeCell ref="V127:W127"/>
    <mergeCell ref="Z127:AA127"/>
    <mergeCell ref="AD127:AF127"/>
    <mergeCell ref="AG127:AH127"/>
    <mergeCell ref="I126:K126"/>
    <mergeCell ref="L126:N126"/>
    <mergeCell ref="Q126:T126"/>
    <mergeCell ref="V126:W126"/>
    <mergeCell ref="Z126:AA126"/>
    <mergeCell ref="AD126:AF126"/>
    <mergeCell ref="AG124:AH124"/>
    <mergeCell ref="I125:K125"/>
    <mergeCell ref="L125:N125"/>
    <mergeCell ref="Q125:T125"/>
    <mergeCell ref="V125:W125"/>
    <mergeCell ref="Z125:AA125"/>
    <mergeCell ref="AD125:AF125"/>
    <mergeCell ref="AG125:AH125"/>
    <mergeCell ref="I124:K124"/>
    <mergeCell ref="L124:N124"/>
    <mergeCell ref="Q124:T124"/>
    <mergeCell ref="V124:W124"/>
    <mergeCell ref="Z124:AA124"/>
    <mergeCell ref="AD124:AF124"/>
    <mergeCell ref="AG122:AH122"/>
    <mergeCell ref="I123:K123"/>
    <mergeCell ref="L123:N123"/>
    <mergeCell ref="Q123:T123"/>
    <mergeCell ref="V123:W123"/>
    <mergeCell ref="Z123:AA123"/>
    <mergeCell ref="AD123:AF123"/>
    <mergeCell ref="AG123:AH123"/>
    <mergeCell ref="I122:K122"/>
    <mergeCell ref="L122:N122"/>
    <mergeCell ref="Q122:T122"/>
    <mergeCell ref="V122:W122"/>
    <mergeCell ref="Z122:AA122"/>
    <mergeCell ref="AD122:AF122"/>
    <mergeCell ref="AG120:AH120"/>
    <mergeCell ref="I121:K121"/>
    <mergeCell ref="L121:N121"/>
    <mergeCell ref="Q121:T121"/>
    <mergeCell ref="V121:W121"/>
    <mergeCell ref="Z121:AA121"/>
    <mergeCell ref="AD121:AF121"/>
    <mergeCell ref="AG121:AH121"/>
    <mergeCell ref="I120:K120"/>
    <mergeCell ref="L120:N120"/>
    <mergeCell ref="Q120:T120"/>
    <mergeCell ref="V120:W120"/>
    <mergeCell ref="Z120:AA120"/>
    <mergeCell ref="AD120:AF120"/>
    <mergeCell ref="AG118:AH118"/>
    <mergeCell ref="I119:K119"/>
    <mergeCell ref="L119:N119"/>
    <mergeCell ref="Q119:T119"/>
    <mergeCell ref="V119:W119"/>
    <mergeCell ref="Z119:AA119"/>
    <mergeCell ref="AD119:AF119"/>
    <mergeCell ref="AG119:AH119"/>
    <mergeCell ref="I118:K118"/>
    <mergeCell ref="L118:N118"/>
    <mergeCell ref="Q118:T118"/>
    <mergeCell ref="V118:W118"/>
    <mergeCell ref="Z118:AA118"/>
    <mergeCell ref="AD118:AF118"/>
    <mergeCell ref="AG116:AH116"/>
    <mergeCell ref="I117:K117"/>
    <mergeCell ref="L117:N117"/>
    <mergeCell ref="Q117:T117"/>
    <mergeCell ref="V117:W117"/>
    <mergeCell ref="Z117:AA117"/>
    <mergeCell ref="AD117:AF117"/>
    <mergeCell ref="AG117:AH117"/>
    <mergeCell ref="I116:K116"/>
    <mergeCell ref="L116:N116"/>
    <mergeCell ref="Q116:T116"/>
    <mergeCell ref="V116:W116"/>
    <mergeCell ref="Z116:AA116"/>
    <mergeCell ref="AD116:AF116"/>
    <mergeCell ref="AG113:AH113"/>
    <mergeCell ref="L114:N114"/>
    <mergeCell ref="I115:K115"/>
    <mergeCell ref="L115:N115"/>
    <mergeCell ref="Q115:T115"/>
    <mergeCell ref="V115:W115"/>
    <mergeCell ref="Z115:AA115"/>
    <mergeCell ref="AD115:AF115"/>
    <mergeCell ref="AG115:AH115"/>
    <mergeCell ref="K112:Q112"/>
    <mergeCell ref="I113:K113"/>
    <mergeCell ref="L113:N113"/>
    <mergeCell ref="Q113:T113"/>
    <mergeCell ref="V113:W113"/>
    <mergeCell ref="Z113:AA113"/>
    <mergeCell ref="K106:R106"/>
    <mergeCell ref="T106:V106"/>
    <mergeCell ref="K108:Q108"/>
    <mergeCell ref="K110:R110"/>
    <mergeCell ref="T110:V110"/>
    <mergeCell ref="AA110:AD110"/>
    <mergeCell ref="AD113:AF113"/>
    <mergeCell ref="K102:Q102"/>
    <mergeCell ref="K104:R104"/>
    <mergeCell ref="T104:V104"/>
    <mergeCell ref="AA104:AD104"/>
    <mergeCell ref="AF104:AG104"/>
    <mergeCell ref="K105:R105"/>
    <mergeCell ref="T105:V105"/>
    <mergeCell ref="AA105:AD105"/>
    <mergeCell ref="AF105:AG105"/>
    <mergeCell ref="I96:K96"/>
    <mergeCell ref="L96:N96"/>
    <mergeCell ref="Q96:T96"/>
    <mergeCell ref="V96:W96"/>
    <mergeCell ref="J98:L98"/>
    <mergeCell ref="N98:X99"/>
    <mergeCell ref="AG94:AH94"/>
    <mergeCell ref="I95:K95"/>
    <mergeCell ref="L95:N95"/>
    <mergeCell ref="Q95:T95"/>
    <mergeCell ref="V95:W95"/>
    <mergeCell ref="Z95:AA95"/>
    <mergeCell ref="AD95:AF95"/>
    <mergeCell ref="AG95:AH95"/>
    <mergeCell ref="I94:K94"/>
    <mergeCell ref="L94:N94"/>
    <mergeCell ref="Q94:T94"/>
    <mergeCell ref="V94:W94"/>
    <mergeCell ref="Z94:AA94"/>
    <mergeCell ref="AD94:AF94"/>
    <mergeCell ref="AG91:AH91"/>
    <mergeCell ref="L92:N92"/>
    <mergeCell ref="I93:K93"/>
    <mergeCell ref="L93:N93"/>
    <mergeCell ref="Q93:T93"/>
    <mergeCell ref="V93:W93"/>
    <mergeCell ref="Z93:AA93"/>
    <mergeCell ref="AD93:AF93"/>
    <mergeCell ref="AG93:AH93"/>
    <mergeCell ref="I91:K91"/>
    <mergeCell ref="L91:N91"/>
    <mergeCell ref="Q91:T91"/>
    <mergeCell ref="V91:W91"/>
    <mergeCell ref="Z91:AA91"/>
    <mergeCell ref="AD91:AF91"/>
    <mergeCell ref="AG89:AH89"/>
    <mergeCell ref="I90:K90"/>
    <mergeCell ref="L90:N90"/>
    <mergeCell ref="Q90:T90"/>
    <mergeCell ref="V90:W90"/>
    <mergeCell ref="Z90:AA90"/>
    <mergeCell ref="AD90:AF90"/>
    <mergeCell ref="AG90:AH90"/>
    <mergeCell ref="I89:K89"/>
    <mergeCell ref="L89:N89"/>
    <mergeCell ref="Q89:T89"/>
    <mergeCell ref="V89:W89"/>
    <mergeCell ref="Z89:AA89"/>
    <mergeCell ref="AD89:AF89"/>
    <mergeCell ref="AG87:AH87"/>
    <mergeCell ref="I88:K88"/>
    <mergeCell ref="L88:N88"/>
    <mergeCell ref="Q88:T88"/>
    <mergeCell ref="V88:W88"/>
    <mergeCell ref="Z88:AA88"/>
    <mergeCell ref="AD88:AF88"/>
    <mergeCell ref="AG88:AH88"/>
    <mergeCell ref="I87:K87"/>
    <mergeCell ref="L87:N87"/>
    <mergeCell ref="Q87:T87"/>
    <mergeCell ref="V87:W87"/>
    <mergeCell ref="Z87:AA87"/>
    <mergeCell ref="AD87:AF87"/>
    <mergeCell ref="AG85:AH85"/>
    <mergeCell ref="I86:K86"/>
    <mergeCell ref="L86:N86"/>
    <mergeCell ref="Q86:T86"/>
    <mergeCell ref="V86:W86"/>
    <mergeCell ref="Z86:AA86"/>
    <mergeCell ref="AD86:AF86"/>
    <mergeCell ref="AG86:AH86"/>
    <mergeCell ref="I85:K85"/>
    <mergeCell ref="L85:N85"/>
    <mergeCell ref="Q85:T85"/>
    <mergeCell ref="V85:W85"/>
    <mergeCell ref="Z85:AA85"/>
    <mergeCell ref="AD85:AF85"/>
    <mergeCell ref="AG83:AH83"/>
    <mergeCell ref="I84:K84"/>
    <mergeCell ref="L84:N84"/>
    <mergeCell ref="Q84:T84"/>
    <mergeCell ref="V84:W84"/>
    <mergeCell ref="Z84:AA84"/>
    <mergeCell ref="AD84:AF84"/>
    <mergeCell ref="AG84:AH84"/>
    <mergeCell ref="I83:K83"/>
    <mergeCell ref="L83:N83"/>
    <mergeCell ref="Q83:T83"/>
    <mergeCell ref="V83:W83"/>
    <mergeCell ref="Z83:AA83"/>
    <mergeCell ref="AD83:AF83"/>
    <mergeCell ref="AG81:AH81"/>
    <mergeCell ref="I82:K82"/>
    <mergeCell ref="L82:N82"/>
    <mergeCell ref="Q82:T82"/>
    <mergeCell ref="V82:W82"/>
    <mergeCell ref="Z82:AA82"/>
    <mergeCell ref="AD82:AF82"/>
    <mergeCell ref="AG82:AH82"/>
    <mergeCell ref="I81:K81"/>
    <mergeCell ref="L81:N81"/>
    <mergeCell ref="Q81:T81"/>
    <mergeCell ref="V81:W81"/>
    <mergeCell ref="Z81:AA81"/>
    <mergeCell ref="AD81:AF81"/>
    <mergeCell ref="AG79:AH79"/>
    <mergeCell ref="I80:K80"/>
    <mergeCell ref="L80:N80"/>
    <mergeCell ref="Q80:T80"/>
    <mergeCell ref="V80:W80"/>
    <mergeCell ref="Z80:AA80"/>
    <mergeCell ref="AD80:AF80"/>
    <mergeCell ref="AG80:AH80"/>
    <mergeCell ref="I79:K79"/>
    <mergeCell ref="L79:N79"/>
    <mergeCell ref="Q79:T79"/>
    <mergeCell ref="V79:W79"/>
    <mergeCell ref="Z79:AA79"/>
    <mergeCell ref="AD79:AF79"/>
    <mergeCell ref="AG77:AH77"/>
    <mergeCell ref="I78:K78"/>
    <mergeCell ref="L78:N78"/>
    <mergeCell ref="Q78:T78"/>
    <mergeCell ref="V78:W78"/>
    <mergeCell ref="Z78:AA78"/>
    <mergeCell ref="AD78:AF78"/>
    <mergeCell ref="AG78:AH78"/>
    <mergeCell ref="I77:K77"/>
    <mergeCell ref="L77:N77"/>
    <mergeCell ref="Q77:T77"/>
    <mergeCell ref="V77:W77"/>
    <mergeCell ref="Z77:AA77"/>
    <mergeCell ref="AD77:AF77"/>
    <mergeCell ref="AG75:AH75"/>
    <mergeCell ref="I76:K76"/>
    <mergeCell ref="L76:N76"/>
    <mergeCell ref="Q76:T76"/>
    <mergeCell ref="V76:W76"/>
    <mergeCell ref="Z76:AA76"/>
    <mergeCell ref="AD76:AF76"/>
    <mergeCell ref="AG76:AH76"/>
    <mergeCell ref="I75:K75"/>
    <mergeCell ref="L75:N75"/>
    <mergeCell ref="Q75:T75"/>
    <mergeCell ref="V75:W75"/>
    <mergeCell ref="Z75:AA75"/>
    <mergeCell ref="AD75:AF75"/>
    <mergeCell ref="AG73:AH73"/>
    <mergeCell ref="I74:K74"/>
    <mergeCell ref="L74:N74"/>
    <mergeCell ref="Q74:T74"/>
    <mergeCell ref="V74:W74"/>
    <mergeCell ref="Z74:AA74"/>
    <mergeCell ref="AD74:AF74"/>
    <mergeCell ref="AG74:AH74"/>
    <mergeCell ref="I73:K73"/>
    <mergeCell ref="L73:N73"/>
    <mergeCell ref="Q73:T73"/>
    <mergeCell ref="V73:W73"/>
    <mergeCell ref="Z73:AA73"/>
    <mergeCell ref="AD73:AF73"/>
    <mergeCell ref="AG71:AH71"/>
    <mergeCell ref="I72:K72"/>
    <mergeCell ref="L72:N72"/>
    <mergeCell ref="Q72:T72"/>
    <mergeCell ref="V72:W72"/>
    <mergeCell ref="Z72:AA72"/>
    <mergeCell ref="AD72:AF72"/>
    <mergeCell ref="AG72:AH72"/>
    <mergeCell ref="I71:K71"/>
    <mergeCell ref="L71:N71"/>
    <mergeCell ref="Q71:T71"/>
    <mergeCell ref="V71:W71"/>
    <mergeCell ref="Z71:AA71"/>
    <mergeCell ref="AD71:AF71"/>
    <mergeCell ref="AG69:AH69"/>
    <mergeCell ref="I70:K70"/>
    <mergeCell ref="L70:N70"/>
    <mergeCell ref="Q70:T70"/>
    <mergeCell ref="V70:W70"/>
    <mergeCell ref="Z70:AA70"/>
    <mergeCell ref="AD70:AF70"/>
    <mergeCell ref="AG70:AH70"/>
    <mergeCell ref="I69:K69"/>
    <mergeCell ref="L69:N69"/>
    <mergeCell ref="Q69:T69"/>
    <mergeCell ref="V69:W69"/>
    <mergeCell ref="Z69:AA69"/>
    <mergeCell ref="AD69:AF69"/>
    <mergeCell ref="AG66:AH66"/>
    <mergeCell ref="L67:N67"/>
    <mergeCell ref="I68:K68"/>
    <mergeCell ref="L68:N68"/>
    <mergeCell ref="Q68:T68"/>
    <mergeCell ref="V68:W68"/>
    <mergeCell ref="Z68:AA68"/>
    <mergeCell ref="AD68:AF68"/>
    <mergeCell ref="AG68:AH68"/>
    <mergeCell ref="K65:Q65"/>
    <mergeCell ref="I66:K66"/>
    <mergeCell ref="L66:N66"/>
    <mergeCell ref="Q66:T66"/>
    <mergeCell ref="V66:W66"/>
    <mergeCell ref="Z66:AA66"/>
    <mergeCell ref="K59:R59"/>
    <mergeCell ref="T59:V59"/>
    <mergeCell ref="K61:Q61"/>
    <mergeCell ref="K63:R63"/>
    <mergeCell ref="T63:V63"/>
    <mergeCell ref="AA63:AD63"/>
    <mergeCell ref="AD66:AF66"/>
    <mergeCell ref="K55:Q55"/>
    <mergeCell ref="K57:R57"/>
    <mergeCell ref="T57:V57"/>
    <mergeCell ref="AA57:AD57"/>
    <mergeCell ref="AF57:AG57"/>
    <mergeCell ref="K58:R58"/>
    <mergeCell ref="T58:V58"/>
    <mergeCell ref="AA58:AD58"/>
    <mergeCell ref="AF58:AG58"/>
    <mergeCell ref="I48:K48"/>
    <mergeCell ref="L48:N48"/>
    <mergeCell ref="Q48:T48"/>
    <mergeCell ref="V48:W48"/>
    <mergeCell ref="J50:L50"/>
    <mergeCell ref="N50:X51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3:AH43"/>
    <mergeCell ref="L44:N44"/>
    <mergeCell ref="I45:K45"/>
    <mergeCell ref="L45:N45"/>
    <mergeCell ref="Q45:T45"/>
    <mergeCell ref="V45:W45"/>
    <mergeCell ref="Z45:AA45"/>
    <mergeCell ref="AD45:AF45"/>
    <mergeCell ref="AG45:AH45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AD12:AF12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1048576">
    <cfRule type="containsText" dxfId="5" priority="1" operator="containsText" text="falso">
      <formula>NOT(ISERROR(SEARCH("falso",B1)))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9379-3ED0-456E-96DF-E28449C5F9CE}">
  <dimension ref="A1:AP229"/>
  <sheetViews>
    <sheetView showGridLines="0" topLeftCell="A201" workbookViewId="0">
      <selection activeCell="V219" sqref="V219:W221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8.5703125" style="13" customWidth="1"/>
    <col min="16" max="16" width="6.5703125" style="13" customWidth="1"/>
    <col min="17" max="17" width="2.28515625" style="13" customWidth="1"/>
    <col min="18" max="18" width="1.85546875" style="13" customWidth="1"/>
    <col min="19" max="19" width="1.28515625" style="13" customWidth="1"/>
    <col min="20" max="20" width="2.42578125" style="13" customWidth="1"/>
    <col min="21" max="21" width="7.7109375" style="13" customWidth="1"/>
    <col min="22" max="22" width="2.28515625" style="13" customWidth="1"/>
    <col min="23" max="23" width="8.42578125" style="13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24" customWidth="1"/>
    <col min="34" max="34" width="2.7109375" style="24" customWidth="1"/>
    <col min="35" max="35" width="7.140625" style="13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5" customHeight="1" x14ac:dyDescent="0.2">
      <c r="K1" s="297" t="s">
        <v>47</v>
      </c>
      <c r="L1" s="297"/>
      <c r="M1" s="297"/>
      <c r="N1" s="297"/>
      <c r="O1" s="297"/>
      <c r="P1" s="297"/>
      <c r="Q1" s="297"/>
    </row>
    <row r="3" spans="1:42" ht="15" customHeight="1" x14ac:dyDescent="0.2">
      <c r="K3" s="290" t="s">
        <v>48</v>
      </c>
      <c r="L3" s="290"/>
      <c r="M3" s="290"/>
      <c r="N3" s="290"/>
      <c r="O3" s="290"/>
      <c r="P3" s="290"/>
      <c r="Q3" s="290"/>
      <c r="R3" s="290"/>
      <c r="T3" s="317">
        <v>4660</v>
      </c>
      <c r="U3" s="317"/>
      <c r="V3" s="317"/>
      <c r="AA3" s="290" t="s">
        <v>49</v>
      </c>
      <c r="AB3" s="290"/>
      <c r="AC3" s="290"/>
      <c r="AD3" s="290"/>
      <c r="AF3" s="299">
        <v>5048.29</v>
      </c>
      <c r="AG3" s="299"/>
    </row>
    <row r="4" spans="1:42" ht="15" customHeight="1" x14ac:dyDescent="0.2">
      <c r="K4" s="290" t="s">
        <v>50</v>
      </c>
      <c r="L4" s="290"/>
      <c r="M4" s="290"/>
      <c r="N4" s="290"/>
      <c r="O4" s="290"/>
      <c r="P4" s="290"/>
      <c r="Q4" s="290"/>
      <c r="R4" s="290"/>
      <c r="T4" s="299">
        <v>0</v>
      </c>
      <c r="U4" s="299"/>
      <c r="V4" s="299"/>
      <c r="AA4" s="290" t="s">
        <v>51</v>
      </c>
      <c r="AB4" s="290"/>
      <c r="AC4" s="290"/>
      <c r="AD4" s="290"/>
      <c r="AF4" s="300">
        <v>9708.2900000000009</v>
      </c>
      <c r="AG4" s="300"/>
    </row>
    <row r="5" spans="1:42" ht="15" customHeight="1" x14ac:dyDescent="0.2">
      <c r="K5" s="290" t="s">
        <v>52</v>
      </c>
      <c r="L5" s="290"/>
      <c r="M5" s="290"/>
      <c r="N5" s="290"/>
      <c r="O5" s="290"/>
      <c r="P5" s="290"/>
      <c r="Q5" s="290"/>
      <c r="R5" s="290"/>
      <c r="T5" s="299">
        <v>0</v>
      </c>
      <c r="U5" s="299"/>
      <c r="V5" s="299"/>
    </row>
    <row r="7" spans="1:42" ht="15" customHeight="1" x14ac:dyDescent="0.2">
      <c r="K7" s="297" t="s">
        <v>53</v>
      </c>
      <c r="L7" s="297"/>
      <c r="M7" s="297"/>
      <c r="N7" s="297"/>
      <c r="O7" s="297"/>
      <c r="P7" s="297"/>
      <c r="Q7" s="297"/>
    </row>
    <row r="9" spans="1:42" ht="15" customHeight="1" x14ac:dyDescent="0.2">
      <c r="K9" s="301" t="s">
        <v>54</v>
      </c>
      <c r="L9" s="301"/>
      <c r="M9" s="301"/>
      <c r="N9" s="301"/>
      <c r="O9" s="301"/>
      <c r="P9" s="301"/>
      <c r="Q9" s="301"/>
      <c r="R9" s="301"/>
      <c r="T9" s="299">
        <v>0</v>
      </c>
      <c r="U9" s="299"/>
      <c r="V9" s="299"/>
      <c r="AA9" s="290" t="s">
        <v>293</v>
      </c>
      <c r="AB9" s="290"/>
      <c r="AC9" s="290"/>
      <c r="AD9" s="290"/>
    </row>
    <row r="11" spans="1:42" ht="15" customHeight="1" x14ac:dyDescent="0.2">
      <c r="K11" s="297" t="s">
        <v>56</v>
      </c>
      <c r="L11" s="297"/>
      <c r="M11" s="297"/>
      <c r="N11" s="297"/>
      <c r="O11" s="297"/>
      <c r="P11" s="297"/>
      <c r="Q11" s="297"/>
      <c r="AM11" s="13" cm="1">
        <f t="array" ref="AM11:AM45">_xlfn.UNIQUE(C:C)</f>
        <v>0</v>
      </c>
      <c r="AN11" s="13" cm="1">
        <f t="array" ref="AN11:AN45">_xlfn.UNIQUE(D:D)</f>
        <v>0</v>
      </c>
    </row>
    <row r="12" spans="1:42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8" t="s">
        <v>57</v>
      </c>
      <c r="J12" s="288"/>
      <c r="K12" s="288"/>
      <c r="L12" s="288" t="s">
        <v>58</v>
      </c>
      <c r="M12" s="288"/>
      <c r="N12" s="288"/>
      <c r="O12" s="19" t="s">
        <v>59</v>
      </c>
      <c r="P12" s="19" t="s">
        <v>60</v>
      </c>
      <c r="Q12" s="288" t="s">
        <v>61</v>
      </c>
      <c r="R12" s="288"/>
      <c r="S12" s="288"/>
      <c r="T12" s="288"/>
      <c r="U12" s="19" t="s">
        <v>62</v>
      </c>
      <c r="V12" s="288" t="s">
        <v>63</v>
      </c>
      <c r="W12" s="288"/>
      <c r="X12" s="19" t="s">
        <v>64</v>
      </c>
      <c r="Z12" s="288" t="s">
        <v>65</v>
      </c>
      <c r="AA12" s="288"/>
      <c r="AB12" s="19" t="s">
        <v>66</v>
      </c>
      <c r="AC12" s="19" t="s">
        <v>67</v>
      </c>
      <c r="AD12" s="288" t="s">
        <v>68</v>
      </c>
      <c r="AE12" s="288"/>
      <c r="AF12" s="288"/>
      <c r="AG12" s="288" t="s">
        <v>69</v>
      </c>
      <c r="AH12" s="288"/>
      <c r="AI12" s="19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">
      <c r="L13" s="291" t="s">
        <v>70</v>
      </c>
      <c r="M13" s="291"/>
      <c r="N13" s="291"/>
      <c r="AM13" s="23" t="str">
        <v>2019-03</v>
      </c>
      <c r="AN13" s="23" t="str">
        <v>2019-03</v>
      </c>
      <c r="AO13" s="28">
        <f t="shared" ref="AO13:AO44" si="0">SUMIFS(E:E,C:C,AM13)</f>
        <v>388.33</v>
      </c>
    </row>
    <row r="14" spans="1:42" ht="15" customHeight="1" x14ac:dyDescent="0.2">
      <c r="A14" s="34" t="s">
        <v>439</v>
      </c>
      <c r="B14" s="33" t="b">
        <f t="shared" ref="B14" si="1">DATE(YEAR(AC14),MONTH(AC14),DAY(AC14))=DATE(YEAR(AD14),MONTH(AD14),DAY(AD14))</f>
        <v>1</v>
      </c>
      <c r="C14" s="33" t="str">
        <f>IF(ISBLANK(AC14)=FALSE,TEXT(AC14,"YYYY-MM"),"")</f>
        <v>2019-03</v>
      </c>
      <c r="D14" s="33" t="str">
        <f>IF(ISBLANK(AD14)=FALSE,TEXT(AD14,"YYYY-MM"),"")</f>
        <v>2019-03</v>
      </c>
      <c r="E14" s="39">
        <f>AG14</f>
        <v>388.33</v>
      </c>
      <c r="I14" s="292" t="s">
        <v>294</v>
      </c>
      <c r="J14" s="292"/>
      <c r="K14" s="292"/>
      <c r="L14" s="293">
        <v>43557</v>
      </c>
      <c r="M14" s="293"/>
      <c r="N14" s="293"/>
      <c r="O14" s="15">
        <v>388.33</v>
      </c>
      <c r="P14" s="15">
        <v>0</v>
      </c>
      <c r="Q14" s="314">
        <v>0</v>
      </c>
      <c r="R14" s="314"/>
      <c r="S14" s="314"/>
      <c r="T14" s="314"/>
      <c r="U14" s="15">
        <v>388.33</v>
      </c>
      <c r="V14" s="314">
        <v>0</v>
      </c>
      <c r="W14" s="314"/>
      <c r="X14" s="21" t="s">
        <v>72</v>
      </c>
      <c r="Z14" s="295" t="s">
        <v>73</v>
      </c>
      <c r="AA14" s="295"/>
      <c r="AB14" s="21" t="s">
        <v>295</v>
      </c>
      <c r="AC14" s="16">
        <v>43555</v>
      </c>
      <c r="AD14" s="296">
        <v>43555</v>
      </c>
      <c r="AE14" s="296"/>
      <c r="AF14" s="296"/>
      <c r="AG14" s="314">
        <v>388.33</v>
      </c>
      <c r="AH14" s="314"/>
      <c r="AI14" s="15">
        <v>0</v>
      </c>
      <c r="AM14" s="23" t="str">
        <v>2019-05</v>
      </c>
      <c r="AN14" s="23" t="str">
        <v>2019-05</v>
      </c>
      <c r="AO14" s="28">
        <f t="shared" si="0"/>
        <v>776.66</v>
      </c>
    </row>
    <row r="15" spans="1:42" ht="15" customHeight="1" x14ac:dyDescent="0.2">
      <c r="A15" s="34" t="s">
        <v>439</v>
      </c>
      <c r="B15" s="33" t="b">
        <f t="shared" ref="B15:B61" si="2">DATE(YEAR(AC15),MONTH(AC15),DAY(AC15))=DATE(YEAR(AD15),MONTH(AD15),DAY(AD15))</f>
        <v>0</v>
      </c>
      <c r="C15" s="33" t="str">
        <f t="shared" ref="C15:C61" si="3">IF(ISBLANK(AC15)=FALSE,TEXT(AC15,"YYYY-MM"),"")</f>
        <v>2019-05</v>
      </c>
      <c r="D15" s="33" t="str">
        <f t="shared" ref="D15:D61" si="4">IF(ISBLANK(AD15)=FALSE,TEXT(AD15,"YYYY-MM"),"")</f>
        <v>2019-05</v>
      </c>
      <c r="E15" s="39">
        <f t="shared" ref="E15:E61" si="5">AG15</f>
        <v>388.33</v>
      </c>
      <c r="I15" s="292" t="s">
        <v>296</v>
      </c>
      <c r="J15" s="292"/>
      <c r="K15" s="292"/>
      <c r="L15" s="293">
        <v>43587</v>
      </c>
      <c r="M15" s="293"/>
      <c r="N15" s="293"/>
      <c r="O15" s="15">
        <v>388.33</v>
      </c>
      <c r="P15" s="15">
        <v>0</v>
      </c>
      <c r="Q15" s="314">
        <v>0</v>
      </c>
      <c r="R15" s="314"/>
      <c r="S15" s="314"/>
      <c r="T15" s="314"/>
      <c r="U15" s="15">
        <v>388.33</v>
      </c>
      <c r="V15" s="314">
        <v>0</v>
      </c>
      <c r="W15" s="314"/>
      <c r="X15" s="21" t="s">
        <v>72</v>
      </c>
      <c r="Z15" s="295" t="s">
        <v>73</v>
      </c>
      <c r="AA15" s="295"/>
      <c r="AB15" s="21" t="s">
        <v>297</v>
      </c>
      <c r="AC15" s="16">
        <v>43588</v>
      </c>
      <c r="AD15" s="296">
        <v>43587</v>
      </c>
      <c r="AE15" s="296"/>
      <c r="AF15" s="296"/>
      <c r="AG15" s="314">
        <v>388.33</v>
      </c>
      <c r="AH15" s="314"/>
      <c r="AI15" s="15">
        <v>0</v>
      </c>
      <c r="AM15" s="23" t="str">
        <v>2019-06</v>
      </c>
      <c r="AN15" s="23" t="str">
        <v>2019-06</v>
      </c>
      <c r="AO15" s="28">
        <f t="shared" si="0"/>
        <v>388.33</v>
      </c>
    </row>
    <row r="16" spans="1:42" ht="15" customHeight="1" x14ac:dyDescent="0.2">
      <c r="A16" s="34" t="s">
        <v>439</v>
      </c>
      <c r="B16" s="33" t="b">
        <f t="shared" si="2"/>
        <v>1</v>
      </c>
      <c r="C16" s="33" t="str">
        <f t="shared" si="3"/>
        <v>2019-05</v>
      </c>
      <c r="D16" s="33" t="str">
        <f t="shared" si="4"/>
        <v>2019-05</v>
      </c>
      <c r="E16" s="39">
        <f t="shared" si="5"/>
        <v>388.33</v>
      </c>
      <c r="I16" s="292" t="s">
        <v>298</v>
      </c>
      <c r="J16" s="292"/>
      <c r="K16" s="292"/>
      <c r="L16" s="293">
        <v>43618</v>
      </c>
      <c r="M16" s="293"/>
      <c r="N16" s="293"/>
      <c r="O16" s="15">
        <v>388.33</v>
      </c>
      <c r="P16" s="15">
        <v>0</v>
      </c>
      <c r="Q16" s="314">
        <v>0</v>
      </c>
      <c r="R16" s="314"/>
      <c r="S16" s="314"/>
      <c r="T16" s="314"/>
      <c r="U16" s="15">
        <v>388.33</v>
      </c>
      <c r="V16" s="314">
        <v>0</v>
      </c>
      <c r="W16" s="314"/>
      <c r="X16" s="21" t="s">
        <v>72</v>
      </c>
      <c r="Z16" s="295" t="s">
        <v>73</v>
      </c>
      <c r="AA16" s="295"/>
      <c r="AB16" s="21" t="s">
        <v>299</v>
      </c>
      <c r="AC16" s="16">
        <v>43616</v>
      </c>
      <c r="AD16" s="296">
        <v>43616</v>
      </c>
      <c r="AE16" s="296"/>
      <c r="AF16" s="296"/>
      <c r="AG16" s="314">
        <v>388.33</v>
      </c>
      <c r="AH16" s="314"/>
      <c r="AI16" s="15">
        <v>0</v>
      </c>
      <c r="AM16" s="23" t="str">
        <v>2019-08</v>
      </c>
      <c r="AN16" s="23" t="str">
        <v>2019-08</v>
      </c>
      <c r="AO16" s="28">
        <f t="shared" si="0"/>
        <v>776.66</v>
      </c>
    </row>
    <row r="17" spans="1:41" ht="15" customHeight="1" x14ac:dyDescent="0.2">
      <c r="A17" s="34" t="s">
        <v>439</v>
      </c>
      <c r="B17" s="33" t="b">
        <f t="shared" si="2"/>
        <v>1</v>
      </c>
      <c r="C17" s="33" t="str">
        <f t="shared" si="3"/>
        <v>2019-06</v>
      </c>
      <c r="D17" s="33" t="str">
        <f t="shared" si="4"/>
        <v>2019-06</v>
      </c>
      <c r="E17" s="39">
        <f t="shared" si="5"/>
        <v>388.33</v>
      </c>
      <c r="I17" s="292" t="s">
        <v>300</v>
      </c>
      <c r="J17" s="292"/>
      <c r="K17" s="292"/>
      <c r="L17" s="293">
        <v>43648</v>
      </c>
      <c r="M17" s="293"/>
      <c r="N17" s="293"/>
      <c r="O17" s="15">
        <v>388.33</v>
      </c>
      <c r="P17" s="15">
        <v>0</v>
      </c>
      <c r="Q17" s="314">
        <v>0</v>
      </c>
      <c r="R17" s="314"/>
      <c r="S17" s="314"/>
      <c r="T17" s="314"/>
      <c r="U17" s="15">
        <v>388.33</v>
      </c>
      <c r="V17" s="314">
        <v>0</v>
      </c>
      <c r="W17" s="314"/>
      <c r="X17" s="21" t="s">
        <v>72</v>
      </c>
      <c r="Z17" s="295" t="s">
        <v>73</v>
      </c>
      <c r="AA17" s="295"/>
      <c r="AB17" s="21" t="s">
        <v>301</v>
      </c>
      <c r="AC17" s="16">
        <v>43645</v>
      </c>
      <c r="AD17" s="296">
        <v>43645</v>
      </c>
      <c r="AE17" s="296"/>
      <c r="AF17" s="296"/>
      <c r="AG17" s="314">
        <v>388.33</v>
      </c>
      <c r="AH17" s="314"/>
      <c r="AI17" s="15">
        <v>0</v>
      </c>
      <c r="AM17" s="23" t="str">
        <v>2019-10</v>
      </c>
      <c r="AN17" s="23" t="str">
        <v>2019-10</v>
      </c>
      <c r="AO17" s="28">
        <f t="shared" si="0"/>
        <v>388.33</v>
      </c>
    </row>
    <row r="18" spans="1:41" ht="15" customHeight="1" x14ac:dyDescent="0.2">
      <c r="A18" s="34" t="s">
        <v>439</v>
      </c>
      <c r="B18" s="33" t="b">
        <f t="shared" si="2"/>
        <v>1</v>
      </c>
      <c r="C18" s="33" t="str">
        <f t="shared" si="3"/>
        <v>2019-08</v>
      </c>
      <c r="D18" s="33" t="str">
        <f t="shared" si="4"/>
        <v>2019-08</v>
      </c>
      <c r="E18" s="39">
        <f t="shared" si="5"/>
        <v>388.33</v>
      </c>
      <c r="I18" s="292" t="s">
        <v>302</v>
      </c>
      <c r="J18" s="292"/>
      <c r="K18" s="292"/>
      <c r="L18" s="293">
        <v>43679</v>
      </c>
      <c r="M18" s="293"/>
      <c r="N18" s="293"/>
      <c r="O18" s="15">
        <v>388.33</v>
      </c>
      <c r="P18" s="15">
        <v>0</v>
      </c>
      <c r="Q18" s="314">
        <v>0</v>
      </c>
      <c r="R18" s="314"/>
      <c r="S18" s="314"/>
      <c r="T18" s="314"/>
      <c r="U18" s="15">
        <v>388.33</v>
      </c>
      <c r="V18" s="314">
        <v>0</v>
      </c>
      <c r="W18" s="314"/>
      <c r="X18" s="21" t="s">
        <v>72</v>
      </c>
      <c r="Z18" s="295" t="s">
        <v>73</v>
      </c>
      <c r="AA18" s="295"/>
      <c r="AB18" s="21" t="s">
        <v>303</v>
      </c>
      <c r="AC18" s="16">
        <v>43682</v>
      </c>
      <c r="AD18" s="296">
        <v>43682</v>
      </c>
      <c r="AE18" s="296"/>
      <c r="AF18" s="296"/>
      <c r="AG18" s="314">
        <v>388.33</v>
      </c>
      <c r="AH18" s="314"/>
      <c r="AI18" s="15">
        <v>0</v>
      </c>
      <c r="AM18" s="23" t="str">
        <v>2019-11</v>
      </c>
      <c r="AN18" s="23" t="str">
        <v>2019-11</v>
      </c>
      <c r="AO18" s="28">
        <f t="shared" si="0"/>
        <v>388.33</v>
      </c>
    </row>
    <row r="19" spans="1:41" ht="15" customHeight="1" x14ac:dyDescent="0.2">
      <c r="A19" s="34" t="s">
        <v>439</v>
      </c>
      <c r="B19" s="33" t="b">
        <f t="shared" si="2"/>
        <v>1</v>
      </c>
      <c r="C19" s="33" t="str">
        <f t="shared" si="3"/>
        <v>2019-08</v>
      </c>
      <c r="D19" s="33" t="str">
        <f t="shared" si="4"/>
        <v>2019-08</v>
      </c>
      <c r="E19" s="39">
        <f t="shared" si="5"/>
        <v>388.33</v>
      </c>
      <c r="I19" s="292" t="s">
        <v>304</v>
      </c>
      <c r="J19" s="292"/>
      <c r="K19" s="292"/>
      <c r="L19" s="293">
        <v>43710</v>
      </c>
      <c r="M19" s="293"/>
      <c r="N19" s="293"/>
      <c r="O19" s="15">
        <v>388.33</v>
      </c>
      <c r="P19" s="15">
        <v>0</v>
      </c>
      <c r="Q19" s="314">
        <v>0</v>
      </c>
      <c r="R19" s="314"/>
      <c r="S19" s="314"/>
      <c r="T19" s="314"/>
      <c r="U19" s="15">
        <v>388.33</v>
      </c>
      <c r="V19" s="314">
        <v>0</v>
      </c>
      <c r="W19" s="314"/>
      <c r="X19" s="21" t="s">
        <v>72</v>
      </c>
      <c r="Z19" s="295" t="s">
        <v>73</v>
      </c>
      <c r="AA19" s="295"/>
      <c r="AB19" s="21" t="s">
        <v>305</v>
      </c>
      <c r="AC19" s="16">
        <v>43704</v>
      </c>
      <c r="AD19" s="296">
        <v>43704</v>
      </c>
      <c r="AE19" s="296"/>
      <c r="AF19" s="296"/>
      <c r="AG19" s="314">
        <v>388.33</v>
      </c>
      <c r="AH19" s="314"/>
      <c r="AI19" s="15">
        <v>-347.76</v>
      </c>
      <c r="AM19" s="23" t="str">
        <v>2019-12</v>
      </c>
      <c r="AN19" s="23" t="str">
        <v>2019-12</v>
      </c>
      <c r="AO19" s="28">
        <f t="shared" si="0"/>
        <v>388.33</v>
      </c>
    </row>
    <row r="20" spans="1:41" ht="15" customHeight="1" x14ac:dyDescent="0.2">
      <c r="A20" s="34" t="s">
        <v>439</v>
      </c>
      <c r="B20" s="33" t="b">
        <f t="shared" si="2"/>
        <v>1</v>
      </c>
      <c r="C20" s="33" t="str">
        <f t="shared" si="3"/>
        <v>2019-10</v>
      </c>
      <c r="D20" s="33" t="str">
        <f t="shared" si="4"/>
        <v>2019-10</v>
      </c>
      <c r="E20" s="39">
        <f t="shared" si="5"/>
        <v>388.33</v>
      </c>
      <c r="I20" s="292" t="s">
        <v>306</v>
      </c>
      <c r="J20" s="292"/>
      <c r="K20" s="292"/>
      <c r="L20" s="293">
        <v>43740</v>
      </c>
      <c r="M20" s="293"/>
      <c r="N20" s="293"/>
      <c r="O20" s="15">
        <v>388.33</v>
      </c>
      <c r="P20" s="15">
        <v>0</v>
      </c>
      <c r="Q20" s="314">
        <v>0</v>
      </c>
      <c r="R20" s="314"/>
      <c r="S20" s="314"/>
      <c r="T20" s="314"/>
      <c r="U20" s="15">
        <v>388.33</v>
      </c>
      <c r="V20" s="314">
        <v>0</v>
      </c>
      <c r="W20" s="314"/>
      <c r="X20" s="21" t="s">
        <v>72</v>
      </c>
      <c r="Z20" s="295" t="s">
        <v>73</v>
      </c>
      <c r="AA20" s="295"/>
      <c r="AB20" s="21" t="s">
        <v>307</v>
      </c>
      <c r="AC20" s="16">
        <v>43745</v>
      </c>
      <c r="AD20" s="296">
        <v>43745</v>
      </c>
      <c r="AE20" s="296"/>
      <c r="AF20" s="296"/>
      <c r="AG20" s="314">
        <v>388.33</v>
      </c>
      <c r="AH20" s="314"/>
      <c r="AI20" s="15">
        <v>0</v>
      </c>
      <c r="AM20" s="23" t="str">
        <v>2020-01</v>
      </c>
      <c r="AN20" s="23" t="str">
        <v>2020-01</v>
      </c>
      <c r="AO20" s="28">
        <f t="shared" si="0"/>
        <v>388.33</v>
      </c>
    </row>
    <row r="21" spans="1:41" ht="15" customHeight="1" x14ac:dyDescent="0.2">
      <c r="A21" s="34" t="s">
        <v>439</v>
      </c>
      <c r="B21" s="33" t="b">
        <f t="shared" si="2"/>
        <v>1</v>
      </c>
      <c r="C21" s="33" t="str">
        <f t="shared" si="3"/>
        <v>2019-11</v>
      </c>
      <c r="D21" s="33" t="str">
        <f t="shared" si="4"/>
        <v>2019-11</v>
      </c>
      <c r="E21" s="39">
        <f t="shared" si="5"/>
        <v>388.33</v>
      </c>
      <c r="I21" s="292" t="s">
        <v>308</v>
      </c>
      <c r="J21" s="292"/>
      <c r="K21" s="292"/>
      <c r="L21" s="293">
        <v>43771</v>
      </c>
      <c r="M21" s="293"/>
      <c r="N21" s="293"/>
      <c r="O21" s="15">
        <v>388.33</v>
      </c>
      <c r="P21" s="15">
        <v>0</v>
      </c>
      <c r="Q21" s="314">
        <v>0</v>
      </c>
      <c r="R21" s="314"/>
      <c r="S21" s="314"/>
      <c r="T21" s="314"/>
      <c r="U21" s="15">
        <v>388.33</v>
      </c>
      <c r="V21" s="314">
        <v>0</v>
      </c>
      <c r="W21" s="314"/>
      <c r="X21" s="21" t="s">
        <v>72</v>
      </c>
      <c r="Z21" s="295" t="s">
        <v>73</v>
      </c>
      <c r="AA21" s="295"/>
      <c r="AB21" s="21" t="s">
        <v>309</v>
      </c>
      <c r="AC21" s="16">
        <v>43773</v>
      </c>
      <c r="AD21" s="296">
        <v>43773</v>
      </c>
      <c r="AE21" s="296"/>
      <c r="AF21" s="296"/>
      <c r="AG21" s="314">
        <v>388.33</v>
      </c>
      <c r="AH21" s="314"/>
      <c r="AI21" s="15">
        <v>0</v>
      </c>
      <c r="AM21" s="23" t="str">
        <v>2020-02</v>
      </c>
      <c r="AN21" s="23" t="str">
        <v>2020-02</v>
      </c>
      <c r="AO21" s="28">
        <f t="shared" si="0"/>
        <v>388.33</v>
      </c>
    </row>
    <row r="22" spans="1:41" ht="15" customHeight="1" x14ac:dyDescent="0.2">
      <c r="A22" s="34" t="s">
        <v>439</v>
      </c>
      <c r="B22" s="33" t="b">
        <f t="shared" si="2"/>
        <v>1</v>
      </c>
      <c r="C22" s="33" t="str">
        <f t="shared" si="3"/>
        <v>2019-12</v>
      </c>
      <c r="D22" s="33" t="str">
        <f t="shared" si="4"/>
        <v>2019-12</v>
      </c>
      <c r="E22" s="39">
        <f t="shared" si="5"/>
        <v>388.33</v>
      </c>
      <c r="I22" s="292" t="s">
        <v>310</v>
      </c>
      <c r="J22" s="292"/>
      <c r="K22" s="292"/>
      <c r="L22" s="293">
        <v>43801</v>
      </c>
      <c r="M22" s="293"/>
      <c r="N22" s="293"/>
      <c r="O22" s="15">
        <v>388.33</v>
      </c>
      <c r="P22" s="15">
        <v>0</v>
      </c>
      <c r="Q22" s="314">
        <v>0</v>
      </c>
      <c r="R22" s="314"/>
      <c r="S22" s="314"/>
      <c r="T22" s="314"/>
      <c r="U22" s="15">
        <v>388.33</v>
      </c>
      <c r="V22" s="314">
        <v>0</v>
      </c>
      <c r="W22" s="314"/>
      <c r="X22" s="21" t="s">
        <v>72</v>
      </c>
      <c r="Z22" s="295" t="s">
        <v>73</v>
      </c>
      <c r="AA22" s="295"/>
      <c r="AB22" s="21" t="s">
        <v>311</v>
      </c>
      <c r="AC22" s="16">
        <v>43808</v>
      </c>
      <c r="AD22" s="296">
        <v>43808</v>
      </c>
      <c r="AE22" s="296"/>
      <c r="AF22" s="296"/>
      <c r="AG22" s="314">
        <v>388.33</v>
      </c>
      <c r="AH22" s="314"/>
      <c r="AI22" s="15">
        <v>0</v>
      </c>
      <c r="AM22" s="23" t="str">
        <v>2020-03</v>
      </c>
      <c r="AN22" s="23" t="str">
        <v>2020-03</v>
      </c>
      <c r="AO22" s="28">
        <f t="shared" si="0"/>
        <v>388.33</v>
      </c>
    </row>
    <row r="23" spans="1:41" ht="15" customHeight="1" x14ac:dyDescent="0.2">
      <c r="A23" s="34" t="s">
        <v>439</v>
      </c>
      <c r="B23" s="33" t="b">
        <f t="shared" si="2"/>
        <v>1</v>
      </c>
      <c r="C23" s="33" t="str">
        <f t="shared" si="3"/>
        <v>2020-01</v>
      </c>
      <c r="D23" s="33" t="str">
        <f t="shared" si="4"/>
        <v>2020-01</v>
      </c>
      <c r="E23" s="39">
        <f t="shared" si="5"/>
        <v>388.33</v>
      </c>
      <c r="I23" s="292" t="s">
        <v>312</v>
      </c>
      <c r="J23" s="292"/>
      <c r="K23" s="292"/>
      <c r="L23" s="293">
        <v>43832</v>
      </c>
      <c r="M23" s="293"/>
      <c r="N23" s="293"/>
      <c r="O23" s="15">
        <v>388.33</v>
      </c>
      <c r="P23" s="15">
        <v>0</v>
      </c>
      <c r="Q23" s="314">
        <v>0</v>
      </c>
      <c r="R23" s="314"/>
      <c r="S23" s="314"/>
      <c r="T23" s="314"/>
      <c r="U23" s="15">
        <v>388.33</v>
      </c>
      <c r="V23" s="314">
        <v>0</v>
      </c>
      <c r="W23" s="314"/>
      <c r="X23" s="21" t="s">
        <v>72</v>
      </c>
      <c r="Z23" s="295" t="s">
        <v>73</v>
      </c>
      <c r="AA23" s="295"/>
      <c r="AB23" s="21" t="s">
        <v>313</v>
      </c>
      <c r="AC23" s="16">
        <v>43833</v>
      </c>
      <c r="AD23" s="296">
        <v>43833</v>
      </c>
      <c r="AE23" s="296"/>
      <c r="AF23" s="296"/>
      <c r="AG23" s="314">
        <v>388.33</v>
      </c>
      <c r="AH23" s="314"/>
      <c r="AI23" s="15">
        <v>0</v>
      </c>
      <c r="AM23" s="23" t="str">
        <v>2020-07</v>
      </c>
      <c r="AN23" s="23" t="str">
        <v>2020-07</v>
      </c>
      <c r="AO23" s="28">
        <f t="shared" si="0"/>
        <v>388.33</v>
      </c>
    </row>
    <row r="24" spans="1:41" ht="15" customHeight="1" x14ac:dyDescent="0.2">
      <c r="A24" s="34" t="s">
        <v>439</v>
      </c>
      <c r="B24" s="33" t="b">
        <f t="shared" si="2"/>
        <v>1</v>
      </c>
      <c r="C24" s="33" t="str">
        <f t="shared" si="3"/>
        <v>2020-02</v>
      </c>
      <c r="D24" s="33" t="str">
        <f t="shared" si="4"/>
        <v>2020-02</v>
      </c>
      <c r="E24" s="39">
        <f t="shared" si="5"/>
        <v>388.33</v>
      </c>
      <c r="I24" s="292" t="s">
        <v>314</v>
      </c>
      <c r="J24" s="292"/>
      <c r="K24" s="292"/>
      <c r="L24" s="293">
        <v>43863</v>
      </c>
      <c r="M24" s="293"/>
      <c r="N24" s="293"/>
      <c r="O24" s="15">
        <v>388.33</v>
      </c>
      <c r="P24" s="15">
        <v>0</v>
      </c>
      <c r="Q24" s="314">
        <v>0</v>
      </c>
      <c r="R24" s="314"/>
      <c r="S24" s="314"/>
      <c r="T24" s="314"/>
      <c r="U24" s="15">
        <v>388.33</v>
      </c>
      <c r="V24" s="314">
        <v>0</v>
      </c>
      <c r="W24" s="314"/>
      <c r="X24" s="21" t="s">
        <v>72</v>
      </c>
      <c r="Z24" s="295" t="s">
        <v>73</v>
      </c>
      <c r="AA24" s="295"/>
      <c r="AB24" s="21" t="s">
        <v>315</v>
      </c>
      <c r="AC24" s="16">
        <v>43864</v>
      </c>
      <c r="AD24" s="296">
        <v>43864</v>
      </c>
      <c r="AE24" s="296"/>
      <c r="AF24" s="296"/>
      <c r="AG24" s="314">
        <v>388.33</v>
      </c>
      <c r="AH24" s="314"/>
      <c r="AI24" s="15">
        <v>0</v>
      </c>
      <c r="AM24" s="23" t="str">
        <v/>
      </c>
      <c r="AN24" s="23" t="str">
        <v/>
      </c>
      <c r="AO24" s="28">
        <f t="shared" si="0"/>
        <v>0</v>
      </c>
    </row>
    <row r="25" spans="1:41" ht="15" customHeight="1" x14ac:dyDescent="0.2">
      <c r="A25" s="34" t="s">
        <v>439</v>
      </c>
      <c r="B25" s="33" t="b">
        <f t="shared" si="2"/>
        <v>1</v>
      </c>
      <c r="C25" s="33" t="str">
        <f t="shared" si="3"/>
        <v>2020-03</v>
      </c>
      <c r="D25" s="33" t="str">
        <f t="shared" si="4"/>
        <v>2020-03</v>
      </c>
      <c r="E25" s="39">
        <f t="shared" si="5"/>
        <v>388.33</v>
      </c>
      <c r="I25" s="292" t="s">
        <v>316</v>
      </c>
      <c r="J25" s="292"/>
      <c r="K25" s="292"/>
      <c r="L25" s="293">
        <v>43892</v>
      </c>
      <c r="M25" s="293"/>
      <c r="N25" s="293"/>
      <c r="O25" s="15">
        <v>388.33</v>
      </c>
      <c r="P25" s="15">
        <v>0</v>
      </c>
      <c r="Q25" s="314">
        <v>0</v>
      </c>
      <c r="R25" s="314"/>
      <c r="S25" s="314"/>
      <c r="T25" s="314"/>
      <c r="U25" s="15">
        <v>388.33</v>
      </c>
      <c r="V25" s="314">
        <v>0</v>
      </c>
      <c r="W25" s="314"/>
      <c r="X25" s="21" t="s">
        <v>72</v>
      </c>
      <c r="Z25" s="295" t="s">
        <v>73</v>
      </c>
      <c r="AA25" s="295"/>
      <c r="AB25" s="21" t="s">
        <v>317</v>
      </c>
      <c r="AC25" s="16">
        <v>43894</v>
      </c>
      <c r="AD25" s="296">
        <v>43894</v>
      </c>
      <c r="AE25" s="296"/>
      <c r="AF25" s="296"/>
      <c r="AG25" s="314">
        <v>388.33</v>
      </c>
      <c r="AH25" s="314"/>
      <c r="AI25" s="15">
        <v>0</v>
      </c>
      <c r="AM25" s="23" t="str">
        <v>2020-08</v>
      </c>
      <c r="AN25" s="23" t="str">
        <v>2020-08</v>
      </c>
      <c r="AO25" s="28">
        <f t="shared" si="0"/>
        <v>389.26</v>
      </c>
    </row>
    <row r="26" spans="1:41" ht="15" customHeight="1" x14ac:dyDescent="0.2">
      <c r="A26" s="34" t="s">
        <v>439</v>
      </c>
      <c r="B26" s="33" t="b">
        <f t="shared" si="2"/>
        <v>1</v>
      </c>
      <c r="C26" s="33" t="str">
        <f t="shared" si="3"/>
        <v>2020-07</v>
      </c>
      <c r="D26" s="33" t="str">
        <f t="shared" si="4"/>
        <v>2020-07</v>
      </c>
      <c r="E26" s="39">
        <f t="shared" si="5"/>
        <v>388.33</v>
      </c>
      <c r="I26" s="292" t="s">
        <v>318</v>
      </c>
      <c r="J26" s="292"/>
      <c r="K26" s="292"/>
      <c r="L26" s="293">
        <v>43923</v>
      </c>
      <c r="M26" s="293"/>
      <c r="N26" s="293"/>
      <c r="O26" s="15">
        <v>388.33</v>
      </c>
      <c r="P26" s="15">
        <v>0</v>
      </c>
      <c r="Q26" s="314">
        <v>0</v>
      </c>
      <c r="R26" s="314"/>
      <c r="S26" s="314"/>
      <c r="T26" s="314"/>
      <c r="U26" s="15">
        <v>388.33</v>
      </c>
      <c r="V26" s="314">
        <v>0</v>
      </c>
      <c r="W26" s="314"/>
      <c r="X26" s="21" t="s">
        <v>72</v>
      </c>
      <c r="Z26" s="295" t="s">
        <v>73</v>
      </c>
      <c r="AA26" s="295"/>
      <c r="AB26" s="21" t="s">
        <v>319</v>
      </c>
      <c r="AC26" s="16">
        <v>44043</v>
      </c>
      <c r="AD26" s="296">
        <v>44043</v>
      </c>
      <c r="AE26" s="296"/>
      <c r="AF26" s="296"/>
      <c r="AG26" s="314">
        <v>388.33</v>
      </c>
      <c r="AH26" s="314"/>
      <c r="AI26" s="15">
        <v>0</v>
      </c>
      <c r="AM26" s="23" t="str">
        <v>2020-10</v>
      </c>
      <c r="AN26" s="23" t="str">
        <v>2020-10</v>
      </c>
      <c r="AO26" s="28">
        <f t="shared" si="0"/>
        <v>775.73</v>
      </c>
    </row>
    <row r="27" spans="1:41" ht="15" customHeight="1" x14ac:dyDescent="0.2">
      <c r="A27" s="34" t="s">
        <v>439</v>
      </c>
      <c r="B27" s="33" t="b">
        <f t="shared" si="2"/>
        <v>1</v>
      </c>
      <c r="C27" s="33" t="str">
        <f t="shared" si="3"/>
        <v/>
      </c>
      <c r="D27" s="33" t="str">
        <f t="shared" si="4"/>
        <v/>
      </c>
      <c r="E27" s="39">
        <f t="shared" si="5"/>
        <v>0</v>
      </c>
      <c r="I27" s="292" t="s">
        <v>320</v>
      </c>
      <c r="J27" s="292"/>
      <c r="K27" s="292"/>
      <c r="L27" s="293">
        <v>43953</v>
      </c>
      <c r="M27" s="293"/>
      <c r="N27" s="293"/>
      <c r="O27" s="15">
        <v>388.33</v>
      </c>
      <c r="P27" s="15">
        <v>0</v>
      </c>
      <c r="Q27" s="314">
        <v>0</v>
      </c>
      <c r="R27" s="314"/>
      <c r="S27" s="314"/>
      <c r="T27" s="314"/>
      <c r="U27" s="15">
        <v>388.33</v>
      </c>
      <c r="V27" s="314">
        <v>0</v>
      </c>
      <c r="W27" s="314"/>
      <c r="X27" s="21" t="s">
        <v>85</v>
      </c>
      <c r="Z27" s="295"/>
      <c r="AA27" s="295"/>
      <c r="AB27" s="21"/>
      <c r="AC27" s="16"/>
      <c r="AD27" s="296"/>
      <c r="AE27" s="296"/>
      <c r="AF27" s="296"/>
      <c r="AG27" s="314"/>
      <c r="AH27" s="314"/>
      <c r="AI27" s="15"/>
      <c r="AM27" s="23" t="str">
        <v>2020-11</v>
      </c>
      <c r="AN27" s="23" t="str">
        <v>2020-11</v>
      </c>
      <c r="AO27" s="28">
        <f t="shared" si="0"/>
        <v>388.33</v>
      </c>
    </row>
    <row r="28" spans="1:41" ht="15" customHeight="1" x14ac:dyDescent="0.2">
      <c r="A28" s="34" t="s">
        <v>439</v>
      </c>
      <c r="B28" s="33" t="b">
        <f t="shared" si="2"/>
        <v>1</v>
      </c>
      <c r="C28" s="33" t="str">
        <f t="shared" si="3"/>
        <v/>
      </c>
      <c r="D28" s="33" t="str">
        <f t="shared" si="4"/>
        <v/>
      </c>
      <c r="E28" s="39">
        <f t="shared" si="5"/>
        <v>0</v>
      </c>
      <c r="I28" s="292" t="s">
        <v>321</v>
      </c>
      <c r="J28" s="292"/>
      <c r="K28" s="292"/>
      <c r="L28" s="293">
        <v>43984</v>
      </c>
      <c r="M28" s="293"/>
      <c r="N28" s="293"/>
      <c r="O28" s="15">
        <v>388.33</v>
      </c>
      <c r="P28" s="15">
        <v>0</v>
      </c>
      <c r="Q28" s="314">
        <v>0</v>
      </c>
      <c r="R28" s="314"/>
      <c r="S28" s="314"/>
      <c r="T28" s="314"/>
      <c r="U28" s="15">
        <v>388.33</v>
      </c>
      <c r="V28" s="314">
        <v>0</v>
      </c>
      <c r="W28" s="314"/>
      <c r="X28" s="21" t="s">
        <v>85</v>
      </c>
      <c r="Z28" s="295"/>
      <c r="AA28" s="295"/>
      <c r="AB28" s="21"/>
      <c r="AC28" s="16"/>
      <c r="AD28" s="296"/>
      <c r="AE28" s="296"/>
      <c r="AF28" s="296"/>
      <c r="AG28" s="314"/>
      <c r="AH28" s="314"/>
      <c r="AI28" s="15"/>
      <c r="AM28" s="23" t="str">
        <v>2020-12</v>
      </c>
      <c r="AN28" s="23" t="str">
        <v>2020-12</v>
      </c>
      <c r="AO28" s="28">
        <f t="shared" si="0"/>
        <v>388.33</v>
      </c>
    </row>
    <row r="29" spans="1:41" ht="15" customHeight="1" x14ac:dyDescent="0.2">
      <c r="A29" s="34" t="s">
        <v>439</v>
      </c>
      <c r="B29" s="33" t="b">
        <f t="shared" si="2"/>
        <v>1</v>
      </c>
      <c r="C29" s="33" t="str">
        <f t="shared" si="3"/>
        <v/>
      </c>
      <c r="D29" s="33" t="str">
        <f t="shared" si="4"/>
        <v/>
      </c>
      <c r="E29" s="39">
        <f t="shared" si="5"/>
        <v>0</v>
      </c>
      <c r="I29" s="292" t="s">
        <v>322</v>
      </c>
      <c r="J29" s="292"/>
      <c r="K29" s="292"/>
      <c r="L29" s="293">
        <v>44014</v>
      </c>
      <c r="M29" s="293"/>
      <c r="N29" s="293"/>
      <c r="O29" s="15">
        <v>388.33</v>
      </c>
      <c r="P29" s="15">
        <v>0</v>
      </c>
      <c r="Q29" s="314">
        <v>0</v>
      </c>
      <c r="R29" s="314"/>
      <c r="S29" s="314"/>
      <c r="T29" s="314"/>
      <c r="U29" s="15">
        <v>388.33</v>
      </c>
      <c r="V29" s="314">
        <v>0</v>
      </c>
      <c r="W29" s="314"/>
      <c r="X29" s="21" t="s">
        <v>85</v>
      </c>
      <c r="Z29" s="295"/>
      <c r="AA29" s="295"/>
      <c r="AB29" s="21"/>
      <c r="AC29" s="16"/>
      <c r="AD29" s="296"/>
      <c r="AE29" s="296"/>
      <c r="AF29" s="296"/>
      <c r="AG29" s="314"/>
      <c r="AH29" s="314"/>
      <c r="AI29" s="15"/>
      <c r="AM29" s="23" t="str">
        <v>2021-01</v>
      </c>
      <c r="AN29" s="23" t="str">
        <v>2021-01</v>
      </c>
      <c r="AO29" s="28">
        <f t="shared" si="0"/>
        <v>388.33460000000002</v>
      </c>
    </row>
    <row r="30" spans="1:41" ht="15" customHeight="1" x14ac:dyDescent="0.2">
      <c r="A30" s="34" t="s">
        <v>439</v>
      </c>
      <c r="B30" s="33" t="b">
        <f t="shared" si="2"/>
        <v>1</v>
      </c>
      <c r="C30" s="33" t="str">
        <f t="shared" si="3"/>
        <v/>
      </c>
      <c r="D30" s="33" t="str">
        <f t="shared" si="4"/>
        <v/>
      </c>
      <c r="E30" s="39">
        <f t="shared" si="5"/>
        <v>0</v>
      </c>
      <c r="I30" s="292" t="s">
        <v>323</v>
      </c>
      <c r="J30" s="292"/>
      <c r="K30" s="292"/>
      <c r="L30" s="293">
        <v>44045</v>
      </c>
      <c r="M30" s="293"/>
      <c r="N30" s="293"/>
      <c r="O30" s="15">
        <v>388.33</v>
      </c>
      <c r="P30" s="15">
        <v>0</v>
      </c>
      <c r="Q30" s="314">
        <v>0</v>
      </c>
      <c r="R30" s="314"/>
      <c r="S30" s="314"/>
      <c r="T30" s="314"/>
      <c r="U30" s="15">
        <v>388.33</v>
      </c>
      <c r="V30" s="314">
        <v>0</v>
      </c>
      <c r="W30" s="314"/>
      <c r="X30" s="21" t="s">
        <v>85</v>
      </c>
      <c r="Z30" s="295"/>
      <c r="AA30" s="295"/>
      <c r="AB30" s="21"/>
      <c r="AC30" s="16"/>
      <c r="AD30" s="296"/>
      <c r="AE30" s="296"/>
      <c r="AF30" s="296"/>
      <c r="AG30" s="314"/>
      <c r="AH30" s="314"/>
      <c r="AI30" s="15"/>
      <c r="AM30" s="23" t="str">
        <v>2021-03</v>
      </c>
      <c r="AN30" s="23" t="str">
        <v>2021-03</v>
      </c>
      <c r="AO30" s="28">
        <f t="shared" si="0"/>
        <v>776.66920000000005</v>
      </c>
    </row>
    <row r="31" spans="1:41" ht="15" customHeight="1" x14ac:dyDescent="0.2">
      <c r="A31" s="34" t="s">
        <v>439</v>
      </c>
      <c r="B31" s="33" t="b">
        <f t="shared" si="2"/>
        <v>1</v>
      </c>
      <c r="C31" s="33" t="str">
        <f t="shared" si="3"/>
        <v/>
      </c>
      <c r="D31" s="33" t="str">
        <f t="shared" si="4"/>
        <v/>
      </c>
      <c r="E31" s="39">
        <f t="shared" si="5"/>
        <v>0</v>
      </c>
      <c r="I31" s="292" t="s">
        <v>324</v>
      </c>
      <c r="J31" s="292"/>
      <c r="K31" s="292"/>
      <c r="L31" s="293">
        <v>44076</v>
      </c>
      <c r="M31" s="293"/>
      <c r="N31" s="293"/>
      <c r="O31" s="15">
        <v>388.33</v>
      </c>
      <c r="P31" s="15">
        <v>0</v>
      </c>
      <c r="Q31" s="314">
        <v>0</v>
      </c>
      <c r="R31" s="314"/>
      <c r="S31" s="314"/>
      <c r="T31" s="314"/>
      <c r="U31" s="15">
        <v>388.33</v>
      </c>
      <c r="V31" s="314">
        <v>0</v>
      </c>
      <c r="W31" s="314"/>
      <c r="X31" s="21" t="s">
        <v>85</v>
      </c>
      <c r="Z31" s="295"/>
      <c r="AA31" s="295"/>
      <c r="AB31" s="21"/>
      <c r="AC31" s="16"/>
      <c r="AD31" s="296"/>
      <c r="AE31" s="296"/>
      <c r="AF31" s="296"/>
      <c r="AG31" s="314"/>
      <c r="AH31" s="314"/>
      <c r="AI31" s="15"/>
      <c r="AM31" s="23" t="str">
        <v>2021-04</v>
      </c>
      <c r="AN31" s="23" t="str">
        <v>2021-04</v>
      </c>
      <c r="AO31" s="28">
        <f t="shared" si="0"/>
        <v>388.33460000000002</v>
      </c>
    </row>
    <row r="32" spans="1:41" ht="15" customHeight="1" x14ac:dyDescent="0.2">
      <c r="A32" s="34" t="s">
        <v>439</v>
      </c>
      <c r="B32" s="33" t="b">
        <f t="shared" si="2"/>
        <v>1</v>
      </c>
      <c r="C32" s="33" t="str">
        <f t="shared" si="3"/>
        <v/>
      </c>
      <c r="D32" s="33" t="str">
        <f t="shared" si="4"/>
        <v/>
      </c>
      <c r="E32" s="39">
        <f t="shared" si="5"/>
        <v>0</v>
      </c>
      <c r="I32" s="292" t="s">
        <v>325</v>
      </c>
      <c r="J32" s="292"/>
      <c r="K32" s="292"/>
      <c r="L32" s="293">
        <v>44106</v>
      </c>
      <c r="M32" s="293"/>
      <c r="N32" s="293"/>
      <c r="O32" s="15">
        <v>388.33</v>
      </c>
      <c r="P32" s="15">
        <v>0</v>
      </c>
      <c r="Q32" s="314">
        <v>0</v>
      </c>
      <c r="R32" s="314"/>
      <c r="S32" s="314"/>
      <c r="T32" s="314"/>
      <c r="U32" s="15">
        <v>388.33</v>
      </c>
      <c r="V32" s="314">
        <v>0</v>
      </c>
      <c r="W32" s="314"/>
      <c r="X32" s="21" t="s">
        <v>85</v>
      </c>
      <c r="Z32" s="295"/>
      <c r="AA32" s="295"/>
      <c r="AB32" s="21"/>
      <c r="AC32" s="16"/>
      <c r="AD32" s="296"/>
      <c r="AE32" s="296"/>
      <c r="AF32" s="296"/>
      <c r="AG32" s="314"/>
      <c r="AH32" s="314"/>
      <c r="AI32" s="15"/>
      <c r="AM32" s="23" t="str">
        <v>2021-05</v>
      </c>
      <c r="AN32" s="23" t="str">
        <v>2021-05</v>
      </c>
      <c r="AO32" s="28">
        <f t="shared" si="0"/>
        <v>4660.0152000000007</v>
      </c>
    </row>
    <row r="33" spans="1:41" ht="15" customHeight="1" x14ac:dyDescent="0.2">
      <c r="A33" s="34" t="s">
        <v>439</v>
      </c>
      <c r="B33" s="33" t="b">
        <f t="shared" si="2"/>
        <v>1</v>
      </c>
      <c r="C33" s="33" t="str">
        <f t="shared" si="3"/>
        <v/>
      </c>
      <c r="D33" s="33" t="str">
        <f t="shared" si="4"/>
        <v/>
      </c>
      <c r="E33" s="39">
        <f t="shared" si="5"/>
        <v>0</v>
      </c>
      <c r="I33" s="292" t="s">
        <v>326</v>
      </c>
      <c r="J33" s="292"/>
      <c r="K33" s="292"/>
      <c r="L33" s="293">
        <v>44137</v>
      </c>
      <c r="M33" s="293"/>
      <c r="N33" s="293"/>
      <c r="O33" s="15">
        <v>388.33</v>
      </c>
      <c r="P33" s="15">
        <v>0</v>
      </c>
      <c r="Q33" s="314">
        <v>0</v>
      </c>
      <c r="R33" s="314"/>
      <c r="S33" s="314"/>
      <c r="T33" s="314"/>
      <c r="U33" s="15">
        <v>388.33</v>
      </c>
      <c r="V33" s="314">
        <v>0</v>
      </c>
      <c r="W33" s="314"/>
      <c r="X33" s="21" t="s">
        <v>85</v>
      </c>
      <c r="Z33" s="295"/>
      <c r="AA33" s="295"/>
      <c r="AB33" s="21"/>
      <c r="AC33" s="16"/>
      <c r="AD33" s="296"/>
      <c r="AE33" s="296"/>
      <c r="AF33" s="296"/>
      <c r="AG33" s="314"/>
      <c r="AH33" s="314"/>
      <c r="AI33" s="15"/>
      <c r="AM33" s="23" t="str">
        <v>2021-06</v>
      </c>
      <c r="AN33" s="23" t="str">
        <v>2021-06</v>
      </c>
      <c r="AO33" s="28">
        <f t="shared" si="0"/>
        <v>388.33620000000002</v>
      </c>
    </row>
    <row r="34" spans="1:41" ht="15" customHeight="1" x14ac:dyDescent="0.2">
      <c r="A34" s="34" t="s">
        <v>439</v>
      </c>
      <c r="B34" s="33" t="b">
        <f t="shared" si="2"/>
        <v>1</v>
      </c>
      <c r="C34" s="33" t="str">
        <f t="shared" si="3"/>
        <v/>
      </c>
      <c r="D34" s="33" t="str">
        <f t="shared" si="4"/>
        <v/>
      </c>
      <c r="E34" s="39">
        <f t="shared" si="5"/>
        <v>0</v>
      </c>
      <c r="I34" s="292" t="s">
        <v>327</v>
      </c>
      <c r="J34" s="292"/>
      <c r="K34" s="292"/>
      <c r="L34" s="293">
        <v>44167</v>
      </c>
      <c r="M34" s="293"/>
      <c r="N34" s="293"/>
      <c r="O34" s="15">
        <v>388.33</v>
      </c>
      <c r="P34" s="15">
        <v>0</v>
      </c>
      <c r="Q34" s="314">
        <v>0</v>
      </c>
      <c r="R34" s="314"/>
      <c r="S34" s="314"/>
      <c r="T34" s="314"/>
      <c r="U34" s="15">
        <v>388.33</v>
      </c>
      <c r="V34" s="314">
        <v>0</v>
      </c>
      <c r="W34" s="314"/>
      <c r="X34" s="21" t="s">
        <v>85</v>
      </c>
      <c r="Z34" s="295"/>
      <c r="AA34" s="295"/>
      <c r="AB34" s="21"/>
      <c r="AC34" s="16"/>
      <c r="AD34" s="296"/>
      <c r="AE34" s="296"/>
      <c r="AF34" s="296"/>
      <c r="AG34" s="314"/>
      <c r="AH34" s="314"/>
      <c r="AI34" s="15"/>
      <c r="AM34" s="23" t="str">
        <v>2021-07</v>
      </c>
      <c r="AN34" s="23" t="str">
        <v>2021-07</v>
      </c>
      <c r="AO34" s="28">
        <f t="shared" si="0"/>
        <v>388.33620000000002</v>
      </c>
    </row>
    <row r="35" spans="1:41" ht="15" customHeight="1" x14ac:dyDescent="0.2">
      <c r="A35" s="34" t="s">
        <v>439</v>
      </c>
      <c r="B35" s="33" t="b">
        <f t="shared" si="2"/>
        <v>1</v>
      </c>
      <c r="C35" s="33" t="str">
        <f t="shared" si="3"/>
        <v/>
      </c>
      <c r="D35" s="33" t="str">
        <f t="shared" si="4"/>
        <v/>
      </c>
      <c r="E35" s="39">
        <f t="shared" si="5"/>
        <v>0</v>
      </c>
      <c r="I35" s="292" t="s">
        <v>328</v>
      </c>
      <c r="J35" s="292"/>
      <c r="K35" s="292"/>
      <c r="L35" s="293">
        <v>44198</v>
      </c>
      <c r="M35" s="293"/>
      <c r="N35" s="293"/>
      <c r="O35" s="15">
        <v>388.33</v>
      </c>
      <c r="P35" s="15">
        <v>0</v>
      </c>
      <c r="Q35" s="314">
        <v>0</v>
      </c>
      <c r="R35" s="314"/>
      <c r="S35" s="314"/>
      <c r="T35" s="314"/>
      <c r="U35" s="15">
        <v>388.33</v>
      </c>
      <c r="V35" s="314">
        <v>0</v>
      </c>
      <c r="W35" s="314"/>
      <c r="X35" s="21" t="s">
        <v>85</v>
      </c>
      <c r="Z35" s="295"/>
      <c r="AA35" s="295"/>
      <c r="AB35" s="21"/>
      <c r="AC35" s="16"/>
      <c r="AD35" s="296"/>
      <c r="AE35" s="296"/>
      <c r="AF35" s="296"/>
      <c r="AG35" s="314"/>
      <c r="AH35" s="314"/>
      <c r="AI35" s="15"/>
      <c r="AM35" s="23" t="str">
        <v>2021-08</v>
      </c>
      <c r="AN35" s="23" t="str">
        <v>2021-08</v>
      </c>
      <c r="AO35" s="28">
        <f t="shared" si="0"/>
        <v>388.33620000000002</v>
      </c>
    </row>
    <row r="36" spans="1:41" ht="15" customHeight="1" x14ac:dyDescent="0.2">
      <c r="A36" s="34" t="s">
        <v>439</v>
      </c>
      <c r="B36" s="33" t="b">
        <f t="shared" si="2"/>
        <v>1</v>
      </c>
      <c r="C36" s="33" t="str">
        <f t="shared" si="3"/>
        <v/>
      </c>
      <c r="D36" s="33" t="str">
        <f t="shared" si="4"/>
        <v/>
      </c>
      <c r="E36" s="39">
        <f t="shared" si="5"/>
        <v>0</v>
      </c>
      <c r="I36" s="292" t="s">
        <v>329</v>
      </c>
      <c r="J36" s="292"/>
      <c r="K36" s="292"/>
      <c r="L36" s="293">
        <v>44229</v>
      </c>
      <c r="M36" s="293"/>
      <c r="N36" s="293"/>
      <c r="O36" s="15">
        <v>388.33</v>
      </c>
      <c r="P36" s="15">
        <v>0</v>
      </c>
      <c r="Q36" s="314">
        <v>0</v>
      </c>
      <c r="R36" s="314"/>
      <c r="S36" s="314"/>
      <c r="T36" s="314"/>
      <c r="U36" s="15">
        <v>388.33</v>
      </c>
      <c r="V36" s="314">
        <v>0</v>
      </c>
      <c r="W36" s="314"/>
      <c r="X36" s="21" t="s">
        <v>85</v>
      </c>
      <c r="Z36" s="295"/>
      <c r="AA36" s="295"/>
      <c r="AB36" s="21"/>
      <c r="AC36" s="16"/>
      <c r="AD36" s="296"/>
      <c r="AE36" s="296"/>
      <c r="AF36" s="296"/>
      <c r="AG36" s="314"/>
      <c r="AH36" s="314"/>
      <c r="AI36" s="15"/>
      <c r="AM36" s="23" t="str">
        <v>2021-09</v>
      </c>
      <c r="AN36" s="23" t="str">
        <v>2021-09</v>
      </c>
      <c r="AO36" s="28">
        <f t="shared" si="0"/>
        <v>388.33620000000002</v>
      </c>
    </row>
    <row r="37" spans="1:41" ht="15" customHeight="1" x14ac:dyDescent="0.2">
      <c r="A37" s="34" t="s">
        <v>439</v>
      </c>
      <c r="B37" s="33" t="b">
        <f t="shared" si="2"/>
        <v>1</v>
      </c>
      <c r="C37" s="33" t="str">
        <f t="shared" si="3"/>
        <v/>
      </c>
      <c r="D37" s="33" t="str">
        <f t="shared" si="4"/>
        <v/>
      </c>
      <c r="E37" s="39">
        <f t="shared" si="5"/>
        <v>0</v>
      </c>
      <c r="I37" s="292" t="s">
        <v>330</v>
      </c>
      <c r="J37" s="292"/>
      <c r="K37" s="292"/>
      <c r="L37" s="293">
        <v>44257</v>
      </c>
      <c r="M37" s="293"/>
      <c r="N37" s="293"/>
      <c r="O37" s="15">
        <v>388.33</v>
      </c>
      <c r="P37" s="15">
        <v>0</v>
      </c>
      <c r="Q37" s="314">
        <v>0</v>
      </c>
      <c r="R37" s="314"/>
      <c r="S37" s="314"/>
      <c r="T37" s="314"/>
      <c r="U37" s="15">
        <v>388.33</v>
      </c>
      <c r="V37" s="314">
        <v>0</v>
      </c>
      <c r="W37" s="314"/>
      <c r="X37" s="21" t="s">
        <v>85</v>
      </c>
      <c r="Z37" s="295"/>
      <c r="AA37" s="295"/>
      <c r="AB37" s="21"/>
      <c r="AC37" s="16"/>
      <c r="AD37" s="296"/>
      <c r="AE37" s="296"/>
      <c r="AF37" s="296"/>
      <c r="AG37" s="314"/>
      <c r="AH37" s="314"/>
      <c r="AI37" s="15"/>
      <c r="AM37" s="23" t="str">
        <v>2021-10</v>
      </c>
      <c r="AN37" s="23" t="str">
        <v>2021-10</v>
      </c>
      <c r="AO37" s="28">
        <f t="shared" si="0"/>
        <v>388.33620000000002</v>
      </c>
    </row>
    <row r="38" spans="1:41" ht="15" customHeight="1" x14ac:dyDescent="0.2">
      <c r="A38" s="34" t="s">
        <v>439</v>
      </c>
      <c r="B38" s="33" t="b">
        <f t="shared" si="2"/>
        <v>1</v>
      </c>
      <c r="C38" s="33" t="str">
        <f t="shared" si="3"/>
        <v/>
      </c>
      <c r="D38" s="33" t="str">
        <f t="shared" si="4"/>
        <v/>
      </c>
      <c r="E38" s="39">
        <f t="shared" si="5"/>
        <v>0</v>
      </c>
      <c r="I38" s="292" t="s">
        <v>331</v>
      </c>
      <c r="J38" s="292"/>
      <c r="K38" s="292"/>
      <c r="L38" s="293">
        <v>44288</v>
      </c>
      <c r="M38" s="293"/>
      <c r="N38" s="293"/>
      <c r="O38" s="15">
        <v>388.33</v>
      </c>
      <c r="P38" s="15">
        <v>0</v>
      </c>
      <c r="Q38" s="314">
        <v>0</v>
      </c>
      <c r="R38" s="314"/>
      <c r="S38" s="314"/>
      <c r="T38" s="314"/>
      <c r="U38" s="15">
        <v>388.33</v>
      </c>
      <c r="V38" s="314">
        <v>0</v>
      </c>
      <c r="W38" s="314"/>
      <c r="X38" s="21" t="s">
        <v>85</v>
      </c>
      <c r="Z38" s="295"/>
      <c r="AA38" s="295"/>
      <c r="AB38" s="21"/>
      <c r="AC38" s="16"/>
      <c r="AD38" s="296"/>
      <c r="AE38" s="296"/>
      <c r="AF38" s="296"/>
      <c r="AG38" s="314"/>
      <c r="AH38" s="314"/>
      <c r="AI38" s="15"/>
      <c r="AM38" s="23" t="str">
        <v>2021-11</v>
      </c>
      <c r="AN38" s="23" t="str">
        <v>2021-11</v>
      </c>
      <c r="AO38" s="28">
        <f t="shared" si="0"/>
        <v>388.33620000000002</v>
      </c>
    </row>
    <row r="39" spans="1:41" ht="15" customHeight="1" x14ac:dyDescent="0.2">
      <c r="A39" s="34" t="s">
        <v>439</v>
      </c>
      <c r="B39" s="33" t="b">
        <f t="shared" si="2"/>
        <v>1</v>
      </c>
      <c r="C39" s="33" t="str">
        <f t="shared" si="3"/>
        <v/>
      </c>
      <c r="D39" s="33" t="str">
        <f t="shared" si="4"/>
        <v/>
      </c>
      <c r="E39" s="39">
        <f t="shared" si="5"/>
        <v>0</v>
      </c>
      <c r="I39" s="292" t="s">
        <v>332</v>
      </c>
      <c r="J39" s="292"/>
      <c r="K39" s="292"/>
      <c r="L39" s="293">
        <v>44318</v>
      </c>
      <c r="M39" s="293"/>
      <c r="N39" s="293"/>
      <c r="O39" s="15">
        <v>388.33</v>
      </c>
      <c r="P39" s="15">
        <v>0</v>
      </c>
      <c r="Q39" s="314">
        <v>0</v>
      </c>
      <c r="R39" s="314"/>
      <c r="S39" s="314"/>
      <c r="T39" s="314"/>
      <c r="U39" s="15">
        <v>388.33</v>
      </c>
      <c r="V39" s="314">
        <v>0</v>
      </c>
      <c r="W39" s="314"/>
      <c r="X39" s="21" t="s">
        <v>85</v>
      </c>
      <c r="Z39" s="295"/>
      <c r="AA39" s="295"/>
      <c r="AB39" s="21"/>
      <c r="AC39" s="16"/>
      <c r="AD39" s="296"/>
      <c r="AE39" s="296"/>
      <c r="AF39" s="296"/>
      <c r="AG39" s="314"/>
      <c r="AH39" s="314"/>
      <c r="AI39" s="15"/>
      <c r="AM39" s="23" t="str">
        <v>2022-01</v>
      </c>
      <c r="AN39" s="23" t="str">
        <v>2022-01</v>
      </c>
      <c r="AO39" s="28">
        <f t="shared" si="0"/>
        <v>776.67240000000004</v>
      </c>
    </row>
    <row r="40" spans="1:41" ht="15" customHeight="1" x14ac:dyDescent="0.2">
      <c r="A40" s="34" t="s">
        <v>439</v>
      </c>
      <c r="B40" s="33" t="b">
        <f t="shared" si="2"/>
        <v>1</v>
      </c>
      <c r="C40" s="33" t="str">
        <f t="shared" si="3"/>
        <v/>
      </c>
      <c r="D40" s="33" t="str">
        <f t="shared" si="4"/>
        <v/>
      </c>
      <c r="E40" s="39">
        <f t="shared" si="5"/>
        <v>0</v>
      </c>
      <c r="I40" s="292" t="s">
        <v>333</v>
      </c>
      <c r="J40" s="292"/>
      <c r="K40" s="292"/>
      <c r="L40" s="293">
        <v>44349</v>
      </c>
      <c r="M40" s="293"/>
      <c r="N40" s="293"/>
      <c r="O40" s="15">
        <v>388.33</v>
      </c>
      <c r="P40" s="15">
        <v>0</v>
      </c>
      <c r="Q40" s="314">
        <v>0</v>
      </c>
      <c r="R40" s="314"/>
      <c r="S40" s="314"/>
      <c r="T40" s="314"/>
      <c r="U40" s="15">
        <v>388.33</v>
      </c>
      <c r="V40" s="314">
        <v>0</v>
      </c>
      <c r="W40" s="314"/>
      <c r="X40" s="21" t="s">
        <v>85</v>
      </c>
      <c r="Z40" s="295"/>
      <c r="AA40" s="295"/>
      <c r="AB40" s="21"/>
      <c r="AC40" s="16"/>
      <c r="AD40" s="296"/>
      <c r="AE40" s="296"/>
      <c r="AF40" s="296"/>
      <c r="AG40" s="314"/>
      <c r="AH40" s="314"/>
      <c r="AI40" s="15"/>
      <c r="AM40" s="23" t="str">
        <v>2022-02</v>
      </c>
      <c r="AN40" s="23" t="str">
        <v>2022-02</v>
      </c>
      <c r="AO40" s="28">
        <f t="shared" si="0"/>
        <v>388.33620000000002</v>
      </c>
    </row>
    <row r="41" spans="1:41" ht="15" customHeight="1" x14ac:dyDescent="0.2">
      <c r="A41" s="34" t="s">
        <v>439</v>
      </c>
      <c r="B41" s="33" t="b">
        <f t="shared" si="2"/>
        <v>1</v>
      </c>
      <c r="C41" s="33" t="str">
        <f t="shared" si="3"/>
        <v/>
      </c>
      <c r="D41" s="33" t="str">
        <f t="shared" si="4"/>
        <v/>
      </c>
      <c r="E41" s="39">
        <f t="shared" si="5"/>
        <v>0</v>
      </c>
      <c r="I41" s="292" t="s">
        <v>334</v>
      </c>
      <c r="J41" s="292"/>
      <c r="K41" s="292"/>
      <c r="L41" s="293">
        <v>44379</v>
      </c>
      <c r="M41" s="293"/>
      <c r="N41" s="293"/>
      <c r="O41" s="15">
        <v>388.33</v>
      </c>
      <c r="P41" s="15">
        <v>0</v>
      </c>
      <c r="Q41" s="314">
        <v>0</v>
      </c>
      <c r="R41" s="314"/>
      <c r="S41" s="314"/>
      <c r="T41" s="314"/>
      <c r="U41" s="15">
        <v>388.33</v>
      </c>
      <c r="V41" s="314">
        <v>0</v>
      </c>
      <c r="W41" s="314"/>
      <c r="X41" s="21" t="s">
        <v>85</v>
      </c>
      <c r="Z41" s="295"/>
      <c r="AA41" s="295"/>
      <c r="AB41" s="21"/>
      <c r="AC41" s="16"/>
      <c r="AD41" s="296"/>
      <c r="AE41" s="296"/>
      <c r="AF41" s="296"/>
      <c r="AG41" s="314"/>
      <c r="AH41" s="314"/>
      <c r="AI41" s="15"/>
      <c r="AM41" s="23" t="str">
        <v>2022-03</v>
      </c>
      <c r="AN41" s="23" t="str">
        <v>2022-03</v>
      </c>
      <c r="AO41" s="28">
        <f t="shared" si="0"/>
        <v>388.33620000000002</v>
      </c>
    </row>
    <row r="42" spans="1:41" ht="15" customHeight="1" x14ac:dyDescent="0.2">
      <c r="A42" s="34" t="s">
        <v>439</v>
      </c>
      <c r="B42" s="33" t="b">
        <f t="shared" si="2"/>
        <v>1</v>
      </c>
      <c r="C42" s="33" t="str">
        <f t="shared" si="3"/>
        <v/>
      </c>
      <c r="D42" s="33" t="str">
        <f t="shared" si="4"/>
        <v/>
      </c>
      <c r="E42" s="39">
        <f t="shared" si="5"/>
        <v>0</v>
      </c>
      <c r="I42" s="292" t="s">
        <v>335</v>
      </c>
      <c r="J42" s="292"/>
      <c r="K42" s="292"/>
      <c r="L42" s="293">
        <v>44410</v>
      </c>
      <c r="M42" s="293"/>
      <c r="N42" s="293"/>
      <c r="O42" s="15">
        <v>388.33</v>
      </c>
      <c r="P42" s="15">
        <v>0</v>
      </c>
      <c r="Q42" s="314">
        <v>0</v>
      </c>
      <c r="R42" s="314"/>
      <c r="S42" s="314"/>
      <c r="T42" s="314"/>
      <c r="U42" s="15">
        <v>388.33</v>
      </c>
      <c r="V42" s="314">
        <v>0</v>
      </c>
      <c r="W42" s="314"/>
      <c r="X42" s="21" t="s">
        <v>85</v>
      </c>
      <c r="Z42" s="295"/>
      <c r="AA42" s="295"/>
      <c r="AB42" s="21"/>
      <c r="AC42" s="16"/>
      <c r="AD42" s="296"/>
      <c r="AE42" s="296"/>
      <c r="AF42" s="296"/>
      <c r="AG42" s="314"/>
      <c r="AH42" s="314"/>
      <c r="AI42" s="15"/>
      <c r="AM42" s="23" t="str">
        <v>2022-04</v>
      </c>
      <c r="AN42" s="23" t="str">
        <v>2022-04</v>
      </c>
      <c r="AO42" s="28">
        <f t="shared" si="0"/>
        <v>388.33620000000002</v>
      </c>
    </row>
    <row r="43" spans="1:41" ht="15" customHeight="1" x14ac:dyDescent="0.2">
      <c r="A43" s="34" t="s">
        <v>439</v>
      </c>
      <c r="B43" s="33" t="b">
        <f t="shared" si="2"/>
        <v>1</v>
      </c>
      <c r="C43" s="33" t="str">
        <f t="shared" si="3"/>
        <v/>
      </c>
      <c r="D43" s="33" t="str">
        <f t="shared" si="4"/>
        <v/>
      </c>
      <c r="E43" s="39">
        <f t="shared" si="5"/>
        <v>0</v>
      </c>
      <c r="I43" s="292" t="s">
        <v>336</v>
      </c>
      <c r="J43" s="292"/>
      <c r="K43" s="292"/>
      <c r="L43" s="293">
        <v>44441</v>
      </c>
      <c r="M43" s="293"/>
      <c r="N43" s="293"/>
      <c r="O43" s="15">
        <v>388.33</v>
      </c>
      <c r="P43" s="15">
        <v>0</v>
      </c>
      <c r="Q43" s="314">
        <v>0</v>
      </c>
      <c r="R43" s="314"/>
      <c r="S43" s="314"/>
      <c r="T43" s="314"/>
      <c r="U43" s="15">
        <v>388.33</v>
      </c>
      <c r="V43" s="314">
        <v>0</v>
      </c>
      <c r="W43" s="314"/>
      <c r="X43" s="21" t="s">
        <v>85</v>
      </c>
      <c r="Z43" s="295"/>
      <c r="AA43" s="295"/>
      <c r="AB43" s="21"/>
      <c r="AC43" s="16"/>
      <c r="AD43" s="296"/>
      <c r="AE43" s="296"/>
      <c r="AF43" s="296"/>
      <c r="AG43" s="314"/>
      <c r="AH43" s="314"/>
      <c r="AI43" s="15"/>
      <c r="AM43" s="23" t="str">
        <v>2022-05</v>
      </c>
      <c r="AN43" s="23" t="str">
        <v>2022-05</v>
      </c>
      <c r="AO43" s="28">
        <f t="shared" si="0"/>
        <v>388.33620000000002</v>
      </c>
    </row>
    <row r="44" spans="1:41" ht="15" customHeight="1" x14ac:dyDescent="0.2">
      <c r="A44" s="34" t="s">
        <v>439</v>
      </c>
      <c r="B44" s="33" t="b">
        <f t="shared" si="2"/>
        <v>1</v>
      </c>
      <c r="C44" s="33" t="str">
        <f t="shared" si="3"/>
        <v/>
      </c>
      <c r="D44" s="33" t="str">
        <f t="shared" si="4"/>
        <v/>
      </c>
      <c r="E44" s="39">
        <f t="shared" si="5"/>
        <v>0</v>
      </c>
      <c r="I44" s="292" t="s">
        <v>337</v>
      </c>
      <c r="J44" s="292"/>
      <c r="K44" s="292"/>
      <c r="L44" s="293">
        <v>44471</v>
      </c>
      <c r="M44" s="293"/>
      <c r="N44" s="293"/>
      <c r="O44" s="15">
        <v>388.33</v>
      </c>
      <c r="P44" s="15">
        <v>0</v>
      </c>
      <c r="Q44" s="314">
        <v>0</v>
      </c>
      <c r="R44" s="314"/>
      <c r="S44" s="314"/>
      <c r="T44" s="314"/>
      <c r="U44" s="15">
        <v>388.33</v>
      </c>
      <c r="V44" s="314">
        <v>0</v>
      </c>
      <c r="W44" s="314"/>
      <c r="X44" s="21" t="s">
        <v>85</v>
      </c>
      <c r="Z44" s="295"/>
      <c r="AA44" s="295"/>
      <c r="AB44" s="21"/>
      <c r="AC44" s="16"/>
      <c r="AD44" s="296"/>
      <c r="AE44" s="296"/>
      <c r="AF44" s="296"/>
      <c r="AG44" s="314"/>
      <c r="AH44" s="314"/>
      <c r="AI44" s="15"/>
      <c r="AM44" s="23" t="str">
        <v>2022-06</v>
      </c>
      <c r="AN44" s="23" t="str">
        <v>2022-06</v>
      </c>
      <c r="AO44" s="28">
        <f t="shared" si="0"/>
        <v>388.33620000000002</v>
      </c>
    </row>
    <row r="45" spans="1:41" ht="15" customHeight="1" x14ac:dyDescent="0.2">
      <c r="A45" s="34" t="s">
        <v>439</v>
      </c>
      <c r="B45" s="33" t="b">
        <f t="shared" si="2"/>
        <v>1</v>
      </c>
      <c r="C45" s="33" t="str">
        <f t="shared" si="3"/>
        <v/>
      </c>
      <c r="D45" s="33" t="str">
        <f t="shared" si="4"/>
        <v/>
      </c>
      <c r="E45" s="39">
        <f t="shared" si="5"/>
        <v>0</v>
      </c>
      <c r="I45" s="292" t="s">
        <v>338</v>
      </c>
      <c r="J45" s="292"/>
      <c r="K45" s="292"/>
      <c r="L45" s="293">
        <v>44502</v>
      </c>
      <c r="M45" s="293"/>
      <c r="N45" s="293"/>
      <c r="O45" s="15">
        <v>388.33</v>
      </c>
      <c r="P45" s="15">
        <v>0</v>
      </c>
      <c r="Q45" s="314">
        <v>0</v>
      </c>
      <c r="R45" s="314"/>
      <c r="S45" s="314"/>
      <c r="T45" s="314"/>
      <c r="U45" s="15">
        <v>388.33</v>
      </c>
      <c r="V45" s="314">
        <v>0</v>
      </c>
      <c r="W45" s="314"/>
      <c r="X45" s="21" t="s">
        <v>85</v>
      </c>
      <c r="Z45" s="295"/>
      <c r="AA45" s="295"/>
      <c r="AB45" s="21"/>
      <c r="AC45" s="16"/>
      <c r="AD45" s="296"/>
      <c r="AE45" s="296"/>
      <c r="AF45" s="296"/>
      <c r="AG45" s="314"/>
      <c r="AH45" s="314"/>
      <c r="AI45" s="15"/>
      <c r="AM45" s="23" t="str">
        <v>2022-07</v>
      </c>
      <c r="AN45" s="23" t="str">
        <v>2022-07</v>
      </c>
      <c r="AO45" s="28">
        <f t="shared" ref="AO45:AO65" si="6">SUMIFS(E:E,C:C,AM45)</f>
        <v>388.33580000000001</v>
      </c>
    </row>
    <row r="46" spans="1:41" ht="15" customHeight="1" x14ac:dyDescent="0.2">
      <c r="A46" s="34" t="s">
        <v>439</v>
      </c>
      <c r="B46" s="33" t="b">
        <f t="shared" si="2"/>
        <v>1</v>
      </c>
      <c r="C46" s="33" t="str">
        <f t="shared" si="3"/>
        <v/>
      </c>
      <c r="D46" s="33" t="str">
        <f t="shared" si="4"/>
        <v/>
      </c>
      <c r="E46" s="39">
        <f t="shared" si="5"/>
        <v>0</v>
      </c>
      <c r="I46" s="292" t="s">
        <v>339</v>
      </c>
      <c r="J46" s="292"/>
      <c r="K46" s="292"/>
      <c r="L46" s="293">
        <v>44532</v>
      </c>
      <c r="M46" s="293"/>
      <c r="N46" s="293"/>
      <c r="O46" s="15">
        <v>388.33</v>
      </c>
      <c r="P46" s="15">
        <v>0</v>
      </c>
      <c r="Q46" s="314">
        <v>0</v>
      </c>
      <c r="R46" s="314"/>
      <c r="S46" s="314"/>
      <c r="T46" s="314"/>
      <c r="U46" s="15">
        <v>388.33</v>
      </c>
      <c r="V46" s="314">
        <v>0</v>
      </c>
      <c r="W46" s="314"/>
      <c r="X46" s="21" t="s">
        <v>85</v>
      </c>
      <c r="Z46" s="295"/>
      <c r="AA46" s="295"/>
      <c r="AB46" s="21"/>
      <c r="AC46" s="16"/>
      <c r="AD46" s="296"/>
      <c r="AE46" s="296"/>
      <c r="AF46" s="296"/>
      <c r="AG46" s="314"/>
      <c r="AH46" s="314"/>
      <c r="AI46" s="15"/>
      <c r="AO46" s="37">
        <f t="shared" si="6"/>
        <v>0</v>
      </c>
    </row>
    <row r="47" spans="1:41" ht="15" customHeight="1" x14ac:dyDescent="0.2">
      <c r="A47" s="34" t="s">
        <v>439</v>
      </c>
      <c r="B47" s="33" t="b">
        <f t="shared" si="2"/>
        <v>1</v>
      </c>
      <c r="C47" s="33" t="str">
        <f t="shared" si="3"/>
        <v/>
      </c>
      <c r="D47" s="33" t="str">
        <f t="shared" si="4"/>
        <v/>
      </c>
      <c r="E47" s="39">
        <f t="shared" si="5"/>
        <v>0</v>
      </c>
      <c r="I47" s="292" t="s">
        <v>340</v>
      </c>
      <c r="J47" s="292"/>
      <c r="K47" s="292"/>
      <c r="L47" s="293">
        <v>44563</v>
      </c>
      <c r="M47" s="293"/>
      <c r="N47" s="293"/>
      <c r="O47" s="15">
        <v>388.33</v>
      </c>
      <c r="P47" s="15">
        <v>0</v>
      </c>
      <c r="Q47" s="314">
        <v>0</v>
      </c>
      <c r="R47" s="314"/>
      <c r="S47" s="314"/>
      <c r="T47" s="314"/>
      <c r="U47" s="15">
        <v>388.33</v>
      </c>
      <c r="V47" s="314">
        <v>0</v>
      </c>
      <c r="W47" s="314"/>
      <c r="X47" s="21" t="s">
        <v>85</v>
      </c>
      <c r="Z47" s="295"/>
      <c r="AA47" s="295"/>
      <c r="AB47" s="21"/>
      <c r="AC47" s="16"/>
      <c r="AD47" s="296"/>
      <c r="AE47" s="296"/>
      <c r="AF47" s="296"/>
      <c r="AG47" s="314"/>
      <c r="AH47" s="314"/>
      <c r="AI47" s="15"/>
      <c r="AO47" s="28">
        <f t="shared" si="6"/>
        <v>0</v>
      </c>
    </row>
    <row r="48" spans="1:41" ht="15" customHeight="1" x14ac:dyDescent="0.2">
      <c r="A48" s="34" t="s">
        <v>439</v>
      </c>
      <c r="B48" s="33" t="b">
        <f t="shared" si="2"/>
        <v>1</v>
      </c>
      <c r="C48" s="33" t="str">
        <f t="shared" si="3"/>
        <v/>
      </c>
      <c r="D48" s="33" t="str">
        <f t="shared" si="4"/>
        <v/>
      </c>
      <c r="E48" s="39">
        <f t="shared" si="5"/>
        <v>0</v>
      </c>
      <c r="I48" s="292" t="s">
        <v>341</v>
      </c>
      <c r="J48" s="292"/>
      <c r="K48" s="292"/>
      <c r="L48" s="293">
        <v>44594</v>
      </c>
      <c r="M48" s="293"/>
      <c r="N48" s="293"/>
      <c r="O48" s="15">
        <v>388.33</v>
      </c>
      <c r="P48" s="15">
        <v>0</v>
      </c>
      <c r="Q48" s="314">
        <v>0</v>
      </c>
      <c r="R48" s="314"/>
      <c r="S48" s="314"/>
      <c r="T48" s="314"/>
      <c r="U48" s="15">
        <v>388.33</v>
      </c>
      <c r="V48" s="314">
        <v>0</v>
      </c>
      <c r="W48" s="314"/>
      <c r="X48" s="21" t="s">
        <v>85</v>
      </c>
      <c r="Z48" s="295"/>
      <c r="AA48" s="295"/>
      <c r="AB48" s="21"/>
      <c r="AC48" s="16"/>
      <c r="AD48" s="296"/>
      <c r="AE48" s="296"/>
      <c r="AF48" s="296"/>
      <c r="AG48" s="314"/>
      <c r="AH48" s="314"/>
      <c r="AI48" s="15"/>
      <c r="AO48" s="28">
        <f t="shared" si="6"/>
        <v>0</v>
      </c>
    </row>
    <row r="49" spans="1:41" ht="15" customHeight="1" x14ac:dyDescent="0.2">
      <c r="A49" s="34" t="s">
        <v>439</v>
      </c>
      <c r="B49" s="33" t="b">
        <f t="shared" si="2"/>
        <v>1</v>
      </c>
      <c r="C49" s="33" t="str">
        <f t="shared" si="3"/>
        <v/>
      </c>
      <c r="D49" s="33" t="str">
        <f t="shared" si="4"/>
        <v/>
      </c>
      <c r="E49" s="39">
        <f t="shared" si="5"/>
        <v>0</v>
      </c>
      <c r="I49" s="292" t="s">
        <v>342</v>
      </c>
      <c r="J49" s="292"/>
      <c r="K49" s="292"/>
      <c r="L49" s="293">
        <v>44622</v>
      </c>
      <c r="M49" s="293"/>
      <c r="N49" s="293"/>
      <c r="O49" s="15">
        <v>388.33</v>
      </c>
      <c r="P49" s="15">
        <v>0</v>
      </c>
      <c r="Q49" s="314">
        <v>0</v>
      </c>
      <c r="R49" s="314"/>
      <c r="S49" s="314"/>
      <c r="T49" s="314"/>
      <c r="U49" s="15">
        <v>388.33</v>
      </c>
      <c r="V49" s="314">
        <v>0</v>
      </c>
      <c r="W49" s="314"/>
      <c r="X49" s="21" t="s">
        <v>85</v>
      </c>
      <c r="Z49" s="295"/>
      <c r="AA49" s="295"/>
      <c r="AB49" s="21"/>
      <c r="AC49" s="16"/>
      <c r="AD49" s="296"/>
      <c r="AE49" s="296"/>
      <c r="AF49" s="296"/>
      <c r="AG49" s="314"/>
      <c r="AH49" s="314"/>
      <c r="AI49" s="15"/>
      <c r="AO49" s="28">
        <f t="shared" si="6"/>
        <v>0</v>
      </c>
    </row>
    <row r="50" spans="1:41" ht="11.25" customHeight="1" x14ac:dyDescent="0.2">
      <c r="A50" s="34" t="s">
        <v>439</v>
      </c>
      <c r="B50" s="33" t="b">
        <f t="shared" si="2"/>
        <v>1</v>
      </c>
      <c r="C50" s="33" t="str">
        <f t="shared" si="3"/>
        <v/>
      </c>
      <c r="D50" s="33" t="str">
        <f t="shared" si="4"/>
        <v/>
      </c>
      <c r="E50" s="39">
        <f t="shared" si="5"/>
        <v>0</v>
      </c>
      <c r="I50" s="292" t="s">
        <v>343</v>
      </c>
      <c r="J50" s="292"/>
      <c r="K50" s="292"/>
      <c r="L50" s="293">
        <v>44653</v>
      </c>
      <c r="M50" s="293"/>
      <c r="N50" s="293"/>
      <c r="O50" s="15">
        <v>388.33</v>
      </c>
      <c r="P50" s="15">
        <v>0</v>
      </c>
      <c r="Q50" s="314">
        <v>0</v>
      </c>
      <c r="R50" s="314"/>
      <c r="S50" s="314"/>
      <c r="T50" s="314"/>
      <c r="U50" s="15">
        <v>388.33</v>
      </c>
      <c r="V50" s="314">
        <v>0</v>
      </c>
      <c r="W50" s="314"/>
      <c r="X50" s="21" t="s">
        <v>85</v>
      </c>
      <c r="Z50" s="295"/>
      <c r="AA50" s="295"/>
      <c r="AB50" s="21"/>
      <c r="AC50" s="16"/>
      <c r="AD50" s="296"/>
      <c r="AE50" s="296"/>
      <c r="AF50" s="296"/>
      <c r="AG50" s="314"/>
      <c r="AH50" s="314"/>
      <c r="AI50" s="15"/>
      <c r="AO50" s="28">
        <f t="shared" si="6"/>
        <v>0</v>
      </c>
    </row>
    <row r="51" spans="1:41" ht="15" customHeight="1" x14ac:dyDescent="0.2">
      <c r="A51" s="34" t="s">
        <v>439</v>
      </c>
      <c r="B51" s="33" t="b">
        <f t="shared" si="2"/>
        <v>1</v>
      </c>
      <c r="C51" s="33" t="str">
        <f t="shared" si="3"/>
        <v/>
      </c>
      <c r="D51" s="33" t="str">
        <f t="shared" si="4"/>
        <v/>
      </c>
      <c r="E51" s="39">
        <f t="shared" si="5"/>
        <v>0</v>
      </c>
      <c r="I51" s="292" t="s">
        <v>344</v>
      </c>
      <c r="J51" s="292"/>
      <c r="K51" s="292"/>
      <c r="L51" s="293">
        <v>44683</v>
      </c>
      <c r="M51" s="293"/>
      <c r="N51" s="293"/>
      <c r="O51" s="15">
        <v>388.33</v>
      </c>
      <c r="P51" s="15">
        <v>0</v>
      </c>
      <c r="Q51" s="314">
        <v>0</v>
      </c>
      <c r="R51" s="314"/>
      <c r="S51" s="314"/>
      <c r="T51" s="314"/>
      <c r="U51" s="15">
        <v>388.33</v>
      </c>
      <c r="V51" s="314">
        <v>0</v>
      </c>
      <c r="W51" s="314"/>
      <c r="X51" s="21" t="s">
        <v>85</v>
      </c>
      <c r="Z51" s="295"/>
      <c r="AA51" s="295"/>
      <c r="AB51" s="21"/>
      <c r="AC51" s="16"/>
      <c r="AD51" s="296"/>
      <c r="AE51" s="296"/>
      <c r="AF51" s="296"/>
      <c r="AG51" s="314"/>
      <c r="AH51" s="314"/>
      <c r="AI51" s="15"/>
      <c r="AO51" s="28">
        <f t="shared" si="6"/>
        <v>0</v>
      </c>
    </row>
    <row r="52" spans="1:41" ht="15" customHeight="1" x14ac:dyDescent="0.2">
      <c r="A52" s="34" t="s">
        <v>439</v>
      </c>
      <c r="B52" s="33" t="b">
        <f t="shared" si="2"/>
        <v>1</v>
      </c>
      <c r="C52" s="33" t="str">
        <f t="shared" si="3"/>
        <v/>
      </c>
      <c r="D52" s="33" t="str">
        <f t="shared" si="4"/>
        <v/>
      </c>
      <c r="E52" s="39">
        <f t="shared" si="5"/>
        <v>0</v>
      </c>
      <c r="I52" s="292" t="s">
        <v>345</v>
      </c>
      <c r="J52" s="292"/>
      <c r="K52" s="292"/>
      <c r="L52" s="293">
        <v>44714</v>
      </c>
      <c r="M52" s="293"/>
      <c r="N52" s="293"/>
      <c r="O52" s="15">
        <v>388.33</v>
      </c>
      <c r="P52" s="15">
        <v>0</v>
      </c>
      <c r="Q52" s="314">
        <v>0</v>
      </c>
      <c r="R52" s="314"/>
      <c r="S52" s="314"/>
      <c r="T52" s="314"/>
      <c r="U52" s="15">
        <v>388.33</v>
      </c>
      <c r="V52" s="314">
        <v>0</v>
      </c>
      <c r="W52" s="314"/>
      <c r="X52" s="21" t="s">
        <v>85</v>
      </c>
      <c r="Z52" s="295"/>
      <c r="AA52" s="295"/>
      <c r="AB52" s="21"/>
      <c r="AC52" s="16"/>
      <c r="AD52" s="296"/>
      <c r="AE52" s="296"/>
      <c r="AF52" s="296"/>
      <c r="AG52" s="314"/>
      <c r="AH52" s="314"/>
      <c r="AI52" s="15"/>
      <c r="AO52" s="28">
        <f t="shared" si="6"/>
        <v>0</v>
      </c>
    </row>
    <row r="53" spans="1:41" ht="15" customHeight="1" x14ac:dyDescent="0.2">
      <c r="A53" s="34" t="s">
        <v>439</v>
      </c>
      <c r="B53" s="33" t="b">
        <f t="shared" si="2"/>
        <v>1</v>
      </c>
      <c r="C53" s="33" t="str">
        <f t="shared" si="3"/>
        <v/>
      </c>
      <c r="D53" s="33" t="str">
        <f t="shared" si="4"/>
        <v/>
      </c>
      <c r="E53" s="39">
        <f t="shared" si="5"/>
        <v>0</v>
      </c>
      <c r="I53" s="292" t="s">
        <v>346</v>
      </c>
      <c r="J53" s="292"/>
      <c r="K53" s="292"/>
      <c r="L53" s="293">
        <v>44744</v>
      </c>
      <c r="M53" s="293"/>
      <c r="N53" s="293"/>
      <c r="O53" s="15">
        <v>388.33</v>
      </c>
      <c r="P53" s="15">
        <v>0</v>
      </c>
      <c r="Q53" s="314">
        <v>0</v>
      </c>
      <c r="R53" s="314"/>
      <c r="S53" s="314"/>
      <c r="T53" s="314"/>
      <c r="U53" s="15">
        <v>388.33</v>
      </c>
      <c r="V53" s="314">
        <v>0</v>
      </c>
      <c r="W53" s="314"/>
      <c r="X53" s="21" t="s">
        <v>85</v>
      </c>
      <c r="Z53" s="295"/>
      <c r="AA53" s="295"/>
      <c r="AB53" s="21"/>
      <c r="AC53" s="16"/>
      <c r="AD53" s="296"/>
      <c r="AE53" s="296"/>
      <c r="AF53" s="296"/>
      <c r="AG53" s="314"/>
      <c r="AH53" s="314"/>
      <c r="AI53" s="15"/>
      <c r="AO53" s="28">
        <f t="shared" si="6"/>
        <v>0</v>
      </c>
    </row>
    <row r="54" spans="1:41" ht="15" customHeight="1" x14ac:dyDescent="0.2">
      <c r="A54" s="34" t="s">
        <v>439</v>
      </c>
      <c r="B54" s="33" t="b">
        <f t="shared" si="2"/>
        <v>1</v>
      </c>
      <c r="C54" s="33" t="str">
        <f t="shared" si="3"/>
        <v/>
      </c>
      <c r="D54" s="33" t="str">
        <f t="shared" si="4"/>
        <v/>
      </c>
      <c r="E54" s="39">
        <f t="shared" si="5"/>
        <v>0</v>
      </c>
      <c r="I54" s="292" t="s">
        <v>347</v>
      </c>
      <c r="J54" s="292"/>
      <c r="K54" s="292"/>
      <c r="L54" s="293">
        <v>44775</v>
      </c>
      <c r="M54" s="293"/>
      <c r="N54" s="293"/>
      <c r="O54" s="15">
        <v>388.33</v>
      </c>
      <c r="P54" s="15">
        <v>0</v>
      </c>
      <c r="Q54" s="314">
        <v>0</v>
      </c>
      <c r="R54" s="314"/>
      <c r="S54" s="314"/>
      <c r="T54" s="314"/>
      <c r="U54" s="15">
        <v>388.33</v>
      </c>
      <c r="V54" s="314">
        <v>0</v>
      </c>
      <c r="W54" s="314"/>
      <c r="X54" s="21" t="s">
        <v>85</v>
      </c>
      <c r="Z54" s="295"/>
      <c r="AA54" s="295"/>
      <c r="AB54" s="21"/>
      <c r="AC54" s="16"/>
      <c r="AD54" s="296"/>
      <c r="AE54" s="296"/>
      <c r="AF54" s="296"/>
      <c r="AG54" s="314"/>
      <c r="AH54" s="314"/>
      <c r="AI54" s="15"/>
      <c r="AO54" s="28">
        <f t="shared" si="6"/>
        <v>0</v>
      </c>
    </row>
    <row r="55" spans="1:41" ht="11.25" customHeight="1" x14ac:dyDescent="0.2">
      <c r="A55" s="34" t="s">
        <v>439</v>
      </c>
      <c r="B55" s="33" t="b">
        <f t="shared" si="2"/>
        <v>1</v>
      </c>
      <c r="C55" s="33" t="str">
        <f t="shared" si="3"/>
        <v/>
      </c>
      <c r="D55" s="33" t="str">
        <f t="shared" si="4"/>
        <v/>
      </c>
      <c r="E55" s="39">
        <f t="shared" si="5"/>
        <v>0</v>
      </c>
      <c r="I55" s="292" t="s">
        <v>348</v>
      </c>
      <c r="J55" s="292"/>
      <c r="K55" s="292"/>
      <c r="L55" s="293">
        <v>44806</v>
      </c>
      <c r="M55" s="293"/>
      <c r="N55" s="293"/>
      <c r="O55" s="15">
        <v>388.33</v>
      </c>
      <c r="P55" s="15">
        <v>0</v>
      </c>
      <c r="Q55" s="314">
        <v>0</v>
      </c>
      <c r="R55" s="314"/>
      <c r="S55" s="314"/>
      <c r="T55" s="314"/>
      <c r="U55" s="15">
        <v>388.33</v>
      </c>
      <c r="V55" s="314">
        <v>0</v>
      </c>
      <c r="W55" s="314"/>
      <c r="X55" s="21" t="s">
        <v>85</v>
      </c>
      <c r="Z55" s="295"/>
      <c r="AA55" s="295"/>
      <c r="AB55" s="21"/>
      <c r="AC55" s="16"/>
      <c r="AD55" s="296"/>
      <c r="AE55" s="296"/>
      <c r="AF55" s="296"/>
      <c r="AG55" s="314"/>
      <c r="AH55" s="314"/>
      <c r="AI55" s="15"/>
      <c r="AO55" s="28">
        <f t="shared" si="6"/>
        <v>0</v>
      </c>
    </row>
    <row r="56" spans="1:41" ht="15" customHeight="1" x14ac:dyDescent="0.2">
      <c r="A56" s="34" t="s">
        <v>439</v>
      </c>
      <c r="B56" s="33" t="b">
        <f t="shared" si="2"/>
        <v>1</v>
      </c>
      <c r="C56" s="33" t="str">
        <f t="shared" si="3"/>
        <v/>
      </c>
      <c r="D56" s="33" t="str">
        <f t="shared" si="4"/>
        <v/>
      </c>
      <c r="E56" s="39">
        <f t="shared" si="5"/>
        <v>0</v>
      </c>
      <c r="I56" s="292" t="s">
        <v>349</v>
      </c>
      <c r="J56" s="292"/>
      <c r="K56" s="292"/>
      <c r="L56" s="293">
        <v>44836</v>
      </c>
      <c r="M56" s="293"/>
      <c r="N56" s="293"/>
      <c r="O56" s="15">
        <v>388.33</v>
      </c>
      <c r="P56" s="15">
        <v>0</v>
      </c>
      <c r="Q56" s="314">
        <v>0</v>
      </c>
      <c r="R56" s="314"/>
      <c r="S56" s="314"/>
      <c r="T56" s="314"/>
      <c r="U56" s="15">
        <v>388.33</v>
      </c>
      <c r="V56" s="314">
        <v>0</v>
      </c>
      <c r="W56" s="314"/>
      <c r="X56" s="21" t="s">
        <v>85</v>
      </c>
      <c r="Z56" s="295"/>
      <c r="AA56" s="295"/>
      <c r="AB56" s="21"/>
      <c r="AC56" s="16"/>
      <c r="AD56" s="296"/>
      <c r="AE56" s="296"/>
      <c r="AF56" s="296"/>
      <c r="AG56" s="314"/>
      <c r="AH56" s="314"/>
      <c r="AI56" s="15"/>
      <c r="AO56" s="28">
        <f t="shared" si="6"/>
        <v>0</v>
      </c>
    </row>
    <row r="57" spans="1:41" ht="11.25" customHeight="1" x14ac:dyDescent="0.2">
      <c r="A57" s="34" t="s">
        <v>439</v>
      </c>
      <c r="B57" s="33" t="b">
        <f t="shared" si="2"/>
        <v>1</v>
      </c>
      <c r="C57" s="33" t="str">
        <f t="shared" si="3"/>
        <v/>
      </c>
      <c r="D57" s="33" t="str">
        <f t="shared" si="4"/>
        <v/>
      </c>
      <c r="E57" s="39">
        <f t="shared" si="5"/>
        <v>0</v>
      </c>
      <c r="I57" s="292" t="s">
        <v>350</v>
      </c>
      <c r="J57" s="292"/>
      <c r="K57" s="292"/>
      <c r="L57" s="293">
        <v>44867</v>
      </c>
      <c r="M57" s="293"/>
      <c r="N57" s="293"/>
      <c r="O57" s="15">
        <v>388.33</v>
      </c>
      <c r="P57" s="15">
        <v>0</v>
      </c>
      <c r="Q57" s="314">
        <v>0</v>
      </c>
      <c r="R57" s="314"/>
      <c r="S57" s="314"/>
      <c r="T57" s="314"/>
      <c r="U57" s="15">
        <v>388.33</v>
      </c>
      <c r="V57" s="314">
        <v>0</v>
      </c>
      <c r="W57" s="314"/>
      <c r="X57" s="21" t="s">
        <v>85</v>
      </c>
      <c r="Z57" s="295"/>
      <c r="AA57" s="295"/>
      <c r="AB57" s="21"/>
      <c r="AC57" s="16"/>
      <c r="AD57" s="296"/>
      <c r="AE57" s="296"/>
      <c r="AF57" s="296"/>
      <c r="AG57" s="314"/>
      <c r="AH57" s="314"/>
      <c r="AI57" s="15"/>
      <c r="AO57" s="28">
        <f t="shared" si="6"/>
        <v>0</v>
      </c>
    </row>
    <row r="58" spans="1:41" ht="11.25" customHeight="1" x14ac:dyDescent="0.2">
      <c r="A58" s="34" t="s">
        <v>439</v>
      </c>
      <c r="B58" s="33" t="b">
        <f t="shared" si="2"/>
        <v>1</v>
      </c>
      <c r="C58" s="33" t="str">
        <f t="shared" si="3"/>
        <v/>
      </c>
      <c r="D58" s="33" t="str">
        <f t="shared" si="4"/>
        <v/>
      </c>
      <c r="E58" s="39">
        <f t="shared" si="5"/>
        <v>0</v>
      </c>
      <c r="I58" s="292" t="s">
        <v>351</v>
      </c>
      <c r="J58" s="292"/>
      <c r="K58" s="292"/>
      <c r="L58" s="293">
        <v>44897</v>
      </c>
      <c r="M58" s="293"/>
      <c r="N58" s="293"/>
      <c r="O58" s="15">
        <v>388.33</v>
      </c>
      <c r="P58" s="15">
        <v>0</v>
      </c>
      <c r="Q58" s="314">
        <v>0</v>
      </c>
      <c r="R58" s="314"/>
      <c r="S58" s="314"/>
      <c r="T58" s="314"/>
      <c r="U58" s="15">
        <v>388.33</v>
      </c>
      <c r="V58" s="314">
        <v>0</v>
      </c>
      <c r="W58" s="314"/>
      <c r="X58" s="21" t="s">
        <v>85</v>
      </c>
      <c r="Z58" s="295"/>
      <c r="AA58" s="295"/>
      <c r="AB58" s="21"/>
      <c r="AC58" s="16"/>
      <c r="AD58" s="296"/>
      <c r="AE58" s="296"/>
      <c r="AF58" s="296"/>
      <c r="AG58" s="314"/>
      <c r="AH58" s="314"/>
      <c r="AI58" s="15"/>
      <c r="AO58" s="28">
        <f t="shared" si="6"/>
        <v>0</v>
      </c>
    </row>
    <row r="59" spans="1:41" ht="11.25" customHeight="1" x14ac:dyDescent="0.2">
      <c r="A59" s="34" t="s">
        <v>439</v>
      </c>
      <c r="B59" s="33" t="b">
        <f t="shared" si="2"/>
        <v>1</v>
      </c>
      <c r="C59" s="33" t="str">
        <f t="shared" si="3"/>
        <v/>
      </c>
      <c r="D59" s="33" t="str">
        <f t="shared" si="4"/>
        <v/>
      </c>
      <c r="E59" s="39">
        <f t="shared" si="5"/>
        <v>0</v>
      </c>
      <c r="I59" s="292" t="s">
        <v>352</v>
      </c>
      <c r="J59" s="292"/>
      <c r="K59" s="292"/>
      <c r="L59" s="293">
        <v>44928</v>
      </c>
      <c r="M59" s="293"/>
      <c r="N59" s="293"/>
      <c r="O59" s="15">
        <v>388.33</v>
      </c>
      <c r="P59" s="15">
        <v>0</v>
      </c>
      <c r="Q59" s="314">
        <v>0</v>
      </c>
      <c r="R59" s="314"/>
      <c r="S59" s="314"/>
      <c r="T59" s="314"/>
      <c r="U59" s="15">
        <v>388.33</v>
      </c>
      <c r="V59" s="314">
        <v>0</v>
      </c>
      <c r="W59" s="314"/>
      <c r="X59" s="21" t="s">
        <v>85</v>
      </c>
      <c r="Z59" s="295"/>
      <c r="AA59" s="295"/>
      <c r="AB59" s="21"/>
      <c r="AC59" s="16"/>
      <c r="AD59" s="296"/>
      <c r="AE59" s="296"/>
      <c r="AF59" s="296"/>
      <c r="AG59" s="314"/>
      <c r="AH59" s="314"/>
      <c r="AI59" s="15"/>
      <c r="AO59" s="28">
        <f t="shared" si="6"/>
        <v>0</v>
      </c>
    </row>
    <row r="60" spans="1:41" ht="15" customHeight="1" x14ac:dyDescent="0.2">
      <c r="A60" s="34" t="s">
        <v>439</v>
      </c>
      <c r="B60" s="33" t="b">
        <f t="shared" si="2"/>
        <v>1</v>
      </c>
      <c r="C60" s="33" t="str">
        <f t="shared" si="3"/>
        <v/>
      </c>
      <c r="D60" s="33" t="str">
        <f t="shared" si="4"/>
        <v/>
      </c>
      <c r="E60" s="39">
        <f t="shared" si="5"/>
        <v>0</v>
      </c>
      <c r="I60" s="292" t="s">
        <v>353</v>
      </c>
      <c r="J60" s="292"/>
      <c r="K60" s="292"/>
      <c r="L60" s="293">
        <v>44959</v>
      </c>
      <c r="M60" s="293"/>
      <c r="N60" s="293"/>
      <c r="O60" s="15">
        <v>388.33</v>
      </c>
      <c r="P60" s="15">
        <v>0</v>
      </c>
      <c r="Q60" s="314">
        <v>0</v>
      </c>
      <c r="R60" s="314"/>
      <c r="S60" s="314"/>
      <c r="T60" s="314"/>
      <c r="U60" s="15">
        <v>388.33</v>
      </c>
      <c r="V60" s="314">
        <v>0</v>
      </c>
      <c r="W60" s="314"/>
      <c r="X60" s="21" t="s">
        <v>85</v>
      </c>
      <c r="Z60" s="295"/>
      <c r="AA60" s="295"/>
      <c r="AB60" s="21"/>
      <c r="AC60" s="16"/>
      <c r="AD60" s="296"/>
      <c r="AE60" s="296"/>
      <c r="AF60" s="296"/>
      <c r="AG60" s="314"/>
      <c r="AH60" s="314"/>
      <c r="AI60" s="15"/>
      <c r="AO60" s="28">
        <f t="shared" si="6"/>
        <v>0</v>
      </c>
    </row>
    <row r="61" spans="1:41" ht="11.25" customHeight="1" x14ac:dyDescent="0.2">
      <c r="A61" s="34" t="s">
        <v>439</v>
      </c>
      <c r="B61" s="33" t="b">
        <f t="shared" si="2"/>
        <v>1</v>
      </c>
      <c r="C61" s="33" t="str">
        <f t="shared" si="3"/>
        <v/>
      </c>
      <c r="D61" s="33" t="str">
        <f t="shared" si="4"/>
        <v/>
      </c>
      <c r="E61" s="39">
        <f t="shared" si="5"/>
        <v>0</v>
      </c>
      <c r="I61" s="292" t="s">
        <v>354</v>
      </c>
      <c r="J61" s="292"/>
      <c r="K61" s="292"/>
      <c r="L61" s="293">
        <v>44987</v>
      </c>
      <c r="M61" s="293"/>
      <c r="N61" s="293"/>
      <c r="O61" s="15">
        <v>388.49</v>
      </c>
      <c r="P61" s="15">
        <v>0</v>
      </c>
      <c r="Q61" s="314">
        <v>0</v>
      </c>
      <c r="R61" s="314"/>
      <c r="S61" s="314"/>
      <c r="T61" s="314"/>
      <c r="U61" s="15">
        <v>388.49</v>
      </c>
      <c r="V61" s="314">
        <v>0</v>
      </c>
      <c r="W61" s="314"/>
      <c r="X61" s="21" t="s">
        <v>85</v>
      </c>
      <c r="Z61" s="295"/>
      <c r="AA61" s="295"/>
      <c r="AB61" s="21"/>
      <c r="AC61" s="16"/>
      <c r="AD61" s="296"/>
      <c r="AE61" s="296"/>
      <c r="AF61" s="296"/>
      <c r="AG61" s="314"/>
      <c r="AH61" s="314"/>
      <c r="AI61" s="15"/>
      <c r="AO61" s="28">
        <f t="shared" si="6"/>
        <v>0</v>
      </c>
    </row>
    <row r="62" spans="1:41" ht="15" customHeight="1" x14ac:dyDescent="0.2">
      <c r="L62" s="291" t="s">
        <v>109</v>
      </c>
      <c r="M62" s="291"/>
      <c r="N62" s="291"/>
      <c r="AO62" s="28">
        <f t="shared" si="6"/>
        <v>0</v>
      </c>
    </row>
    <row r="63" spans="1:41" ht="11.25" customHeight="1" x14ac:dyDescent="0.2">
      <c r="A63" s="34" t="s">
        <v>439</v>
      </c>
      <c r="B63" s="33" t="b">
        <f t="shared" ref="B63:B65" si="7">DATE(YEAR(AC63),MONTH(AC63),DAY(AC63))=DATE(YEAR(AD63),MONTH(AD63),DAY(AD63))</f>
        <v>1</v>
      </c>
      <c r="C63" s="33" t="str">
        <f t="shared" ref="C63:C65" si="8">IF(ISBLANK(AC63)=FALSE,TEXT(AC63,"YYYY-MM"),"")</f>
        <v/>
      </c>
      <c r="D63" s="33" t="str">
        <f t="shared" ref="D63:D65" si="9">IF(ISBLANK(AD63)=FALSE,TEXT(AD63,"YYYY-MM"),"")</f>
        <v/>
      </c>
      <c r="E63" s="39">
        <f t="shared" ref="E63:E65" si="10">AG63</f>
        <v>0</v>
      </c>
      <c r="I63" s="292" t="s">
        <v>355</v>
      </c>
      <c r="J63" s="292"/>
      <c r="K63" s="292"/>
      <c r="L63" s="293">
        <v>45018</v>
      </c>
      <c r="M63" s="293"/>
      <c r="N63" s="293"/>
      <c r="O63" s="15">
        <v>388.33</v>
      </c>
      <c r="P63" s="15"/>
      <c r="Q63" s="314"/>
      <c r="R63" s="314"/>
      <c r="S63" s="314"/>
      <c r="T63" s="314"/>
      <c r="U63" s="15">
        <v>388.33</v>
      </c>
      <c r="V63" s="314">
        <v>0</v>
      </c>
      <c r="W63" s="314"/>
      <c r="X63" s="21" t="s">
        <v>85</v>
      </c>
      <c r="Z63" s="295"/>
      <c r="AA63" s="295"/>
      <c r="AB63" s="21"/>
      <c r="AC63" s="16"/>
      <c r="AD63" s="296"/>
      <c r="AE63" s="296"/>
      <c r="AF63" s="296"/>
      <c r="AG63" s="314"/>
      <c r="AH63" s="314"/>
      <c r="AI63" s="15"/>
      <c r="AO63" s="28">
        <f t="shared" si="6"/>
        <v>0</v>
      </c>
    </row>
    <row r="64" spans="1:41" ht="15" customHeight="1" x14ac:dyDescent="0.2">
      <c r="A64" s="34" t="s">
        <v>439</v>
      </c>
      <c r="B64" s="33" t="b">
        <f t="shared" si="7"/>
        <v>1</v>
      </c>
      <c r="C64" s="33" t="str">
        <f t="shared" si="8"/>
        <v/>
      </c>
      <c r="D64" s="33" t="str">
        <f t="shared" si="9"/>
        <v/>
      </c>
      <c r="E64" s="39">
        <f t="shared" si="10"/>
        <v>0</v>
      </c>
      <c r="I64" s="292" t="s">
        <v>356</v>
      </c>
      <c r="J64" s="292"/>
      <c r="K64" s="292"/>
      <c r="L64" s="293">
        <v>45048</v>
      </c>
      <c r="M64" s="293"/>
      <c r="N64" s="293"/>
      <c r="O64" s="15">
        <v>388.33</v>
      </c>
      <c r="P64" s="15"/>
      <c r="Q64" s="314"/>
      <c r="R64" s="314"/>
      <c r="S64" s="314"/>
      <c r="T64" s="314"/>
      <c r="U64" s="15">
        <v>388.33</v>
      </c>
      <c r="V64" s="314">
        <v>0</v>
      </c>
      <c r="W64" s="314"/>
      <c r="X64" s="21" t="s">
        <v>85</v>
      </c>
      <c r="Z64" s="295"/>
      <c r="AA64" s="295"/>
      <c r="AB64" s="21"/>
      <c r="AC64" s="16"/>
      <c r="AD64" s="296"/>
      <c r="AE64" s="296"/>
      <c r="AF64" s="296"/>
      <c r="AG64" s="314"/>
      <c r="AH64" s="314"/>
      <c r="AI64" s="15"/>
      <c r="AO64" s="28">
        <f t="shared" si="6"/>
        <v>0</v>
      </c>
    </row>
    <row r="65" spans="1:41" ht="11.25" customHeight="1" x14ac:dyDescent="0.2">
      <c r="A65" s="34" t="s">
        <v>439</v>
      </c>
      <c r="B65" s="33" t="b">
        <f t="shared" si="7"/>
        <v>1</v>
      </c>
      <c r="C65" s="33" t="str">
        <f t="shared" si="8"/>
        <v/>
      </c>
      <c r="D65" s="33" t="str">
        <f t="shared" si="9"/>
        <v/>
      </c>
      <c r="E65" s="39">
        <f t="shared" si="10"/>
        <v>0</v>
      </c>
      <c r="I65" s="292" t="s">
        <v>357</v>
      </c>
      <c r="J65" s="292"/>
      <c r="K65" s="292"/>
      <c r="L65" s="293">
        <v>45079</v>
      </c>
      <c r="M65" s="293"/>
      <c r="N65" s="293"/>
      <c r="O65" s="15">
        <v>388.34</v>
      </c>
      <c r="P65" s="15"/>
      <c r="Q65" s="314"/>
      <c r="R65" s="314"/>
      <c r="S65" s="314"/>
      <c r="T65" s="314"/>
      <c r="U65" s="15">
        <v>388.34</v>
      </c>
      <c r="V65" s="314">
        <v>0</v>
      </c>
      <c r="W65" s="314"/>
      <c r="X65" s="21" t="s">
        <v>85</v>
      </c>
      <c r="Z65" s="295"/>
      <c r="AA65" s="295"/>
      <c r="AB65" s="21"/>
      <c r="AC65" s="16"/>
      <c r="AD65" s="296"/>
      <c r="AE65" s="296"/>
      <c r="AF65" s="296"/>
      <c r="AG65" s="314"/>
      <c r="AH65" s="314"/>
      <c r="AI65" s="15"/>
      <c r="AO65" s="28">
        <f t="shared" si="6"/>
        <v>0</v>
      </c>
    </row>
    <row r="66" spans="1:41" x14ac:dyDescent="0.2">
      <c r="I66" s="288" t="s">
        <v>113</v>
      </c>
      <c r="J66" s="288"/>
      <c r="K66" s="288"/>
      <c r="L66" s="288"/>
      <c r="M66" s="288"/>
      <c r="N66" s="288"/>
      <c r="O66" s="17">
        <v>19805</v>
      </c>
      <c r="P66" s="17">
        <v>0</v>
      </c>
      <c r="Q66" s="316">
        <v>0</v>
      </c>
      <c r="R66" s="316"/>
      <c r="S66" s="316"/>
      <c r="T66" s="316"/>
      <c r="U66" s="17">
        <v>19805</v>
      </c>
      <c r="V66" s="316">
        <v>0</v>
      </c>
      <c r="W66" s="316"/>
    </row>
    <row r="68" spans="1:41" x14ac:dyDescent="0.2">
      <c r="J68" s="290" t="s">
        <v>114</v>
      </c>
      <c r="K68" s="290"/>
      <c r="L68" s="290"/>
      <c r="N68" s="290" t="s">
        <v>115</v>
      </c>
      <c r="O68" s="290"/>
      <c r="P68" s="290"/>
      <c r="Q68" s="290"/>
      <c r="R68" s="290"/>
      <c r="S68" s="290"/>
      <c r="T68" s="290"/>
      <c r="U68" s="290"/>
      <c r="V68" s="290"/>
      <c r="W68" s="290"/>
      <c r="X68" s="290"/>
    </row>
    <row r="69" spans="1:41" x14ac:dyDescent="0.2"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</row>
    <row r="72" spans="1:41" x14ac:dyDescent="0.2">
      <c r="K72" s="297" t="s">
        <v>47</v>
      </c>
      <c r="L72" s="297"/>
      <c r="M72" s="297"/>
      <c r="N72" s="297"/>
      <c r="O72" s="297"/>
      <c r="P72" s="297"/>
      <c r="Q72" s="297"/>
    </row>
    <row r="74" spans="1:41" x14ac:dyDescent="0.2">
      <c r="K74" s="290" t="s">
        <v>48</v>
      </c>
      <c r="L74" s="290"/>
      <c r="M74" s="290"/>
      <c r="N74" s="290"/>
      <c r="O74" s="290"/>
      <c r="P74" s="290"/>
      <c r="Q74" s="290"/>
      <c r="R74" s="290"/>
      <c r="T74" s="299"/>
      <c r="U74" s="299"/>
      <c r="V74" s="299"/>
      <c r="AA74" s="290" t="s">
        <v>49</v>
      </c>
      <c r="AB74" s="290"/>
      <c r="AC74" s="290"/>
      <c r="AD74" s="290"/>
      <c r="AF74" s="299"/>
      <c r="AG74" s="299"/>
    </row>
    <row r="75" spans="1:41" x14ac:dyDescent="0.2">
      <c r="K75" s="290" t="s">
        <v>50</v>
      </c>
      <c r="L75" s="290"/>
      <c r="M75" s="290"/>
      <c r="N75" s="290"/>
      <c r="O75" s="290"/>
      <c r="P75" s="290"/>
      <c r="Q75" s="290"/>
      <c r="R75" s="290"/>
      <c r="T75" s="299"/>
      <c r="U75" s="299"/>
      <c r="V75" s="299"/>
      <c r="AA75" s="290" t="s">
        <v>51</v>
      </c>
      <c r="AB75" s="290"/>
      <c r="AC75" s="290"/>
      <c r="AD75" s="290"/>
      <c r="AF75" s="300"/>
      <c r="AG75" s="300"/>
    </row>
    <row r="76" spans="1:41" x14ac:dyDescent="0.2">
      <c r="K76" s="290" t="s">
        <v>52</v>
      </c>
      <c r="L76" s="290"/>
      <c r="M76" s="290"/>
      <c r="N76" s="290"/>
      <c r="O76" s="290"/>
      <c r="P76" s="290"/>
      <c r="Q76" s="290"/>
      <c r="R76" s="290"/>
      <c r="T76" s="299"/>
      <c r="U76" s="299"/>
      <c r="V76" s="299"/>
    </row>
    <row r="78" spans="1:41" x14ac:dyDescent="0.2">
      <c r="K78" s="297" t="s">
        <v>53</v>
      </c>
      <c r="L78" s="297"/>
      <c r="M78" s="297"/>
      <c r="N78" s="297"/>
      <c r="O78" s="297"/>
      <c r="P78" s="297"/>
      <c r="Q78" s="297"/>
    </row>
    <row r="80" spans="1:41" x14ac:dyDescent="0.2">
      <c r="K80" s="301" t="s">
        <v>54</v>
      </c>
      <c r="L80" s="301"/>
      <c r="M80" s="301"/>
      <c r="N80" s="301"/>
      <c r="O80" s="301"/>
      <c r="P80" s="301"/>
      <c r="Q80" s="301"/>
      <c r="R80" s="301"/>
      <c r="T80" s="299"/>
      <c r="U80" s="299"/>
      <c r="V80" s="299"/>
      <c r="AA80" s="290"/>
      <c r="AB80" s="290"/>
      <c r="AC80" s="290"/>
      <c r="AD80" s="290"/>
    </row>
    <row r="82" spans="1:35" x14ac:dyDescent="0.2">
      <c r="K82" s="297" t="s">
        <v>56</v>
      </c>
      <c r="L82" s="297"/>
      <c r="M82" s="297"/>
      <c r="N82" s="297"/>
      <c r="O82" s="297"/>
      <c r="P82" s="297"/>
      <c r="Q82" s="297"/>
    </row>
    <row r="83" spans="1:35" ht="22.5" x14ac:dyDescent="0.2">
      <c r="I83" s="288" t="s">
        <v>57</v>
      </c>
      <c r="J83" s="288"/>
      <c r="K83" s="288"/>
      <c r="L83" s="288" t="s">
        <v>58</v>
      </c>
      <c r="M83" s="288"/>
      <c r="N83" s="288"/>
      <c r="O83" s="19" t="s">
        <v>59</v>
      </c>
      <c r="P83" s="19" t="s">
        <v>60</v>
      </c>
      <c r="Q83" s="288" t="s">
        <v>61</v>
      </c>
      <c r="R83" s="288"/>
      <c r="S83" s="288"/>
      <c r="T83" s="288"/>
      <c r="U83" s="19" t="s">
        <v>62</v>
      </c>
      <c r="V83" s="288" t="s">
        <v>63</v>
      </c>
      <c r="W83" s="288"/>
      <c r="X83" s="19" t="s">
        <v>64</v>
      </c>
      <c r="Z83" s="288" t="s">
        <v>65</v>
      </c>
      <c r="AA83" s="288"/>
      <c r="AB83" s="19" t="s">
        <v>66</v>
      </c>
      <c r="AC83" s="19" t="s">
        <v>67</v>
      </c>
      <c r="AD83" s="288" t="s">
        <v>68</v>
      </c>
      <c r="AE83" s="288"/>
      <c r="AF83" s="288"/>
      <c r="AG83" s="288" t="s">
        <v>69</v>
      </c>
      <c r="AH83" s="288"/>
      <c r="AI83" s="19" t="s">
        <v>63</v>
      </c>
    </row>
    <row r="84" spans="1:35" x14ac:dyDescent="0.2">
      <c r="L84" s="291" t="s">
        <v>70</v>
      </c>
      <c r="M84" s="291"/>
      <c r="N84" s="291"/>
    </row>
    <row r="85" spans="1:35" x14ac:dyDescent="0.2">
      <c r="A85" s="34" t="s">
        <v>439</v>
      </c>
      <c r="B85" s="33" t="b">
        <f t="shared" ref="B85:B119" si="11">DATE(YEAR(AC85),MONTH(AC85),DAY(AC85))=DATE(YEAR(AD85),MONTH(AD85),DAY(AD85))</f>
        <v>1</v>
      </c>
      <c r="C85" s="33" t="str">
        <f t="shared" ref="C85:C119" si="12">IF(ISBLANK(AC85)=FALSE,TEXT(AC85,"YYYY-MM"),"")</f>
        <v/>
      </c>
      <c r="D85" s="33" t="str">
        <f t="shared" ref="D85:D119" si="13">IF(ISBLANK(AD85)=FALSE,TEXT(AD85,"YYYY-MM"),"")</f>
        <v/>
      </c>
      <c r="E85" s="39">
        <f t="shared" ref="E85:E119" si="14">AG85</f>
        <v>0</v>
      </c>
      <c r="I85" s="292" t="s">
        <v>358</v>
      </c>
      <c r="J85" s="292"/>
      <c r="K85" s="292"/>
      <c r="L85" s="293">
        <v>44068</v>
      </c>
      <c r="M85" s="293"/>
      <c r="N85" s="293"/>
      <c r="O85" s="15">
        <v>388.33460000000002</v>
      </c>
      <c r="P85" s="15">
        <v>0</v>
      </c>
      <c r="Q85" s="314">
        <v>0</v>
      </c>
      <c r="R85" s="314"/>
      <c r="S85" s="314"/>
      <c r="T85" s="314"/>
      <c r="U85" s="15">
        <v>388.33460000000002</v>
      </c>
      <c r="V85" s="314">
        <v>0</v>
      </c>
      <c r="W85" s="314"/>
      <c r="X85" s="21" t="s">
        <v>85</v>
      </c>
      <c r="Z85" s="295"/>
      <c r="AA85" s="295"/>
      <c r="AB85" s="21"/>
      <c r="AC85" s="16"/>
      <c r="AD85" s="296"/>
      <c r="AE85" s="296"/>
      <c r="AF85" s="296"/>
      <c r="AG85" s="314"/>
      <c r="AH85" s="314"/>
      <c r="AI85" s="15"/>
    </row>
    <row r="86" spans="1:35" x14ac:dyDescent="0.2">
      <c r="A86" s="34" t="s">
        <v>439</v>
      </c>
      <c r="B86" s="33" t="b">
        <f t="shared" si="11"/>
        <v>1</v>
      </c>
      <c r="C86" s="33" t="str">
        <f t="shared" si="12"/>
        <v/>
      </c>
      <c r="D86" s="33" t="str">
        <f t="shared" si="13"/>
        <v/>
      </c>
      <c r="E86" s="39">
        <f t="shared" si="14"/>
        <v>0</v>
      </c>
      <c r="I86" s="292" t="s">
        <v>359</v>
      </c>
      <c r="J86" s="292"/>
      <c r="K86" s="292"/>
      <c r="L86" s="293">
        <v>44099</v>
      </c>
      <c r="M86" s="293"/>
      <c r="N86" s="293"/>
      <c r="O86" s="15">
        <v>388.33460000000002</v>
      </c>
      <c r="P86" s="15">
        <v>0</v>
      </c>
      <c r="Q86" s="314">
        <v>0</v>
      </c>
      <c r="R86" s="314"/>
      <c r="S86" s="314"/>
      <c r="T86" s="314"/>
      <c r="U86" s="15">
        <v>388.33460000000002</v>
      </c>
      <c r="V86" s="314">
        <v>0</v>
      </c>
      <c r="W86" s="314"/>
      <c r="X86" s="21" t="s">
        <v>85</v>
      </c>
      <c r="Z86" s="295"/>
      <c r="AA86" s="295"/>
      <c r="AB86" s="21"/>
      <c r="AC86" s="16"/>
      <c r="AD86" s="296"/>
      <c r="AE86" s="296"/>
      <c r="AF86" s="296"/>
      <c r="AG86" s="314"/>
      <c r="AH86" s="314"/>
      <c r="AI86" s="15"/>
    </row>
    <row r="87" spans="1:35" x14ac:dyDescent="0.2">
      <c r="A87" s="34" t="s">
        <v>439</v>
      </c>
      <c r="B87" s="33" t="b">
        <f t="shared" si="11"/>
        <v>1</v>
      </c>
      <c r="C87" s="33" t="str">
        <f t="shared" si="12"/>
        <v/>
      </c>
      <c r="D87" s="33" t="str">
        <f t="shared" si="13"/>
        <v/>
      </c>
      <c r="E87" s="39">
        <f t="shared" si="14"/>
        <v>0</v>
      </c>
      <c r="I87" s="292" t="s">
        <v>360</v>
      </c>
      <c r="J87" s="292"/>
      <c r="K87" s="292"/>
      <c r="L87" s="293">
        <v>44129</v>
      </c>
      <c r="M87" s="293"/>
      <c r="N87" s="293"/>
      <c r="O87" s="15">
        <v>388.33460000000002</v>
      </c>
      <c r="P87" s="15">
        <v>0</v>
      </c>
      <c r="Q87" s="314">
        <v>0</v>
      </c>
      <c r="R87" s="314"/>
      <c r="S87" s="314"/>
      <c r="T87" s="314"/>
      <c r="U87" s="15">
        <v>388.33460000000002</v>
      </c>
      <c r="V87" s="314">
        <v>0</v>
      </c>
      <c r="W87" s="314"/>
      <c r="X87" s="21" t="s">
        <v>85</v>
      </c>
      <c r="Z87" s="295"/>
      <c r="AA87" s="295"/>
      <c r="AB87" s="21"/>
      <c r="AC87" s="16"/>
      <c r="AD87" s="296"/>
      <c r="AE87" s="296"/>
      <c r="AF87" s="296"/>
      <c r="AG87" s="314"/>
      <c r="AH87" s="314"/>
      <c r="AI87" s="15"/>
    </row>
    <row r="88" spans="1:35" x14ac:dyDescent="0.2">
      <c r="A88" s="34" t="s">
        <v>439</v>
      </c>
      <c r="B88" s="33" t="b">
        <f t="shared" si="11"/>
        <v>1</v>
      </c>
      <c r="C88" s="33" t="str">
        <f t="shared" si="12"/>
        <v/>
      </c>
      <c r="D88" s="33" t="str">
        <f t="shared" si="13"/>
        <v/>
      </c>
      <c r="E88" s="39">
        <f t="shared" si="14"/>
        <v>0</v>
      </c>
      <c r="I88" s="292" t="s">
        <v>361</v>
      </c>
      <c r="J88" s="292"/>
      <c r="K88" s="292"/>
      <c r="L88" s="293">
        <v>44160</v>
      </c>
      <c r="M88" s="293"/>
      <c r="N88" s="293"/>
      <c r="O88" s="15">
        <v>388.33460000000002</v>
      </c>
      <c r="P88" s="15">
        <v>0</v>
      </c>
      <c r="Q88" s="314">
        <v>0</v>
      </c>
      <c r="R88" s="314"/>
      <c r="S88" s="314"/>
      <c r="T88" s="314"/>
      <c r="U88" s="15">
        <v>388.33460000000002</v>
      </c>
      <c r="V88" s="314">
        <v>0</v>
      </c>
      <c r="W88" s="314"/>
      <c r="X88" s="21" t="s">
        <v>85</v>
      </c>
      <c r="Z88" s="295"/>
      <c r="AA88" s="295"/>
      <c r="AB88" s="21"/>
      <c r="AC88" s="16"/>
      <c r="AD88" s="296"/>
      <c r="AE88" s="296"/>
      <c r="AF88" s="296"/>
      <c r="AG88" s="314"/>
      <c r="AH88" s="314"/>
      <c r="AI88" s="15"/>
    </row>
    <row r="89" spans="1:35" x14ac:dyDescent="0.2">
      <c r="A89" s="34" t="s">
        <v>439</v>
      </c>
      <c r="B89" s="33" t="b">
        <f t="shared" si="11"/>
        <v>1</v>
      </c>
      <c r="C89" s="33" t="str">
        <f t="shared" si="12"/>
        <v/>
      </c>
      <c r="D89" s="33" t="str">
        <f t="shared" si="13"/>
        <v/>
      </c>
      <c r="E89" s="39">
        <f t="shared" si="14"/>
        <v>0</v>
      </c>
      <c r="I89" s="292" t="s">
        <v>362</v>
      </c>
      <c r="J89" s="292"/>
      <c r="K89" s="292"/>
      <c r="L89" s="293">
        <v>44190</v>
      </c>
      <c r="M89" s="293"/>
      <c r="N89" s="293"/>
      <c r="O89" s="15">
        <v>388.33460000000002</v>
      </c>
      <c r="P89" s="15">
        <v>0</v>
      </c>
      <c r="Q89" s="314">
        <v>0</v>
      </c>
      <c r="R89" s="314"/>
      <c r="S89" s="314"/>
      <c r="T89" s="314"/>
      <c r="U89" s="15">
        <v>388.33460000000002</v>
      </c>
      <c r="V89" s="314">
        <v>0</v>
      </c>
      <c r="W89" s="314"/>
      <c r="X89" s="21" t="s">
        <v>85</v>
      </c>
      <c r="Z89" s="295"/>
      <c r="AA89" s="295"/>
      <c r="AB89" s="21"/>
      <c r="AC89" s="16"/>
      <c r="AD89" s="296"/>
      <c r="AE89" s="296"/>
      <c r="AF89" s="296"/>
      <c r="AG89" s="314"/>
      <c r="AH89" s="314"/>
      <c r="AI89" s="15"/>
    </row>
    <row r="90" spans="1:35" x14ac:dyDescent="0.2">
      <c r="A90" s="34" t="s">
        <v>439</v>
      </c>
      <c r="B90" s="33" t="b">
        <f t="shared" si="11"/>
        <v>1</v>
      </c>
      <c r="C90" s="33" t="str">
        <f t="shared" si="12"/>
        <v/>
      </c>
      <c r="D90" s="33" t="str">
        <f t="shared" si="13"/>
        <v/>
      </c>
      <c r="E90" s="39">
        <f t="shared" si="14"/>
        <v>0</v>
      </c>
      <c r="I90" s="292" t="s">
        <v>363</v>
      </c>
      <c r="J90" s="292"/>
      <c r="K90" s="292"/>
      <c r="L90" s="293">
        <v>44221</v>
      </c>
      <c r="M90" s="293"/>
      <c r="N90" s="293"/>
      <c r="O90" s="15">
        <v>388.33460000000002</v>
      </c>
      <c r="P90" s="15">
        <v>0</v>
      </c>
      <c r="Q90" s="314">
        <v>0</v>
      </c>
      <c r="R90" s="314"/>
      <c r="S90" s="314"/>
      <c r="T90" s="314"/>
      <c r="U90" s="15">
        <v>388.33460000000002</v>
      </c>
      <c r="V90" s="314">
        <v>0</v>
      </c>
      <c r="W90" s="314"/>
      <c r="X90" s="21" t="s">
        <v>85</v>
      </c>
      <c r="Z90" s="295"/>
      <c r="AA90" s="295"/>
      <c r="AB90" s="21"/>
      <c r="AC90" s="16"/>
      <c r="AD90" s="296"/>
      <c r="AE90" s="296"/>
      <c r="AF90" s="296"/>
      <c r="AG90" s="314"/>
      <c r="AH90" s="314"/>
      <c r="AI90" s="15"/>
    </row>
    <row r="91" spans="1:35" x14ac:dyDescent="0.2">
      <c r="A91" s="34" t="s">
        <v>439</v>
      </c>
      <c r="B91" s="33" t="b">
        <f t="shared" si="11"/>
        <v>1</v>
      </c>
      <c r="C91" s="33" t="str">
        <f t="shared" si="12"/>
        <v/>
      </c>
      <c r="D91" s="33" t="str">
        <f t="shared" si="13"/>
        <v/>
      </c>
      <c r="E91" s="39">
        <f t="shared" si="14"/>
        <v>0</v>
      </c>
      <c r="I91" s="292" t="s">
        <v>364</v>
      </c>
      <c r="J91" s="292"/>
      <c r="K91" s="292"/>
      <c r="L91" s="293">
        <v>44252</v>
      </c>
      <c r="M91" s="293"/>
      <c r="N91" s="293"/>
      <c r="O91" s="15">
        <v>388.33460000000002</v>
      </c>
      <c r="P91" s="15">
        <v>0</v>
      </c>
      <c r="Q91" s="314">
        <v>0</v>
      </c>
      <c r="R91" s="314"/>
      <c r="S91" s="314"/>
      <c r="T91" s="314"/>
      <c r="U91" s="15">
        <v>388.33460000000002</v>
      </c>
      <c r="V91" s="314">
        <v>0</v>
      </c>
      <c r="W91" s="314"/>
      <c r="X91" s="21" t="s">
        <v>85</v>
      </c>
      <c r="Z91" s="295"/>
      <c r="AA91" s="295"/>
      <c r="AB91" s="21"/>
      <c r="AC91" s="16"/>
      <c r="AD91" s="296"/>
      <c r="AE91" s="296"/>
      <c r="AF91" s="296"/>
      <c r="AG91" s="314"/>
      <c r="AH91" s="314"/>
      <c r="AI91" s="15"/>
    </row>
    <row r="92" spans="1:35" x14ac:dyDescent="0.2">
      <c r="A92" s="34" t="s">
        <v>439</v>
      </c>
      <c r="B92" s="33" t="b">
        <f t="shared" si="11"/>
        <v>1</v>
      </c>
      <c r="C92" s="33" t="str">
        <f t="shared" si="12"/>
        <v/>
      </c>
      <c r="D92" s="33" t="str">
        <f t="shared" si="13"/>
        <v/>
      </c>
      <c r="E92" s="39">
        <f t="shared" si="14"/>
        <v>0</v>
      </c>
      <c r="I92" s="292" t="s">
        <v>365</v>
      </c>
      <c r="J92" s="292"/>
      <c r="K92" s="292"/>
      <c r="L92" s="293">
        <v>44280</v>
      </c>
      <c r="M92" s="293"/>
      <c r="N92" s="293"/>
      <c r="O92" s="15">
        <v>388.33460000000002</v>
      </c>
      <c r="P92" s="15">
        <v>0</v>
      </c>
      <c r="Q92" s="314">
        <v>0</v>
      </c>
      <c r="R92" s="314"/>
      <c r="S92" s="314"/>
      <c r="T92" s="314"/>
      <c r="U92" s="15">
        <v>388.33460000000002</v>
      </c>
      <c r="V92" s="314">
        <v>0</v>
      </c>
      <c r="W92" s="314"/>
      <c r="X92" s="21" t="s">
        <v>85</v>
      </c>
      <c r="Z92" s="295"/>
      <c r="AA92" s="295"/>
      <c r="AB92" s="21"/>
      <c r="AC92" s="16"/>
      <c r="AD92" s="296"/>
      <c r="AE92" s="296"/>
      <c r="AF92" s="296"/>
      <c r="AG92" s="314"/>
      <c r="AH92" s="314"/>
      <c r="AI92" s="15"/>
    </row>
    <row r="93" spans="1:35" x14ac:dyDescent="0.2">
      <c r="A93" s="34" t="s">
        <v>439</v>
      </c>
      <c r="B93" s="33" t="b">
        <f t="shared" si="11"/>
        <v>1</v>
      </c>
      <c r="C93" s="33" t="str">
        <f t="shared" si="12"/>
        <v/>
      </c>
      <c r="D93" s="33" t="str">
        <f t="shared" si="13"/>
        <v/>
      </c>
      <c r="E93" s="39">
        <f t="shared" si="14"/>
        <v>0</v>
      </c>
      <c r="I93" s="292" t="s">
        <v>366</v>
      </c>
      <c r="J93" s="292"/>
      <c r="K93" s="292"/>
      <c r="L93" s="293">
        <v>44311</v>
      </c>
      <c r="M93" s="293"/>
      <c r="N93" s="293"/>
      <c r="O93" s="15">
        <v>388.33460000000002</v>
      </c>
      <c r="P93" s="15">
        <v>0</v>
      </c>
      <c r="Q93" s="314">
        <v>0</v>
      </c>
      <c r="R93" s="314"/>
      <c r="S93" s="314"/>
      <c r="T93" s="314"/>
      <c r="U93" s="15">
        <v>388.33460000000002</v>
      </c>
      <c r="V93" s="314">
        <v>0</v>
      </c>
      <c r="W93" s="314"/>
      <c r="X93" s="21" t="s">
        <v>85</v>
      </c>
      <c r="Z93" s="295"/>
      <c r="AA93" s="295"/>
      <c r="AB93" s="21"/>
      <c r="AC93" s="16"/>
      <c r="AD93" s="296"/>
      <c r="AE93" s="296"/>
      <c r="AF93" s="296"/>
      <c r="AG93" s="314"/>
      <c r="AH93" s="314"/>
      <c r="AI93" s="15"/>
    </row>
    <row r="94" spans="1:35" x14ac:dyDescent="0.2">
      <c r="A94" s="34" t="s">
        <v>439</v>
      </c>
      <c r="B94" s="33" t="b">
        <f t="shared" si="11"/>
        <v>1</v>
      </c>
      <c r="C94" s="33" t="str">
        <f t="shared" si="12"/>
        <v/>
      </c>
      <c r="D94" s="33" t="str">
        <f t="shared" si="13"/>
        <v/>
      </c>
      <c r="E94" s="39">
        <f t="shared" si="14"/>
        <v>0</v>
      </c>
      <c r="I94" s="292" t="s">
        <v>367</v>
      </c>
      <c r="J94" s="292"/>
      <c r="K94" s="292"/>
      <c r="L94" s="293">
        <v>44341</v>
      </c>
      <c r="M94" s="293"/>
      <c r="N94" s="293"/>
      <c r="O94" s="15">
        <v>388.33460000000002</v>
      </c>
      <c r="P94" s="15">
        <v>0</v>
      </c>
      <c r="Q94" s="314">
        <v>0</v>
      </c>
      <c r="R94" s="314"/>
      <c r="S94" s="314"/>
      <c r="T94" s="314"/>
      <c r="U94" s="15">
        <v>388.33460000000002</v>
      </c>
      <c r="V94" s="314">
        <v>0</v>
      </c>
      <c r="W94" s="314"/>
      <c r="X94" s="21" t="s">
        <v>85</v>
      </c>
      <c r="Z94" s="295"/>
      <c r="AA94" s="295"/>
      <c r="AB94" s="21"/>
      <c r="AC94" s="16"/>
      <c r="AD94" s="296"/>
      <c r="AE94" s="296"/>
      <c r="AF94" s="296"/>
      <c r="AG94" s="314"/>
      <c r="AH94" s="314"/>
      <c r="AI94" s="15"/>
    </row>
    <row r="95" spans="1:35" x14ac:dyDescent="0.2">
      <c r="A95" s="34" t="s">
        <v>439</v>
      </c>
      <c r="B95" s="33" t="b">
        <f t="shared" si="11"/>
        <v>1</v>
      </c>
      <c r="C95" s="33" t="str">
        <f t="shared" si="12"/>
        <v/>
      </c>
      <c r="D95" s="33" t="str">
        <f t="shared" si="13"/>
        <v/>
      </c>
      <c r="E95" s="39">
        <f t="shared" si="14"/>
        <v>0</v>
      </c>
      <c r="I95" s="292" t="s">
        <v>368</v>
      </c>
      <c r="J95" s="292"/>
      <c r="K95" s="292"/>
      <c r="L95" s="293">
        <v>44372</v>
      </c>
      <c r="M95" s="293"/>
      <c r="N95" s="293"/>
      <c r="O95" s="15">
        <v>388.33460000000002</v>
      </c>
      <c r="P95" s="15">
        <v>0</v>
      </c>
      <c r="Q95" s="314">
        <v>0</v>
      </c>
      <c r="R95" s="314"/>
      <c r="S95" s="314"/>
      <c r="T95" s="314"/>
      <c r="U95" s="15">
        <v>388.33460000000002</v>
      </c>
      <c r="V95" s="314">
        <v>0</v>
      </c>
      <c r="W95" s="314"/>
      <c r="X95" s="21" t="s">
        <v>85</v>
      </c>
      <c r="Z95" s="295"/>
      <c r="AA95" s="295"/>
      <c r="AB95" s="21"/>
      <c r="AC95" s="16"/>
      <c r="AD95" s="296"/>
      <c r="AE95" s="296"/>
      <c r="AF95" s="296"/>
      <c r="AG95" s="314"/>
      <c r="AH95" s="314"/>
      <c r="AI95" s="15"/>
    </row>
    <row r="96" spans="1:35" x14ac:dyDescent="0.2">
      <c r="A96" s="34" t="s">
        <v>439</v>
      </c>
      <c r="B96" s="33" t="b">
        <f t="shared" si="11"/>
        <v>1</v>
      </c>
      <c r="C96" s="33" t="str">
        <f t="shared" si="12"/>
        <v/>
      </c>
      <c r="D96" s="33" t="str">
        <f t="shared" si="13"/>
        <v/>
      </c>
      <c r="E96" s="39">
        <f t="shared" si="14"/>
        <v>0</v>
      </c>
      <c r="I96" s="292" t="s">
        <v>369</v>
      </c>
      <c r="J96" s="292"/>
      <c r="K96" s="292"/>
      <c r="L96" s="293">
        <v>44402</v>
      </c>
      <c r="M96" s="293"/>
      <c r="N96" s="293"/>
      <c r="O96" s="15">
        <v>388.33460000000002</v>
      </c>
      <c r="P96" s="15">
        <v>0</v>
      </c>
      <c r="Q96" s="314">
        <v>0</v>
      </c>
      <c r="R96" s="314"/>
      <c r="S96" s="314"/>
      <c r="T96" s="314"/>
      <c r="U96" s="15">
        <v>388.33460000000002</v>
      </c>
      <c r="V96" s="314">
        <v>0</v>
      </c>
      <c r="W96" s="314"/>
      <c r="X96" s="21" t="s">
        <v>85</v>
      </c>
      <c r="Z96" s="295"/>
      <c r="AA96" s="295"/>
      <c r="AB96" s="21"/>
      <c r="AC96" s="16"/>
      <c r="AD96" s="296"/>
      <c r="AE96" s="296"/>
      <c r="AF96" s="296"/>
      <c r="AG96" s="314"/>
      <c r="AH96" s="314"/>
      <c r="AI96" s="15"/>
    </row>
    <row r="97" spans="1:35" x14ac:dyDescent="0.2">
      <c r="A97" s="34" t="s">
        <v>439</v>
      </c>
      <c r="B97" s="33" t="b">
        <f t="shared" si="11"/>
        <v>1</v>
      </c>
      <c r="C97" s="33" t="str">
        <f t="shared" si="12"/>
        <v/>
      </c>
      <c r="D97" s="33" t="str">
        <f t="shared" si="13"/>
        <v/>
      </c>
      <c r="E97" s="39">
        <f t="shared" si="14"/>
        <v>0</v>
      </c>
      <c r="I97" s="292" t="s">
        <v>370</v>
      </c>
      <c r="J97" s="292"/>
      <c r="K97" s="292"/>
      <c r="L97" s="293">
        <v>44433</v>
      </c>
      <c r="M97" s="293"/>
      <c r="N97" s="293"/>
      <c r="O97" s="15">
        <v>388.33460000000002</v>
      </c>
      <c r="P97" s="15">
        <v>0</v>
      </c>
      <c r="Q97" s="314">
        <v>0</v>
      </c>
      <c r="R97" s="314"/>
      <c r="S97" s="314"/>
      <c r="T97" s="314"/>
      <c r="U97" s="15">
        <v>388.33460000000002</v>
      </c>
      <c r="V97" s="314">
        <v>0</v>
      </c>
      <c r="W97" s="314"/>
      <c r="X97" s="21" t="s">
        <v>85</v>
      </c>
      <c r="Z97" s="295"/>
      <c r="AA97" s="295"/>
      <c r="AB97" s="21"/>
      <c r="AC97" s="16"/>
      <c r="AD97" s="296"/>
      <c r="AE97" s="296"/>
      <c r="AF97" s="296"/>
      <c r="AG97" s="314"/>
      <c r="AH97" s="314"/>
      <c r="AI97" s="15"/>
    </row>
    <row r="98" spans="1:35" x14ac:dyDescent="0.2">
      <c r="A98" s="34" t="s">
        <v>439</v>
      </c>
      <c r="B98" s="33" t="b">
        <f t="shared" si="11"/>
        <v>1</v>
      </c>
      <c r="C98" s="33" t="str">
        <f t="shared" si="12"/>
        <v/>
      </c>
      <c r="D98" s="33" t="str">
        <f t="shared" si="13"/>
        <v/>
      </c>
      <c r="E98" s="39">
        <f t="shared" si="14"/>
        <v>0</v>
      </c>
      <c r="I98" s="292" t="s">
        <v>371</v>
      </c>
      <c r="J98" s="292"/>
      <c r="K98" s="292"/>
      <c r="L98" s="293">
        <v>44464</v>
      </c>
      <c r="M98" s="293"/>
      <c r="N98" s="293"/>
      <c r="O98" s="15">
        <v>388.33460000000002</v>
      </c>
      <c r="P98" s="15">
        <v>0</v>
      </c>
      <c r="Q98" s="314">
        <v>0</v>
      </c>
      <c r="R98" s="314"/>
      <c r="S98" s="314"/>
      <c r="T98" s="314"/>
      <c r="U98" s="15">
        <v>388.33460000000002</v>
      </c>
      <c r="V98" s="314">
        <v>0</v>
      </c>
      <c r="W98" s="314"/>
      <c r="X98" s="21" t="s">
        <v>85</v>
      </c>
      <c r="Z98" s="295"/>
      <c r="AA98" s="295"/>
      <c r="AB98" s="21"/>
      <c r="AC98" s="16"/>
      <c r="AD98" s="296"/>
      <c r="AE98" s="296"/>
      <c r="AF98" s="296"/>
      <c r="AG98" s="314"/>
      <c r="AH98" s="314"/>
      <c r="AI98" s="15"/>
    </row>
    <row r="99" spans="1:35" x14ac:dyDescent="0.2">
      <c r="A99" s="34" t="s">
        <v>439</v>
      </c>
      <c r="B99" s="33" t="b">
        <f t="shared" si="11"/>
        <v>1</v>
      </c>
      <c r="C99" s="33" t="str">
        <f t="shared" si="12"/>
        <v/>
      </c>
      <c r="D99" s="33" t="str">
        <f t="shared" si="13"/>
        <v/>
      </c>
      <c r="E99" s="39">
        <f t="shared" si="14"/>
        <v>0</v>
      </c>
      <c r="I99" s="292" t="s">
        <v>372</v>
      </c>
      <c r="J99" s="292"/>
      <c r="K99" s="292"/>
      <c r="L99" s="293">
        <v>44494</v>
      </c>
      <c r="M99" s="293"/>
      <c r="N99" s="293"/>
      <c r="O99" s="15">
        <v>388.33460000000002</v>
      </c>
      <c r="P99" s="15">
        <v>0</v>
      </c>
      <c r="Q99" s="314">
        <v>0</v>
      </c>
      <c r="R99" s="314"/>
      <c r="S99" s="314"/>
      <c r="T99" s="314"/>
      <c r="U99" s="15">
        <v>388.33460000000002</v>
      </c>
      <c r="V99" s="314">
        <v>0</v>
      </c>
      <c r="W99" s="314"/>
      <c r="X99" s="21" t="s">
        <v>85</v>
      </c>
      <c r="Z99" s="295"/>
      <c r="AA99" s="295"/>
      <c r="AB99" s="21"/>
      <c r="AC99" s="16"/>
      <c r="AD99" s="296"/>
      <c r="AE99" s="296"/>
      <c r="AF99" s="296"/>
      <c r="AG99" s="314"/>
      <c r="AH99" s="314"/>
      <c r="AI99" s="15"/>
    </row>
    <row r="100" spans="1:35" x14ac:dyDescent="0.2">
      <c r="A100" s="34" t="s">
        <v>439</v>
      </c>
      <c r="B100" s="33" t="b">
        <f t="shared" si="11"/>
        <v>1</v>
      </c>
      <c r="C100" s="33" t="str">
        <f t="shared" si="12"/>
        <v/>
      </c>
      <c r="D100" s="33" t="str">
        <f t="shared" si="13"/>
        <v/>
      </c>
      <c r="E100" s="39">
        <f t="shared" si="14"/>
        <v>0</v>
      </c>
      <c r="I100" s="292" t="s">
        <v>373</v>
      </c>
      <c r="J100" s="292"/>
      <c r="K100" s="292"/>
      <c r="L100" s="293">
        <v>44525</v>
      </c>
      <c r="M100" s="293"/>
      <c r="N100" s="293"/>
      <c r="O100" s="15">
        <v>388.33460000000002</v>
      </c>
      <c r="P100" s="15">
        <v>0</v>
      </c>
      <c r="Q100" s="314">
        <v>0</v>
      </c>
      <c r="R100" s="314"/>
      <c r="S100" s="314"/>
      <c r="T100" s="314"/>
      <c r="U100" s="15">
        <v>388.33460000000002</v>
      </c>
      <c r="V100" s="314">
        <v>0</v>
      </c>
      <c r="W100" s="314"/>
      <c r="X100" s="21" t="s">
        <v>85</v>
      </c>
      <c r="Z100" s="295"/>
      <c r="AA100" s="295"/>
      <c r="AB100" s="21"/>
      <c r="AC100" s="16"/>
      <c r="AD100" s="296"/>
      <c r="AE100" s="296"/>
      <c r="AF100" s="296"/>
      <c r="AG100" s="314"/>
      <c r="AH100" s="314"/>
      <c r="AI100" s="15"/>
    </row>
    <row r="101" spans="1:35" x14ac:dyDescent="0.2">
      <c r="A101" s="34" t="s">
        <v>439</v>
      </c>
      <c r="B101" s="33" t="b">
        <f t="shared" si="11"/>
        <v>1</v>
      </c>
      <c r="C101" s="33" t="str">
        <f t="shared" si="12"/>
        <v/>
      </c>
      <c r="D101" s="33" t="str">
        <f t="shared" si="13"/>
        <v/>
      </c>
      <c r="E101" s="39">
        <f t="shared" si="14"/>
        <v>0</v>
      </c>
      <c r="I101" s="292" t="s">
        <v>374</v>
      </c>
      <c r="J101" s="292"/>
      <c r="K101" s="292"/>
      <c r="L101" s="293">
        <v>44555</v>
      </c>
      <c r="M101" s="293"/>
      <c r="N101" s="293"/>
      <c r="O101" s="15">
        <v>388.33460000000002</v>
      </c>
      <c r="P101" s="15">
        <v>0</v>
      </c>
      <c r="Q101" s="314">
        <v>0</v>
      </c>
      <c r="R101" s="314"/>
      <c r="S101" s="314"/>
      <c r="T101" s="314"/>
      <c r="U101" s="15">
        <v>388.33460000000002</v>
      </c>
      <c r="V101" s="314">
        <v>0</v>
      </c>
      <c r="W101" s="314"/>
      <c r="X101" s="21" t="s">
        <v>85</v>
      </c>
      <c r="Z101" s="295"/>
      <c r="AA101" s="295"/>
      <c r="AB101" s="21"/>
      <c r="AC101" s="16"/>
      <c r="AD101" s="296"/>
      <c r="AE101" s="296"/>
      <c r="AF101" s="296"/>
      <c r="AG101" s="314"/>
      <c r="AH101" s="314"/>
      <c r="AI101" s="15"/>
    </row>
    <row r="102" spans="1:35" x14ac:dyDescent="0.2">
      <c r="A102" s="34" t="s">
        <v>439</v>
      </c>
      <c r="B102" s="33" t="b">
        <f t="shared" si="11"/>
        <v>1</v>
      </c>
      <c r="C102" s="33" t="str">
        <f t="shared" si="12"/>
        <v/>
      </c>
      <c r="D102" s="33" t="str">
        <f t="shared" si="13"/>
        <v/>
      </c>
      <c r="E102" s="39">
        <f t="shared" si="14"/>
        <v>0</v>
      </c>
      <c r="I102" s="292" t="s">
        <v>375</v>
      </c>
      <c r="J102" s="292"/>
      <c r="K102" s="292"/>
      <c r="L102" s="293">
        <v>44586</v>
      </c>
      <c r="M102" s="293"/>
      <c r="N102" s="293"/>
      <c r="O102" s="15">
        <v>388.33460000000002</v>
      </c>
      <c r="P102" s="15">
        <v>0</v>
      </c>
      <c r="Q102" s="314">
        <v>0</v>
      </c>
      <c r="R102" s="314"/>
      <c r="S102" s="314"/>
      <c r="T102" s="314"/>
      <c r="U102" s="15">
        <v>388.33460000000002</v>
      </c>
      <c r="V102" s="314">
        <v>0</v>
      </c>
      <c r="W102" s="314"/>
      <c r="X102" s="21" t="s">
        <v>85</v>
      </c>
      <c r="Z102" s="295"/>
      <c r="AA102" s="295"/>
      <c r="AB102" s="21"/>
      <c r="AC102" s="16"/>
      <c r="AD102" s="296"/>
      <c r="AE102" s="296"/>
      <c r="AF102" s="296"/>
      <c r="AG102" s="314"/>
      <c r="AH102" s="314"/>
      <c r="AI102" s="15"/>
    </row>
    <row r="103" spans="1:35" x14ac:dyDescent="0.2">
      <c r="A103" s="34" t="s">
        <v>439</v>
      </c>
      <c r="B103" s="33" t="b">
        <f t="shared" si="11"/>
        <v>1</v>
      </c>
      <c r="C103" s="33" t="str">
        <f t="shared" si="12"/>
        <v/>
      </c>
      <c r="D103" s="33" t="str">
        <f t="shared" si="13"/>
        <v/>
      </c>
      <c r="E103" s="39">
        <f t="shared" si="14"/>
        <v>0</v>
      </c>
      <c r="I103" s="292" t="s">
        <v>376</v>
      </c>
      <c r="J103" s="292"/>
      <c r="K103" s="292"/>
      <c r="L103" s="293">
        <v>44617</v>
      </c>
      <c r="M103" s="293"/>
      <c r="N103" s="293"/>
      <c r="O103" s="15">
        <v>388.33460000000002</v>
      </c>
      <c r="P103" s="15">
        <v>0</v>
      </c>
      <c r="Q103" s="314">
        <v>0</v>
      </c>
      <c r="R103" s="314"/>
      <c r="S103" s="314"/>
      <c r="T103" s="314"/>
      <c r="U103" s="15">
        <v>388.33460000000002</v>
      </c>
      <c r="V103" s="314">
        <v>0</v>
      </c>
      <c r="W103" s="314"/>
      <c r="X103" s="21" t="s">
        <v>85</v>
      </c>
      <c r="Z103" s="295"/>
      <c r="AA103" s="295"/>
      <c r="AB103" s="21"/>
      <c r="AC103" s="16"/>
      <c r="AD103" s="296"/>
      <c r="AE103" s="296"/>
      <c r="AF103" s="296"/>
      <c r="AG103" s="314"/>
      <c r="AH103" s="314"/>
      <c r="AI103" s="15"/>
    </row>
    <row r="104" spans="1:35" x14ac:dyDescent="0.2">
      <c r="A104" s="34" t="s">
        <v>439</v>
      </c>
      <c r="B104" s="33" t="b">
        <f t="shared" si="11"/>
        <v>1</v>
      </c>
      <c r="C104" s="33" t="str">
        <f t="shared" si="12"/>
        <v/>
      </c>
      <c r="D104" s="33" t="str">
        <f t="shared" si="13"/>
        <v/>
      </c>
      <c r="E104" s="39">
        <f t="shared" si="14"/>
        <v>0</v>
      </c>
      <c r="I104" s="292" t="s">
        <v>377</v>
      </c>
      <c r="J104" s="292"/>
      <c r="K104" s="292"/>
      <c r="L104" s="293">
        <v>44645</v>
      </c>
      <c r="M104" s="293"/>
      <c r="N104" s="293"/>
      <c r="O104" s="15">
        <v>388.33460000000002</v>
      </c>
      <c r="P104" s="15">
        <v>0</v>
      </c>
      <c r="Q104" s="314">
        <v>0</v>
      </c>
      <c r="R104" s="314"/>
      <c r="S104" s="314"/>
      <c r="T104" s="314"/>
      <c r="U104" s="15">
        <v>388.33460000000002</v>
      </c>
      <c r="V104" s="314">
        <v>0</v>
      </c>
      <c r="W104" s="314"/>
      <c r="X104" s="21" t="s">
        <v>85</v>
      </c>
      <c r="Z104" s="295"/>
      <c r="AA104" s="295"/>
      <c r="AB104" s="21"/>
      <c r="AC104" s="16"/>
      <c r="AD104" s="296"/>
      <c r="AE104" s="296"/>
      <c r="AF104" s="296"/>
      <c r="AG104" s="314"/>
      <c r="AH104" s="314"/>
      <c r="AI104" s="15"/>
    </row>
    <row r="105" spans="1:35" x14ac:dyDescent="0.2">
      <c r="A105" s="34" t="s">
        <v>439</v>
      </c>
      <c r="B105" s="33" t="b">
        <f t="shared" si="11"/>
        <v>1</v>
      </c>
      <c r="C105" s="33" t="str">
        <f t="shared" si="12"/>
        <v/>
      </c>
      <c r="D105" s="33" t="str">
        <f t="shared" si="13"/>
        <v/>
      </c>
      <c r="E105" s="39">
        <f t="shared" si="14"/>
        <v>0</v>
      </c>
      <c r="I105" s="292" t="s">
        <v>378</v>
      </c>
      <c r="J105" s="292"/>
      <c r="K105" s="292"/>
      <c r="L105" s="293">
        <v>44676</v>
      </c>
      <c r="M105" s="293"/>
      <c r="N105" s="293"/>
      <c r="O105" s="15">
        <v>388.33460000000002</v>
      </c>
      <c r="P105" s="15">
        <v>0</v>
      </c>
      <c r="Q105" s="314">
        <v>0</v>
      </c>
      <c r="R105" s="314"/>
      <c r="S105" s="314"/>
      <c r="T105" s="314"/>
      <c r="U105" s="15">
        <v>388.33460000000002</v>
      </c>
      <c r="V105" s="314">
        <v>0</v>
      </c>
      <c r="W105" s="314"/>
      <c r="X105" s="21" t="s">
        <v>85</v>
      </c>
      <c r="Z105" s="295"/>
      <c r="AA105" s="295"/>
      <c r="AB105" s="21"/>
      <c r="AC105" s="16"/>
      <c r="AD105" s="296"/>
      <c r="AE105" s="296"/>
      <c r="AF105" s="296"/>
      <c r="AG105" s="314"/>
      <c r="AH105" s="314"/>
      <c r="AI105" s="15"/>
    </row>
    <row r="106" spans="1:35" x14ac:dyDescent="0.2">
      <c r="A106" s="34" t="s">
        <v>439</v>
      </c>
      <c r="B106" s="33" t="b">
        <f t="shared" si="11"/>
        <v>1</v>
      </c>
      <c r="C106" s="33" t="str">
        <f t="shared" si="12"/>
        <v/>
      </c>
      <c r="D106" s="33" t="str">
        <f t="shared" si="13"/>
        <v/>
      </c>
      <c r="E106" s="39">
        <f t="shared" si="14"/>
        <v>0</v>
      </c>
      <c r="I106" s="292" t="s">
        <v>379</v>
      </c>
      <c r="J106" s="292"/>
      <c r="K106" s="292"/>
      <c r="L106" s="293">
        <v>44706</v>
      </c>
      <c r="M106" s="293"/>
      <c r="N106" s="293"/>
      <c r="O106" s="15">
        <v>388.33460000000002</v>
      </c>
      <c r="P106" s="15">
        <v>0</v>
      </c>
      <c r="Q106" s="314">
        <v>0</v>
      </c>
      <c r="R106" s="314"/>
      <c r="S106" s="314"/>
      <c r="T106" s="314"/>
      <c r="U106" s="15">
        <v>388.33460000000002</v>
      </c>
      <c r="V106" s="314">
        <v>0</v>
      </c>
      <c r="W106" s="314"/>
      <c r="X106" s="21" t="s">
        <v>85</v>
      </c>
      <c r="Z106" s="295"/>
      <c r="AA106" s="295"/>
      <c r="AB106" s="21"/>
      <c r="AC106" s="16"/>
      <c r="AD106" s="296"/>
      <c r="AE106" s="296"/>
      <c r="AF106" s="296"/>
      <c r="AG106" s="314"/>
      <c r="AH106" s="314"/>
      <c r="AI106" s="15"/>
    </row>
    <row r="107" spans="1:35" x14ac:dyDescent="0.2">
      <c r="A107" s="34" t="s">
        <v>439</v>
      </c>
      <c r="B107" s="33" t="b">
        <f t="shared" si="11"/>
        <v>1</v>
      </c>
      <c r="C107" s="33" t="str">
        <f t="shared" si="12"/>
        <v/>
      </c>
      <c r="D107" s="33" t="str">
        <f t="shared" si="13"/>
        <v/>
      </c>
      <c r="E107" s="39">
        <f t="shared" si="14"/>
        <v>0</v>
      </c>
      <c r="I107" s="292" t="s">
        <v>380</v>
      </c>
      <c r="J107" s="292"/>
      <c r="K107" s="292"/>
      <c r="L107" s="293">
        <v>44737</v>
      </c>
      <c r="M107" s="293"/>
      <c r="N107" s="293"/>
      <c r="O107" s="15">
        <v>388.33460000000002</v>
      </c>
      <c r="P107" s="15">
        <v>0</v>
      </c>
      <c r="Q107" s="314">
        <v>0</v>
      </c>
      <c r="R107" s="314"/>
      <c r="S107" s="314"/>
      <c r="T107" s="314"/>
      <c r="U107" s="15">
        <v>388.33460000000002</v>
      </c>
      <c r="V107" s="314">
        <v>0</v>
      </c>
      <c r="W107" s="314"/>
      <c r="X107" s="21" t="s">
        <v>85</v>
      </c>
      <c r="Z107" s="295"/>
      <c r="AA107" s="295"/>
      <c r="AB107" s="21"/>
      <c r="AC107" s="16"/>
      <c r="AD107" s="296"/>
      <c r="AE107" s="296"/>
      <c r="AF107" s="296"/>
      <c r="AG107" s="314"/>
      <c r="AH107" s="314"/>
      <c r="AI107" s="15"/>
    </row>
    <row r="108" spans="1:35" x14ac:dyDescent="0.2">
      <c r="A108" s="34" t="s">
        <v>439</v>
      </c>
      <c r="B108" s="33" t="b">
        <f t="shared" si="11"/>
        <v>1</v>
      </c>
      <c r="C108" s="33" t="str">
        <f t="shared" si="12"/>
        <v/>
      </c>
      <c r="D108" s="33" t="str">
        <f t="shared" si="13"/>
        <v/>
      </c>
      <c r="E108" s="39">
        <f t="shared" si="14"/>
        <v>0</v>
      </c>
      <c r="I108" s="292" t="s">
        <v>381</v>
      </c>
      <c r="J108" s="292"/>
      <c r="K108" s="292"/>
      <c r="L108" s="293">
        <v>44767</v>
      </c>
      <c r="M108" s="293"/>
      <c r="N108" s="293"/>
      <c r="O108" s="15">
        <v>388.33460000000002</v>
      </c>
      <c r="P108" s="15">
        <v>0</v>
      </c>
      <c r="Q108" s="314">
        <v>0</v>
      </c>
      <c r="R108" s="314"/>
      <c r="S108" s="314"/>
      <c r="T108" s="314"/>
      <c r="U108" s="15">
        <v>388.33460000000002</v>
      </c>
      <c r="V108" s="314">
        <v>0</v>
      </c>
      <c r="W108" s="314"/>
      <c r="X108" s="21" t="s">
        <v>85</v>
      </c>
      <c r="Z108" s="295"/>
      <c r="AA108" s="295"/>
      <c r="AB108" s="21"/>
      <c r="AC108" s="16"/>
      <c r="AD108" s="296"/>
      <c r="AE108" s="296"/>
      <c r="AF108" s="296"/>
      <c r="AG108" s="314"/>
      <c r="AH108" s="314"/>
      <c r="AI108" s="15"/>
    </row>
    <row r="109" spans="1:35" x14ac:dyDescent="0.2">
      <c r="A109" s="34" t="s">
        <v>439</v>
      </c>
      <c r="B109" s="33" t="b">
        <f t="shared" si="11"/>
        <v>1</v>
      </c>
      <c r="C109" s="33" t="str">
        <f t="shared" si="12"/>
        <v/>
      </c>
      <c r="D109" s="33" t="str">
        <f t="shared" si="13"/>
        <v/>
      </c>
      <c r="E109" s="39">
        <f t="shared" si="14"/>
        <v>0</v>
      </c>
      <c r="I109" s="292" t="s">
        <v>382</v>
      </c>
      <c r="J109" s="292"/>
      <c r="K109" s="292"/>
      <c r="L109" s="293">
        <v>44798</v>
      </c>
      <c r="M109" s="293"/>
      <c r="N109" s="293"/>
      <c r="O109" s="15">
        <v>388.33460000000002</v>
      </c>
      <c r="P109" s="15">
        <v>0</v>
      </c>
      <c r="Q109" s="314">
        <v>0</v>
      </c>
      <c r="R109" s="314"/>
      <c r="S109" s="314"/>
      <c r="T109" s="314"/>
      <c r="U109" s="15">
        <v>388.33460000000002</v>
      </c>
      <c r="V109" s="314">
        <v>0</v>
      </c>
      <c r="W109" s="314"/>
      <c r="X109" s="21" t="s">
        <v>85</v>
      </c>
      <c r="Z109" s="295"/>
      <c r="AA109" s="295"/>
      <c r="AB109" s="21"/>
      <c r="AC109" s="16"/>
      <c r="AD109" s="296"/>
      <c r="AE109" s="296"/>
      <c r="AF109" s="296"/>
      <c r="AG109" s="314"/>
      <c r="AH109" s="314"/>
      <c r="AI109" s="15"/>
    </row>
    <row r="110" spans="1:35" x14ac:dyDescent="0.2">
      <c r="A110" s="34" t="s">
        <v>439</v>
      </c>
      <c r="B110" s="33" t="b">
        <f t="shared" si="11"/>
        <v>1</v>
      </c>
      <c r="C110" s="33" t="str">
        <f t="shared" si="12"/>
        <v/>
      </c>
      <c r="D110" s="33" t="str">
        <f t="shared" si="13"/>
        <v/>
      </c>
      <c r="E110" s="39">
        <f t="shared" si="14"/>
        <v>0</v>
      </c>
      <c r="I110" s="292" t="s">
        <v>383</v>
      </c>
      <c r="J110" s="292"/>
      <c r="K110" s="292"/>
      <c r="L110" s="293">
        <v>44829</v>
      </c>
      <c r="M110" s="293"/>
      <c r="N110" s="293"/>
      <c r="O110" s="15">
        <v>388.33460000000002</v>
      </c>
      <c r="P110" s="15">
        <v>0</v>
      </c>
      <c r="Q110" s="314">
        <v>0</v>
      </c>
      <c r="R110" s="314"/>
      <c r="S110" s="314"/>
      <c r="T110" s="314"/>
      <c r="U110" s="15">
        <v>388.33460000000002</v>
      </c>
      <c r="V110" s="314">
        <v>0</v>
      </c>
      <c r="W110" s="314"/>
      <c r="X110" s="21" t="s">
        <v>85</v>
      </c>
      <c r="Z110" s="295"/>
      <c r="AA110" s="295"/>
      <c r="AB110" s="21"/>
      <c r="AC110" s="16"/>
      <c r="AD110" s="296"/>
      <c r="AE110" s="296"/>
      <c r="AF110" s="296"/>
      <c r="AG110" s="314"/>
      <c r="AH110" s="314"/>
      <c r="AI110" s="15"/>
    </row>
    <row r="111" spans="1:35" x14ac:dyDescent="0.2">
      <c r="A111" s="34" t="s">
        <v>439</v>
      </c>
      <c r="B111" s="33" t="b">
        <f t="shared" si="11"/>
        <v>1</v>
      </c>
      <c r="C111" s="33" t="str">
        <f t="shared" si="12"/>
        <v/>
      </c>
      <c r="D111" s="33" t="str">
        <f t="shared" si="13"/>
        <v/>
      </c>
      <c r="E111" s="39">
        <f t="shared" si="14"/>
        <v>0</v>
      </c>
      <c r="I111" s="292" t="s">
        <v>384</v>
      </c>
      <c r="J111" s="292"/>
      <c r="K111" s="292"/>
      <c r="L111" s="293">
        <v>44859</v>
      </c>
      <c r="M111" s="293"/>
      <c r="N111" s="293"/>
      <c r="O111" s="15">
        <v>388.33460000000002</v>
      </c>
      <c r="P111" s="15">
        <v>0</v>
      </c>
      <c r="Q111" s="314">
        <v>0</v>
      </c>
      <c r="R111" s="314"/>
      <c r="S111" s="314"/>
      <c r="T111" s="314"/>
      <c r="U111" s="15">
        <v>388.33460000000002</v>
      </c>
      <c r="V111" s="314">
        <v>0</v>
      </c>
      <c r="W111" s="314"/>
      <c r="X111" s="21" t="s">
        <v>85</v>
      </c>
      <c r="Z111" s="295"/>
      <c r="AA111" s="295"/>
      <c r="AB111" s="21"/>
      <c r="AC111" s="16"/>
      <c r="AD111" s="296"/>
      <c r="AE111" s="296"/>
      <c r="AF111" s="296"/>
      <c r="AG111" s="314"/>
      <c r="AH111" s="314"/>
      <c r="AI111" s="15"/>
    </row>
    <row r="112" spans="1:35" x14ac:dyDescent="0.2">
      <c r="A112" s="34" t="s">
        <v>439</v>
      </c>
      <c r="B112" s="33" t="b">
        <f t="shared" si="11"/>
        <v>1</v>
      </c>
      <c r="C112" s="33" t="str">
        <f t="shared" si="12"/>
        <v/>
      </c>
      <c r="D112" s="33" t="str">
        <f t="shared" si="13"/>
        <v/>
      </c>
      <c r="E112" s="39">
        <f t="shared" si="14"/>
        <v>0</v>
      </c>
      <c r="I112" s="292" t="s">
        <v>385</v>
      </c>
      <c r="J112" s="292"/>
      <c r="K112" s="292"/>
      <c r="L112" s="293">
        <v>44890</v>
      </c>
      <c r="M112" s="293"/>
      <c r="N112" s="293"/>
      <c r="O112" s="15">
        <v>388.33460000000002</v>
      </c>
      <c r="P112" s="15">
        <v>0</v>
      </c>
      <c r="Q112" s="314">
        <v>0</v>
      </c>
      <c r="R112" s="314"/>
      <c r="S112" s="314"/>
      <c r="T112" s="314"/>
      <c r="U112" s="15">
        <v>388.33460000000002</v>
      </c>
      <c r="V112" s="314">
        <v>0</v>
      </c>
      <c r="W112" s="314"/>
      <c r="X112" s="21" t="s">
        <v>85</v>
      </c>
      <c r="Z112" s="295"/>
      <c r="AA112" s="295"/>
      <c r="AB112" s="21"/>
      <c r="AC112" s="16"/>
      <c r="AD112" s="296"/>
      <c r="AE112" s="296"/>
      <c r="AF112" s="296"/>
      <c r="AG112" s="314"/>
      <c r="AH112" s="314"/>
      <c r="AI112" s="15"/>
    </row>
    <row r="113" spans="1:35" x14ac:dyDescent="0.2">
      <c r="A113" s="34" t="s">
        <v>439</v>
      </c>
      <c r="B113" s="33" t="b">
        <f t="shared" si="11"/>
        <v>1</v>
      </c>
      <c r="C113" s="33" t="str">
        <f t="shared" si="12"/>
        <v/>
      </c>
      <c r="D113" s="33" t="str">
        <f t="shared" si="13"/>
        <v/>
      </c>
      <c r="E113" s="39">
        <f t="shared" si="14"/>
        <v>0</v>
      </c>
      <c r="I113" s="292" t="s">
        <v>386</v>
      </c>
      <c r="J113" s="292"/>
      <c r="K113" s="292"/>
      <c r="L113" s="293">
        <v>44920</v>
      </c>
      <c r="M113" s="293"/>
      <c r="N113" s="293"/>
      <c r="O113" s="15">
        <v>388.33460000000002</v>
      </c>
      <c r="P113" s="15">
        <v>0</v>
      </c>
      <c r="Q113" s="314">
        <v>0</v>
      </c>
      <c r="R113" s="314"/>
      <c r="S113" s="314"/>
      <c r="T113" s="314"/>
      <c r="U113" s="15">
        <v>388.33460000000002</v>
      </c>
      <c r="V113" s="314">
        <v>0</v>
      </c>
      <c r="W113" s="314"/>
      <c r="X113" s="21" t="s">
        <v>85</v>
      </c>
      <c r="Z113" s="295"/>
      <c r="AA113" s="295"/>
      <c r="AB113" s="21"/>
      <c r="AC113" s="16"/>
      <c r="AD113" s="296"/>
      <c r="AE113" s="296"/>
      <c r="AF113" s="296"/>
      <c r="AG113" s="314"/>
      <c r="AH113" s="314"/>
      <c r="AI113" s="15"/>
    </row>
    <row r="114" spans="1:35" x14ac:dyDescent="0.2">
      <c r="A114" s="34" t="s">
        <v>439</v>
      </c>
      <c r="B114" s="33" t="b">
        <f t="shared" si="11"/>
        <v>1</v>
      </c>
      <c r="C114" s="33" t="str">
        <f t="shared" si="12"/>
        <v/>
      </c>
      <c r="D114" s="33" t="str">
        <f t="shared" si="13"/>
        <v/>
      </c>
      <c r="E114" s="39">
        <f t="shared" si="14"/>
        <v>0</v>
      </c>
      <c r="I114" s="292" t="s">
        <v>387</v>
      </c>
      <c r="J114" s="292"/>
      <c r="K114" s="292"/>
      <c r="L114" s="293">
        <v>44951</v>
      </c>
      <c r="M114" s="293"/>
      <c r="N114" s="293"/>
      <c r="O114" s="15">
        <v>388.33460000000002</v>
      </c>
      <c r="P114" s="15">
        <v>0</v>
      </c>
      <c r="Q114" s="314">
        <v>0</v>
      </c>
      <c r="R114" s="314"/>
      <c r="S114" s="314"/>
      <c r="T114" s="314"/>
      <c r="U114" s="15">
        <v>388.33460000000002</v>
      </c>
      <c r="V114" s="314">
        <v>0</v>
      </c>
      <c r="W114" s="314"/>
      <c r="X114" s="21" t="s">
        <v>85</v>
      </c>
      <c r="Z114" s="295"/>
      <c r="AA114" s="295"/>
      <c r="AB114" s="21"/>
      <c r="AC114" s="16"/>
      <c r="AD114" s="296"/>
      <c r="AE114" s="296"/>
      <c r="AF114" s="296"/>
      <c r="AG114" s="314"/>
      <c r="AH114" s="314"/>
      <c r="AI114" s="15"/>
    </row>
    <row r="115" spans="1:35" x14ac:dyDescent="0.2">
      <c r="A115" s="34" t="s">
        <v>439</v>
      </c>
      <c r="B115" s="33" t="b">
        <f t="shared" si="11"/>
        <v>1</v>
      </c>
      <c r="C115" s="33" t="str">
        <f t="shared" si="12"/>
        <v/>
      </c>
      <c r="D115" s="33" t="str">
        <f t="shared" si="13"/>
        <v/>
      </c>
      <c r="E115" s="39">
        <f t="shared" si="14"/>
        <v>0</v>
      </c>
      <c r="I115" s="292" t="s">
        <v>388</v>
      </c>
      <c r="J115" s="292"/>
      <c r="K115" s="292"/>
      <c r="L115" s="293">
        <v>44982</v>
      </c>
      <c r="M115" s="293"/>
      <c r="N115" s="293"/>
      <c r="O115" s="15">
        <v>388.33460000000002</v>
      </c>
      <c r="P115" s="15">
        <v>0</v>
      </c>
      <c r="Q115" s="314">
        <v>0</v>
      </c>
      <c r="R115" s="314"/>
      <c r="S115" s="314"/>
      <c r="T115" s="314"/>
      <c r="U115" s="15">
        <v>388.33460000000002</v>
      </c>
      <c r="V115" s="314">
        <v>0</v>
      </c>
      <c r="W115" s="314"/>
      <c r="X115" s="21" t="s">
        <v>85</v>
      </c>
      <c r="Z115" s="295"/>
      <c r="AA115" s="295"/>
      <c r="AB115" s="21"/>
      <c r="AC115" s="16"/>
      <c r="AD115" s="296"/>
      <c r="AE115" s="296"/>
      <c r="AF115" s="296"/>
      <c r="AG115" s="314"/>
      <c r="AH115" s="314"/>
      <c r="AI115" s="15"/>
    </row>
    <row r="116" spans="1:35" x14ac:dyDescent="0.2">
      <c r="A116" s="34" t="s">
        <v>439</v>
      </c>
      <c r="B116" s="33" t="b">
        <f t="shared" si="11"/>
        <v>1</v>
      </c>
      <c r="C116" s="33" t="str">
        <f t="shared" si="12"/>
        <v/>
      </c>
      <c r="D116" s="33" t="str">
        <f t="shared" si="13"/>
        <v/>
      </c>
      <c r="E116" s="39">
        <f t="shared" si="14"/>
        <v>0</v>
      </c>
      <c r="I116" s="292" t="s">
        <v>389</v>
      </c>
      <c r="J116" s="292"/>
      <c r="K116" s="292"/>
      <c r="L116" s="293">
        <v>45010</v>
      </c>
      <c r="M116" s="293"/>
      <c r="N116" s="293"/>
      <c r="O116" s="15">
        <v>388.33460000000002</v>
      </c>
      <c r="P116" s="15">
        <v>0</v>
      </c>
      <c r="Q116" s="314">
        <v>0</v>
      </c>
      <c r="R116" s="314"/>
      <c r="S116" s="314"/>
      <c r="T116" s="314"/>
      <c r="U116" s="15">
        <v>388.33460000000002</v>
      </c>
      <c r="V116" s="314">
        <v>0</v>
      </c>
      <c r="W116" s="314"/>
      <c r="X116" s="21" t="s">
        <v>85</v>
      </c>
      <c r="Z116" s="295"/>
      <c r="AA116" s="295"/>
      <c r="AB116" s="21"/>
      <c r="AC116" s="16"/>
      <c r="AD116" s="296"/>
      <c r="AE116" s="296"/>
      <c r="AF116" s="296"/>
      <c r="AG116" s="314"/>
      <c r="AH116" s="314"/>
      <c r="AI116" s="15"/>
    </row>
    <row r="117" spans="1:35" x14ac:dyDescent="0.2">
      <c r="A117" s="34" t="s">
        <v>439</v>
      </c>
      <c r="B117" s="33" t="b">
        <f t="shared" si="11"/>
        <v>1</v>
      </c>
      <c r="C117" s="33" t="str">
        <f t="shared" si="12"/>
        <v/>
      </c>
      <c r="D117" s="33" t="str">
        <f t="shared" si="13"/>
        <v/>
      </c>
      <c r="E117" s="39">
        <f t="shared" si="14"/>
        <v>0</v>
      </c>
      <c r="I117" s="292" t="s">
        <v>390</v>
      </c>
      <c r="J117" s="292"/>
      <c r="K117" s="292"/>
      <c r="L117" s="293">
        <v>45041</v>
      </c>
      <c r="M117" s="293"/>
      <c r="N117" s="293"/>
      <c r="O117" s="15">
        <v>388.33460000000002</v>
      </c>
      <c r="P117" s="15">
        <v>0</v>
      </c>
      <c r="Q117" s="314">
        <v>0</v>
      </c>
      <c r="R117" s="314"/>
      <c r="S117" s="314"/>
      <c r="T117" s="314"/>
      <c r="U117" s="15">
        <v>388.33460000000002</v>
      </c>
      <c r="V117" s="314">
        <v>0</v>
      </c>
      <c r="W117" s="314"/>
      <c r="X117" s="21" t="s">
        <v>85</v>
      </c>
      <c r="Z117" s="295"/>
      <c r="AA117" s="295"/>
      <c r="AB117" s="21"/>
      <c r="AC117" s="16"/>
      <c r="AD117" s="296"/>
      <c r="AE117" s="296"/>
      <c r="AF117" s="296"/>
      <c r="AG117" s="314"/>
      <c r="AH117" s="314"/>
      <c r="AI117" s="15"/>
    </row>
    <row r="118" spans="1:35" x14ac:dyDescent="0.2">
      <c r="A118" s="34" t="s">
        <v>439</v>
      </c>
      <c r="B118" s="33" t="b">
        <f t="shared" si="11"/>
        <v>1</v>
      </c>
      <c r="C118" s="33" t="str">
        <f t="shared" si="12"/>
        <v/>
      </c>
      <c r="D118" s="33" t="str">
        <f t="shared" si="13"/>
        <v/>
      </c>
      <c r="E118" s="39">
        <f t="shared" si="14"/>
        <v>0</v>
      </c>
      <c r="I118" s="292" t="s">
        <v>391</v>
      </c>
      <c r="J118" s="292"/>
      <c r="K118" s="292"/>
      <c r="L118" s="293">
        <v>45071</v>
      </c>
      <c r="M118" s="293"/>
      <c r="N118" s="293"/>
      <c r="O118" s="15">
        <v>388.33460000000002</v>
      </c>
      <c r="P118" s="15">
        <v>0</v>
      </c>
      <c r="Q118" s="314">
        <v>0</v>
      </c>
      <c r="R118" s="314"/>
      <c r="S118" s="314"/>
      <c r="T118" s="314"/>
      <c r="U118" s="15">
        <v>388.33460000000002</v>
      </c>
      <c r="V118" s="314">
        <v>0</v>
      </c>
      <c r="W118" s="314"/>
      <c r="X118" s="21" t="s">
        <v>85</v>
      </c>
      <c r="Z118" s="295"/>
      <c r="AA118" s="295"/>
      <c r="AB118" s="21"/>
      <c r="AC118" s="16"/>
      <c r="AD118" s="296"/>
      <c r="AE118" s="296"/>
      <c r="AF118" s="296"/>
      <c r="AG118" s="314"/>
      <c r="AH118" s="314"/>
      <c r="AI118" s="15"/>
    </row>
    <row r="119" spans="1:35" x14ac:dyDescent="0.2">
      <c r="A119" s="34" t="s">
        <v>439</v>
      </c>
      <c r="B119" s="33" t="b">
        <f t="shared" si="11"/>
        <v>1</v>
      </c>
      <c r="C119" s="33" t="str">
        <f t="shared" si="12"/>
        <v/>
      </c>
      <c r="D119" s="33" t="str">
        <f t="shared" si="13"/>
        <v/>
      </c>
      <c r="E119" s="39">
        <f t="shared" si="14"/>
        <v>0</v>
      </c>
      <c r="I119" s="292" t="s">
        <v>392</v>
      </c>
      <c r="J119" s="292"/>
      <c r="K119" s="292"/>
      <c r="L119" s="293">
        <v>45102</v>
      </c>
      <c r="M119" s="293"/>
      <c r="N119" s="293"/>
      <c r="O119" s="15">
        <v>388.33359999999999</v>
      </c>
      <c r="P119" s="15">
        <v>0</v>
      </c>
      <c r="Q119" s="314">
        <v>0</v>
      </c>
      <c r="R119" s="314"/>
      <c r="S119" s="314"/>
      <c r="T119" s="314"/>
      <c r="U119" s="15">
        <v>388.33359999999999</v>
      </c>
      <c r="V119" s="314">
        <v>0</v>
      </c>
      <c r="W119" s="314"/>
      <c r="X119" s="21" t="s">
        <v>85</v>
      </c>
      <c r="Z119" s="295"/>
      <c r="AA119" s="295"/>
      <c r="AB119" s="21"/>
      <c r="AC119" s="16"/>
      <c r="AD119" s="296"/>
      <c r="AE119" s="296"/>
      <c r="AF119" s="296"/>
      <c r="AG119" s="314"/>
      <c r="AH119" s="314"/>
      <c r="AI119" s="15"/>
    </row>
    <row r="120" spans="1:35" x14ac:dyDescent="0.2">
      <c r="L120" s="291" t="s">
        <v>109</v>
      </c>
      <c r="M120" s="291"/>
      <c r="N120" s="291"/>
    </row>
    <row r="121" spans="1:35" x14ac:dyDescent="0.2">
      <c r="A121" s="34" t="s">
        <v>439</v>
      </c>
      <c r="B121" s="33" t="b">
        <f t="shared" ref="B121:B123" si="15">DATE(YEAR(AC121),MONTH(AC121),DAY(AC121))=DATE(YEAR(AD121),MONTH(AD121),DAY(AD121))</f>
        <v>1</v>
      </c>
      <c r="C121" s="33" t="str">
        <f t="shared" ref="C121:C123" si="16">IF(ISBLANK(AC121)=FALSE,TEXT(AC121,"YYYY-MM"),"")</f>
        <v/>
      </c>
      <c r="D121" s="33" t="str">
        <f t="shared" ref="D121:D123" si="17">IF(ISBLANK(AD121)=FALSE,TEXT(AD121,"YYYY-MM"),"")</f>
        <v/>
      </c>
      <c r="E121" s="39">
        <f t="shared" ref="E121:E123" si="18">AG121</f>
        <v>0</v>
      </c>
      <c r="I121" s="292" t="s">
        <v>393</v>
      </c>
      <c r="J121" s="292"/>
      <c r="K121" s="292"/>
      <c r="L121" s="293">
        <v>45132</v>
      </c>
      <c r="M121" s="293"/>
      <c r="N121" s="293"/>
      <c r="O121" s="15">
        <v>388.33</v>
      </c>
      <c r="P121" s="15"/>
      <c r="Q121" s="314"/>
      <c r="R121" s="314"/>
      <c r="S121" s="314"/>
      <c r="T121" s="314"/>
      <c r="U121" s="15">
        <v>388.33</v>
      </c>
      <c r="V121" s="314">
        <v>0</v>
      </c>
      <c r="W121" s="314"/>
      <c r="X121" s="21" t="s">
        <v>85</v>
      </c>
      <c r="Z121" s="295"/>
      <c r="AA121" s="295"/>
      <c r="AB121" s="21"/>
      <c r="AC121" s="16"/>
      <c r="AD121" s="296"/>
      <c r="AE121" s="296"/>
      <c r="AF121" s="296"/>
      <c r="AG121" s="314"/>
      <c r="AH121" s="314"/>
      <c r="AI121" s="15"/>
    </row>
    <row r="122" spans="1:35" x14ac:dyDescent="0.2">
      <c r="A122" s="34" t="s">
        <v>439</v>
      </c>
      <c r="B122" s="33" t="b">
        <f t="shared" si="15"/>
        <v>1</v>
      </c>
      <c r="C122" s="33" t="str">
        <f t="shared" si="16"/>
        <v/>
      </c>
      <c r="D122" s="33" t="str">
        <f t="shared" si="17"/>
        <v/>
      </c>
      <c r="E122" s="39">
        <f t="shared" si="18"/>
        <v>0</v>
      </c>
      <c r="I122" s="292" t="s">
        <v>394</v>
      </c>
      <c r="J122" s="292"/>
      <c r="K122" s="292"/>
      <c r="L122" s="293">
        <v>45163</v>
      </c>
      <c r="M122" s="293"/>
      <c r="N122" s="293"/>
      <c r="O122" s="15">
        <v>388.33</v>
      </c>
      <c r="P122" s="15"/>
      <c r="Q122" s="314"/>
      <c r="R122" s="314"/>
      <c r="S122" s="314"/>
      <c r="T122" s="314"/>
      <c r="U122" s="15">
        <v>388.33</v>
      </c>
      <c r="V122" s="314">
        <v>0</v>
      </c>
      <c r="W122" s="314"/>
      <c r="X122" s="21" t="s">
        <v>85</v>
      </c>
      <c r="Z122" s="295"/>
      <c r="AA122" s="295"/>
      <c r="AB122" s="21"/>
      <c r="AC122" s="16"/>
      <c r="AD122" s="296"/>
      <c r="AE122" s="296"/>
      <c r="AF122" s="296"/>
      <c r="AG122" s="314"/>
      <c r="AH122" s="314"/>
      <c r="AI122" s="15"/>
    </row>
    <row r="123" spans="1:35" x14ac:dyDescent="0.2">
      <c r="A123" s="34" t="s">
        <v>439</v>
      </c>
      <c r="B123" s="33" t="b">
        <f t="shared" si="15"/>
        <v>1</v>
      </c>
      <c r="C123" s="33" t="str">
        <f t="shared" si="16"/>
        <v/>
      </c>
      <c r="D123" s="33" t="str">
        <f t="shared" si="17"/>
        <v/>
      </c>
      <c r="E123" s="39">
        <f t="shared" si="18"/>
        <v>0</v>
      </c>
      <c r="I123" s="292" t="s">
        <v>395</v>
      </c>
      <c r="J123" s="292"/>
      <c r="K123" s="292"/>
      <c r="L123" s="293">
        <v>45194</v>
      </c>
      <c r="M123" s="293"/>
      <c r="N123" s="293"/>
      <c r="O123" s="15">
        <v>388.34</v>
      </c>
      <c r="P123" s="15"/>
      <c r="Q123" s="314"/>
      <c r="R123" s="314"/>
      <c r="S123" s="314"/>
      <c r="T123" s="314"/>
      <c r="U123" s="15">
        <v>388.34</v>
      </c>
      <c r="V123" s="314">
        <v>0</v>
      </c>
      <c r="W123" s="314"/>
      <c r="X123" s="21" t="s">
        <v>85</v>
      </c>
      <c r="Z123" s="295"/>
      <c r="AA123" s="295"/>
      <c r="AB123" s="21"/>
      <c r="AC123" s="16"/>
      <c r="AD123" s="296"/>
      <c r="AE123" s="296"/>
      <c r="AF123" s="296"/>
      <c r="AG123" s="314"/>
      <c r="AH123" s="314"/>
      <c r="AI123" s="15"/>
    </row>
    <row r="124" spans="1:35" x14ac:dyDescent="0.2">
      <c r="I124" s="288" t="s">
        <v>113</v>
      </c>
      <c r="J124" s="288"/>
      <c r="K124" s="288"/>
      <c r="L124" s="288"/>
      <c r="M124" s="288"/>
      <c r="N124" s="288"/>
      <c r="O124" s="17">
        <v>14756.71</v>
      </c>
      <c r="P124" s="17">
        <v>0</v>
      </c>
      <c r="Q124" s="316">
        <v>0</v>
      </c>
      <c r="R124" s="316"/>
      <c r="S124" s="316"/>
      <c r="T124" s="316"/>
      <c r="U124" s="17">
        <v>14756.71</v>
      </c>
      <c r="V124" s="316">
        <v>0</v>
      </c>
      <c r="W124" s="316"/>
    </row>
    <row r="126" spans="1:35" x14ac:dyDescent="0.2">
      <c r="J126" s="290" t="s">
        <v>114</v>
      </c>
      <c r="K126" s="290"/>
      <c r="L126" s="290"/>
      <c r="N126" s="290" t="s">
        <v>115</v>
      </c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</row>
    <row r="127" spans="1:35" x14ac:dyDescent="0.2"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</row>
    <row r="131" spans="1:35" x14ac:dyDescent="0.2">
      <c r="K131" s="297" t="s">
        <v>47</v>
      </c>
      <c r="L131" s="297"/>
      <c r="M131" s="297"/>
      <c r="N131" s="297"/>
      <c r="O131" s="297"/>
      <c r="P131" s="297"/>
      <c r="Q131" s="297"/>
    </row>
    <row r="133" spans="1:35" x14ac:dyDescent="0.2">
      <c r="K133" s="290" t="s">
        <v>48</v>
      </c>
      <c r="L133" s="290"/>
      <c r="M133" s="290"/>
      <c r="N133" s="290"/>
      <c r="O133" s="290"/>
      <c r="P133" s="290"/>
      <c r="Q133" s="290"/>
      <c r="R133" s="290"/>
      <c r="T133" s="299">
        <v>0</v>
      </c>
      <c r="U133" s="299"/>
      <c r="V133" s="299"/>
      <c r="AA133" s="290" t="s">
        <v>49</v>
      </c>
      <c r="AB133" s="290"/>
      <c r="AC133" s="290"/>
      <c r="AD133" s="290"/>
      <c r="AF133" s="299">
        <v>8155.0036</v>
      </c>
      <c r="AG133" s="299"/>
    </row>
    <row r="134" spans="1:35" x14ac:dyDescent="0.2">
      <c r="K134" s="290" t="s">
        <v>50</v>
      </c>
      <c r="L134" s="290"/>
      <c r="M134" s="290"/>
      <c r="N134" s="290"/>
      <c r="O134" s="290"/>
      <c r="P134" s="290"/>
      <c r="Q134" s="290"/>
      <c r="R134" s="290"/>
      <c r="T134" s="299">
        <v>0</v>
      </c>
      <c r="U134" s="299"/>
      <c r="V134" s="299"/>
      <c r="AA134" s="290" t="s">
        <v>51</v>
      </c>
      <c r="AB134" s="290"/>
      <c r="AC134" s="290"/>
      <c r="AD134" s="290"/>
      <c r="AF134" s="300">
        <v>8155.0036</v>
      </c>
      <c r="AG134" s="300"/>
    </row>
    <row r="135" spans="1:35" x14ac:dyDescent="0.2">
      <c r="K135" s="290" t="s">
        <v>52</v>
      </c>
      <c r="L135" s="290"/>
      <c r="M135" s="290"/>
      <c r="N135" s="290"/>
      <c r="O135" s="290"/>
      <c r="P135" s="290"/>
      <c r="Q135" s="290"/>
      <c r="R135" s="290"/>
      <c r="T135" s="299">
        <v>2.3E-2</v>
      </c>
      <c r="U135" s="299"/>
      <c r="V135" s="299"/>
    </row>
    <row r="137" spans="1:35" x14ac:dyDescent="0.2">
      <c r="K137" s="297" t="s">
        <v>53</v>
      </c>
      <c r="L137" s="297"/>
      <c r="M137" s="297"/>
      <c r="N137" s="297"/>
      <c r="O137" s="297"/>
      <c r="P137" s="297"/>
      <c r="Q137" s="297"/>
    </row>
    <row r="139" spans="1:35" x14ac:dyDescent="0.2">
      <c r="K139" s="301" t="s">
        <v>54</v>
      </c>
      <c r="L139" s="301"/>
      <c r="M139" s="301"/>
      <c r="N139" s="301"/>
      <c r="O139" s="301"/>
      <c r="P139" s="301"/>
      <c r="Q139" s="301"/>
      <c r="R139" s="301"/>
      <c r="T139" s="299">
        <v>0</v>
      </c>
      <c r="U139" s="299"/>
      <c r="V139" s="299"/>
      <c r="AA139" s="290" t="s">
        <v>293</v>
      </c>
      <c r="AB139" s="290"/>
      <c r="AC139" s="290"/>
      <c r="AD139" s="290"/>
    </row>
    <row r="141" spans="1:35" x14ac:dyDescent="0.2">
      <c r="K141" s="297" t="s">
        <v>56</v>
      </c>
      <c r="L141" s="297"/>
      <c r="M141" s="297"/>
      <c r="N141" s="297"/>
      <c r="O141" s="297"/>
      <c r="P141" s="297"/>
      <c r="Q141" s="297"/>
    </row>
    <row r="142" spans="1:35" ht="22.5" x14ac:dyDescent="0.2">
      <c r="I142" s="288" t="s">
        <v>57</v>
      </c>
      <c r="J142" s="288"/>
      <c r="K142" s="288"/>
      <c r="L142" s="288" t="s">
        <v>58</v>
      </c>
      <c r="M142" s="288"/>
      <c r="N142" s="288"/>
      <c r="O142" s="19" t="s">
        <v>59</v>
      </c>
      <c r="P142" s="19" t="s">
        <v>60</v>
      </c>
      <c r="Q142" s="288" t="s">
        <v>61</v>
      </c>
      <c r="R142" s="288"/>
      <c r="S142" s="288"/>
      <c r="T142" s="288"/>
      <c r="U142" s="19" t="s">
        <v>62</v>
      </c>
      <c r="V142" s="288" t="s">
        <v>63</v>
      </c>
      <c r="W142" s="288"/>
      <c r="X142" s="19" t="s">
        <v>64</v>
      </c>
      <c r="Z142" s="288" t="s">
        <v>65</v>
      </c>
      <c r="AA142" s="288"/>
      <c r="AB142" s="19" t="s">
        <v>66</v>
      </c>
      <c r="AC142" s="19" t="s">
        <v>67</v>
      </c>
      <c r="AD142" s="288" t="s">
        <v>68</v>
      </c>
      <c r="AE142" s="288"/>
      <c r="AF142" s="288"/>
      <c r="AG142" s="288" t="s">
        <v>69</v>
      </c>
      <c r="AH142" s="288"/>
      <c r="AI142" s="19" t="s">
        <v>63</v>
      </c>
    </row>
    <row r="143" spans="1:35" x14ac:dyDescent="0.2">
      <c r="L143" s="291" t="s">
        <v>70</v>
      </c>
      <c r="M143" s="291"/>
      <c r="N143" s="291"/>
    </row>
    <row r="144" spans="1:35" x14ac:dyDescent="0.2">
      <c r="A144" s="34" t="s">
        <v>439</v>
      </c>
      <c r="B144" s="33" t="b">
        <f t="shared" ref="B144:B179" si="19">DATE(YEAR(AC144),MONTH(AC144),DAY(AC144))=DATE(YEAR(AD144),MONTH(AD144),DAY(AD144))</f>
        <v>1</v>
      </c>
      <c r="C144" s="33" t="str">
        <f t="shared" ref="C144:C179" si="20">IF(ISBLANK(AC144)=FALSE,TEXT(AC144,"YYYY-MM"),"")</f>
        <v>2020-08</v>
      </c>
      <c r="D144" s="33" t="str">
        <f t="shared" ref="D144:D179" si="21">IF(ISBLANK(AD144)=FALSE,TEXT(AD144,"YYYY-MM"),"")</f>
        <v>2020-08</v>
      </c>
      <c r="E144" s="39">
        <f t="shared" ref="E144:E179" si="22">AG144</f>
        <v>388.33</v>
      </c>
      <c r="I144" s="292" t="s">
        <v>358</v>
      </c>
      <c r="J144" s="292"/>
      <c r="K144" s="292"/>
      <c r="L144" s="293">
        <v>44068</v>
      </c>
      <c r="M144" s="293"/>
      <c r="N144" s="293"/>
      <c r="O144" s="15">
        <v>388.33460000000002</v>
      </c>
      <c r="P144" s="15">
        <v>0</v>
      </c>
      <c r="Q144" s="314">
        <v>0</v>
      </c>
      <c r="R144" s="314"/>
      <c r="S144" s="314"/>
      <c r="T144" s="314"/>
      <c r="U144" s="15">
        <v>388.33460000000002</v>
      </c>
      <c r="V144" s="314">
        <v>0</v>
      </c>
      <c r="W144" s="314"/>
      <c r="X144" s="21" t="s">
        <v>72</v>
      </c>
      <c r="Z144" s="295" t="s">
        <v>73</v>
      </c>
      <c r="AA144" s="295"/>
      <c r="AB144" s="21" t="s">
        <v>396</v>
      </c>
      <c r="AC144" s="16">
        <v>44071</v>
      </c>
      <c r="AD144" s="296">
        <v>44071</v>
      </c>
      <c r="AE144" s="296"/>
      <c r="AF144" s="296"/>
      <c r="AG144" s="314">
        <v>388.33</v>
      </c>
      <c r="AH144" s="314"/>
      <c r="AI144" s="15">
        <v>0</v>
      </c>
    </row>
    <row r="145" spans="1:35" x14ac:dyDescent="0.2">
      <c r="A145" s="34" t="s">
        <v>439</v>
      </c>
      <c r="B145" s="33" t="b">
        <f t="shared" si="19"/>
        <v>1</v>
      </c>
      <c r="C145" s="33" t="str">
        <f t="shared" si="20"/>
        <v>2020-08</v>
      </c>
      <c r="D145" s="33" t="str">
        <f t="shared" si="21"/>
        <v>2020-08</v>
      </c>
      <c r="E145" s="39">
        <f t="shared" si="22"/>
        <v>0.93</v>
      </c>
      <c r="I145" s="292" t="s">
        <v>359</v>
      </c>
      <c r="J145" s="292"/>
      <c r="K145" s="292"/>
      <c r="L145" s="293">
        <v>44099</v>
      </c>
      <c r="M145" s="293"/>
      <c r="N145" s="293"/>
      <c r="O145" s="15">
        <v>388.33460000000002</v>
      </c>
      <c r="P145" s="15">
        <v>0</v>
      </c>
      <c r="Q145" s="314">
        <v>0</v>
      </c>
      <c r="R145" s="314"/>
      <c r="S145" s="314"/>
      <c r="T145" s="314"/>
      <c r="U145" s="15">
        <v>388.33460000000002</v>
      </c>
      <c r="V145" s="314">
        <v>0</v>
      </c>
      <c r="W145" s="314"/>
      <c r="X145" s="21" t="s">
        <v>72</v>
      </c>
      <c r="Z145" s="295" t="s">
        <v>73</v>
      </c>
      <c r="AA145" s="295"/>
      <c r="AB145" s="21" t="s">
        <v>396</v>
      </c>
      <c r="AC145" s="16">
        <v>44071</v>
      </c>
      <c r="AD145" s="296">
        <v>44071</v>
      </c>
      <c r="AE145" s="296"/>
      <c r="AF145" s="296"/>
      <c r="AG145" s="314">
        <v>0.93</v>
      </c>
      <c r="AH145" s="314"/>
      <c r="AI145" s="15">
        <v>0</v>
      </c>
    </row>
    <row r="146" spans="1:35" x14ac:dyDescent="0.2">
      <c r="A146" s="34" t="s">
        <v>439</v>
      </c>
      <c r="B146" s="33" t="b">
        <f t="shared" si="19"/>
        <v>1</v>
      </c>
      <c r="C146" s="33" t="str">
        <f t="shared" si="20"/>
        <v>2020-10</v>
      </c>
      <c r="D146" s="33" t="str">
        <f t="shared" si="21"/>
        <v>2020-10</v>
      </c>
      <c r="E146" s="39">
        <f t="shared" si="22"/>
        <v>387.4</v>
      </c>
      <c r="I146" s="292" t="s">
        <v>359</v>
      </c>
      <c r="J146" s="292"/>
      <c r="K146" s="292"/>
      <c r="L146" s="293">
        <v>44099</v>
      </c>
      <c r="M146" s="293"/>
      <c r="N146" s="293"/>
      <c r="O146" s="15">
        <v>388.33460000000002</v>
      </c>
      <c r="P146" s="15">
        <v>0</v>
      </c>
      <c r="Q146" s="314">
        <v>0</v>
      </c>
      <c r="R146" s="314"/>
      <c r="S146" s="314"/>
      <c r="T146" s="314"/>
      <c r="U146" s="15">
        <v>388.33460000000002</v>
      </c>
      <c r="V146" s="314">
        <v>0</v>
      </c>
      <c r="W146" s="314"/>
      <c r="X146" s="21" t="s">
        <v>72</v>
      </c>
      <c r="Z146" s="295" t="s">
        <v>73</v>
      </c>
      <c r="AA146" s="295"/>
      <c r="AB146" s="21" t="s">
        <v>397</v>
      </c>
      <c r="AC146" s="16">
        <v>44109</v>
      </c>
      <c r="AD146" s="296">
        <v>44109</v>
      </c>
      <c r="AE146" s="296"/>
      <c r="AF146" s="296"/>
      <c r="AG146" s="314">
        <v>387.4</v>
      </c>
      <c r="AH146" s="314"/>
      <c r="AI146" s="15">
        <v>0</v>
      </c>
    </row>
    <row r="147" spans="1:35" x14ac:dyDescent="0.2">
      <c r="A147" s="34" t="s">
        <v>439</v>
      </c>
      <c r="B147" s="33" t="b">
        <f t="shared" si="19"/>
        <v>1</v>
      </c>
      <c r="C147" s="33" t="str">
        <f t="shared" si="20"/>
        <v>2020-10</v>
      </c>
      <c r="D147" s="33" t="str">
        <f t="shared" si="21"/>
        <v>2020-10</v>
      </c>
      <c r="E147" s="39">
        <f t="shared" si="22"/>
        <v>388.33</v>
      </c>
      <c r="I147" s="292" t="s">
        <v>360</v>
      </c>
      <c r="J147" s="292"/>
      <c r="K147" s="292"/>
      <c r="L147" s="293">
        <v>44129</v>
      </c>
      <c r="M147" s="293"/>
      <c r="N147" s="293"/>
      <c r="O147" s="15">
        <v>388.33460000000002</v>
      </c>
      <c r="P147" s="15">
        <v>0</v>
      </c>
      <c r="Q147" s="314">
        <v>0</v>
      </c>
      <c r="R147" s="314"/>
      <c r="S147" s="314"/>
      <c r="T147" s="314"/>
      <c r="U147" s="15">
        <v>388.33460000000002</v>
      </c>
      <c r="V147" s="314">
        <v>0</v>
      </c>
      <c r="W147" s="314"/>
      <c r="X147" s="21" t="s">
        <v>72</v>
      </c>
      <c r="Z147" s="295" t="s">
        <v>73</v>
      </c>
      <c r="AA147" s="295"/>
      <c r="AB147" s="21" t="s">
        <v>398</v>
      </c>
      <c r="AC147" s="16">
        <v>44130</v>
      </c>
      <c r="AD147" s="296">
        <v>44130</v>
      </c>
      <c r="AE147" s="296"/>
      <c r="AF147" s="296"/>
      <c r="AG147" s="314">
        <v>388.33</v>
      </c>
      <c r="AH147" s="314"/>
      <c r="AI147" s="15">
        <v>0</v>
      </c>
    </row>
    <row r="148" spans="1:35" x14ac:dyDescent="0.2">
      <c r="A148" s="34" t="s">
        <v>439</v>
      </c>
      <c r="B148" s="33" t="b">
        <f t="shared" si="19"/>
        <v>1</v>
      </c>
      <c r="C148" s="33" t="str">
        <f t="shared" si="20"/>
        <v>2020-11</v>
      </c>
      <c r="D148" s="33" t="str">
        <f t="shared" si="21"/>
        <v>2020-11</v>
      </c>
      <c r="E148" s="39">
        <f t="shared" si="22"/>
        <v>388.33</v>
      </c>
      <c r="I148" s="292" t="s">
        <v>361</v>
      </c>
      <c r="J148" s="292"/>
      <c r="K148" s="292"/>
      <c r="L148" s="293">
        <v>44160</v>
      </c>
      <c r="M148" s="293"/>
      <c r="N148" s="293"/>
      <c r="O148" s="15">
        <v>388.33460000000002</v>
      </c>
      <c r="P148" s="15">
        <v>0</v>
      </c>
      <c r="Q148" s="314">
        <v>0</v>
      </c>
      <c r="R148" s="314"/>
      <c r="S148" s="314"/>
      <c r="T148" s="314"/>
      <c r="U148" s="15">
        <v>388.33460000000002</v>
      </c>
      <c r="V148" s="314">
        <v>0</v>
      </c>
      <c r="W148" s="314"/>
      <c r="X148" s="21" t="s">
        <v>72</v>
      </c>
      <c r="Z148" s="295" t="s">
        <v>73</v>
      </c>
      <c r="AA148" s="295"/>
      <c r="AB148" s="21" t="s">
        <v>399</v>
      </c>
      <c r="AC148" s="16">
        <v>44162</v>
      </c>
      <c r="AD148" s="296">
        <v>44162</v>
      </c>
      <c r="AE148" s="296"/>
      <c r="AF148" s="296"/>
      <c r="AG148" s="314">
        <v>388.33</v>
      </c>
      <c r="AH148" s="314"/>
      <c r="AI148" s="15">
        <v>0</v>
      </c>
    </row>
    <row r="149" spans="1:35" x14ac:dyDescent="0.2">
      <c r="A149" s="34" t="s">
        <v>439</v>
      </c>
      <c r="B149" s="33" t="b">
        <f t="shared" si="19"/>
        <v>1</v>
      </c>
      <c r="C149" s="33" t="str">
        <f t="shared" si="20"/>
        <v>2020-12</v>
      </c>
      <c r="D149" s="33" t="str">
        <f t="shared" si="21"/>
        <v>2020-12</v>
      </c>
      <c r="E149" s="39">
        <f t="shared" si="22"/>
        <v>388.33</v>
      </c>
      <c r="I149" s="292" t="s">
        <v>362</v>
      </c>
      <c r="J149" s="292"/>
      <c r="K149" s="292"/>
      <c r="L149" s="293">
        <v>44190</v>
      </c>
      <c r="M149" s="293"/>
      <c r="N149" s="293"/>
      <c r="O149" s="15">
        <v>388.33460000000002</v>
      </c>
      <c r="P149" s="15">
        <v>0</v>
      </c>
      <c r="Q149" s="314">
        <v>0</v>
      </c>
      <c r="R149" s="314"/>
      <c r="S149" s="314"/>
      <c r="T149" s="314"/>
      <c r="U149" s="15">
        <v>388.33460000000002</v>
      </c>
      <c r="V149" s="314">
        <v>0</v>
      </c>
      <c r="W149" s="314"/>
      <c r="X149" s="21" t="s">
        <v>72</v>
      </c>
      <c r="Z149" s="295" t="s">
        <v>73</v>
      </c>
      <c r="AA149" s="295"/>
      <c r="AB149" s="21" t="s">
        <v>400</v>
      </c>
      <c r="AC149" s="16">
        <v>44194</v>
      </c>
      <c r="AD149" s="296">
        <v>44194</v>
      </c>
      <c r="AE149" s="296"/>
      <c r="AF149" s="296"/>
      <c r="AG149" s="314">
        <v>388.33</v>
      </c>
      <c r="AH149" s="314"/>
      <c r="AI149" s="15">
        <v>0</v>
      </c>
    </row>
    <row r="150" spans="1:35" x14ac:dyDescent="0.2">
      <c r="A150" s="34" t="s">
        <v>439</v>
      </c>
      <c r="B150" s="33" t="b">
        <f t="shared" si="19"/>
        <v>1</v>
      </c>
      <c r="C150" s="33" t="str">
        <f t="shared" si="20"/>
        <v>2021-01</v>
      </c>
      <c r="D150" s="33" t="str">
        <f t="shared" si="21"/>
        <v>2021-01</v>
      </c>
      <c r="E150" s="39">
        <f t="shared" si="22"/>
        <v>388.33460000000002</v>
      </c>
      <c r="I150" s="292" t="s">
        <v>363</v>
      </c>
      <c r="J150" s="292"/>
      <c r="K150" s="292"/>
      <c r="L150" s="293">
        <v>44221</v>
      </c>
      <c r="M150" s="293"/>
      <c r="N150" s="293"/>
      <c r="O150" s="15">
        <v>388.33460000000002</v>
      </c>
      <c r="P150" s="15">
        <v>0</v>
      </c>
      <c r="Q150" s="314">
        <v>0</v>
      </c>
      <c r="R150" s="314"/>
      <c r="S150" s="314"/>
      <c r="T150" s="314"/>
      <c r="U150" s="15">
        <v>388.33460000000002</v>
      </c>
      <c r="V150" s="314">
        <v>0</v>
      </c>
      <c r="W150" s="314"/>
      <c r="X150" s="21" t="s">
        <v>72</v>
      </c>
      <c r="Z150" s="295" t="s">
        <v>73</v>
      </c>
      <c r="AA150" s="295"/>
      <c r="AB150" s="21" t="s">
        <v>401</v>
      </c>
      <c r="AC150" s="16">
        <v>44223.461585648147</v>
      </c>
      <c r="AD150" s="296">
        <v>44223.462291666663</v>
      </c>
      <c r="AE150" s="296"/>
      <c r="AF150" s="296"/>
      <c r="AG150" s="314">
        <v>388.33460000000002</v>
      </c>
      <c r="AH150" s="314"/>
      <c r="AI150" s="15">
        <v>0</v>
      </c>
    </row>
    <row r="151" spans="1:35" x14ac:dyDescent="0.2">
      <c r="A151" s="34" t="s">
        <v>439</v>
      </c>
      <c r="B151" s="33" t="b">
        <f t="shared" si="19"/>
        <v>1</v>
      </c>
      <c r="C151" s="33" t="str">
        <f t="shared" si="20"/>
        <v>2021-03</v>
      </c>
      <c r="D151" s="33" t="str">
        <f t="shared" si="21"/>
        <v>2021-03</v>
      </c>
      <c r="E151" s="39">
        <f t="shared" si="22"/>
        <v>388.33460000000002</v>
      </c>
      <c r="I151" s="292" t="s">
        <v>364</v>
      </c>
      <c r="J151" s="292"/>
      <c r="K151" s="292"/>
      <c r="L151" s="293">
        <v>44252</v>
      </c>
      <c r="M151" s="293"/>
      <c r="N151" s="293"/>
      <c r="O151" s="15">
        <v>388.33460000000002</v>
      </c>
      <c r="P151" s="15">
        <v>0</v>
      </c>
      <c r="Q151" s="314">
        <v>0</v>
      </c>
      <c r="R151" s="314"/>
      <c r="S151" s="314"/>
      <c r="T151" s="314"/>
      <c r="U151" s="15">
        <v>388.33460000000002</v>
      </c>
      <c r="V151" s="314">
        <v>0</v>
      </c>
      <c r="W151" s="314"/>
      <c r="X151" s="21" t="s">
        <v>72</v>
      </c>
      <c r="Z151" s="295" t="s">
        <v>73</v>
      </c>
      <c r="AA151" s="295"/>
      <c r="AB151" s="21" t="s">
        <v>402</v>
      </c>
      <c r="AC151" s="16">
        <v>44259.452002314814</v>
      </c>
      <c r="AD151" s="296">
        <v>44259.468969907408</v>
      </c>
      <c r="AE151" s="296"/>
      <c r="AF151" s="296"/>
      <c r="AG151" s="314">
        <v>388.33460000000002</v>
      </c>
      <c r="AH151" s="314"/>
      <c r="AI151" s="15">
        <v>0</v>
      </c>
    </row>
    <row r="152" spans="1:35" x14ac:dyDescent="0.2">
      <c r="A152" s="34" t="s">
        <v>439</v>
      </c>
      <c r="B152" s="33" t="b">
        <f t="shared" si="19"/>
        <v>1</v>
      </c>
      <c r="C152" s="33" t="str">
        <f t="shared" si="20"/>
        <v>2021-03</v>
      </c>
      <c r="D152" s="33" t="str">
        <f t="shared" si="21"/>
        <v>2021-03</v>
      </c>
      <c r="E152" s="39">
        <f t="shared" si="22"/>
        <v>388.33460000000002</v>
      </c>
      <c r="I152" s="292" t="s">
        <v>365</v>
      </c>
      <c r="J152" s="292"/>
      <c r="K152" s="292"/>
      <c r="L152" s="293">
        <v>44280</v>
      </c>
      <c r="M152" s="293"/>
      <c r="N152" s="293"/>
      <c r="O152" s="15">
        <v>388.33460000000002</v>
      </c>
      <c r="P152" s="15">
        <v>0</v>
      </c>
      <c r="Q152" s="314">
        <v>0</v>
      </c>
      <c r="R152" s="314"/>
      <c r="S152" s="314"/>
      <c r="T152" s="314"/>
      <c r="U152" s="15">
        <v>388.33460000000002</v>
      </c>
      <c r="V152" s="314">
        <v>0</v>
      </c>
      <c r="W152" s="314"/>
      <c r="X152" s="21" t="s">
        <v>72</v>
      </c>
      <c r="Z152" s="295" t="s">
        <v>73</v>
      </c>
      <c r="AA152" s="295"/>
      <c r="AB152" s="21" t="s">
        <v>403</v>
      </c>
      <c r="AC152" s="16">
        <v>44286.477476851855</v>
      </c>
      <c r="AD152" s="296">
        <v>44286.477870370371</v>
      </c>
      <c r="AE152" s="296"/>
      <c r="AF152" s="296"/>
      <c r="AG152" s="314">
        <v>388.33460000000002</v>
      </c>
      <c r="AH152" s="314"/>
      <c r="AI152" s="15">
        <v>0</v>
      </c>
    </row>
    <row r="153" spans="1:35" x14ac:dyDescent="0.2">
      <c r="A153" s="34" t="s">
        <v>439</v>
      </c>
      <c r="B153" s="33" t="b">
        <f t="shared" si="19"/>
        <v>1</v>
      </c>
      <c r="C153" s="33" t="str">
        <f t="shared" si="20"/>
        <v>2021-04</v>
      </c>
      <c r="D153" s="33" t="str">
        <f t="shared" si="21"/>
        <v>2021-04</v>
      </c>
      <c r="E153" s="39">
        <f t="shared" si="22"/>
        <v>388.33460000000002</v>
      </c>
      <c r="I153" s="292" t="s">
        <v>366</v>
      </c>
      <c r="J153" s="292"/>
      <c r="K153" s="292"/>
      <c r="L153" s="293">
        <v>44311</v>
      </c>
      <c r="M153" s="293"/>
      <c r="N153" s="293"/>
      <c r="O153" s="15">
        <v>388.33460000000002</v>
      </c>
      <c r="P153" s="15">
        <v>0</v>
      </c>
      <c r="Q153" s="314">
        <v>0</v>
      </c>
      <c r="R153" s="314"/>
      <c r="S153" s="314"/>
      <c r="T153" s="314"/>
      <c r="U153" s="15">
        <v>388.33460000000002</v>
      </c>
      <c r="V153" s="314">
        <v>0</v>
      </c>
      <c r="W153" s="314"/>
      <c r="X153" s="21" t="s">
        <v>72</v>
      </c>
      <c r="Z153" s="295" t="s">
        <v>73</v>
      </c>
      <c r="AA153" s="295"/>
      <c r="AB153" s="21" t="s">
        <v>404</v>
      </c>
      <c r="AC153" s="16">
        <v>44311.612546296295</v>
      </c>
      <c r="AD153" s="296">
        <v>44311.612546296295</v>
      </c>
      <c r="AE153" s="296"/>
      <c r="AF153" s="296"/>
      <c r="AG153" s="314">
        <v>388.33460000000002</v>
      </c>
      <c r="AH153" s="314"/>
      <c r="AI153" s="15">
        <v>0</v>
      </c>
    </row>
    <row r="154" spans="1:35" x14ac:dyDescent="0.2">
      <c r="A154" s="34" t="s">
        <v>439</v>
      </c>
      <c r="B154" s="33" t="b">
        <f t="shared" si="19"/>
        <v>1</v>
      </c>
      <c r="C154" s="33" t="str">
        <f t="shared" si="20"/>
        <v>2021-05</v>
      </c>
      <c r="D154" s="33" t="str">
        <f t="shared" si="21"/>
        <v>2021-05</v>
      </c>
      <c r="E154" s="39">
        <f t="shared" si="22"/>
        <v>388.33460000000002</v>
      </c>
      <c r="I154" s="292" t="s">
        <v>367</v>
      </c>
      <c r="J154" s="292"/>
      <c r="K154" s="292"/>
      <c r="L154" s="293">
        <v>44341</v>
      </c>
      <c r="M154" s="293"/>
      <c r="N154" s="293"/>
      <c r="O154" s="15">
        <v>388.33460000000002</v>
      </c>
      <c r="P154" s="15">
        <v>0</v>
      </c>
      <c r="Q154" s="314">
        <v>0</v>
      </c>
      <c r="R154" s="314"/>
      <c r="S154" s="314"/>
      <c r="T154" s="314"/>
      <c r="U154" s="15">
        <v>388.33460000000002</v>
      </c>
      <c r="V154" s="314">
        <v>0</v>
      </c>
      <c r="W154" s="314"/>
      <c r="X154" s="21" t="s">
        <v>72</v>
      </c>
      <c r="Z154" s="295" t="s">
        <v>73</v>
      </c>
      <c r="AA154" s="295"/>
      <c r="AB154" s="21" t="s">
        <v>405</v>
      </c>
      <c r="AC154" s="16">
        <v>44328.482199074075</v>
      </c>
      <c r="AD154" s="296">
        <v>44328.487881944442</v>
      </c>
      <c r="AE154" s="296"/>
      <c r="AF154" s="296"/>
      <c r="AG154" s="314">
        <v>388.33460000000002</v>
      </c>
      <c r="AH154" s="314"/>
      <c r="AI154" s="15">
        <v>0</v>
      </c>
    </row>
    <row r="155" spans="1:35" x14ac:dyDescent="0.2">
      <c r="A155" s="34" t="s">
        <v>439</v>
      </c>
      <c r="B155" s="33" t="b">
        <f t="shared" si="19"/>
        <v>1</v>
      </c>
      <c r="C155" s="33" t="str">
        <f t="shared" si="20"/>
        <v>2021-05</v>
      </c>
      <c r="D155" s="33" t="str">
        <f t="shared" si="21"/>
        <v>2021-05</v>
      </c>
      <c r="E155" s="39">
        <f t="shared" si="22"/>
        <v>388.33460000000002</v>
      </c>
      <c r="I155" s="292" t="s">
        <v>368</v>
      </c>
      <c r="J155" s="292"/>
      <c r="K155" s="292"/>
      <c r="L155" s="293">
        <v>44372</v>
      </c>
      <c r="M155" s="293"/>
      <c r="N155" s="293"/>
      <c r="O155" s="15">
        <v>388.33460000000002</v>
      </c>
      <c r="P155" s="15">
        <v>0</v>
      </c>
      <c r="Q155" s="314">
        <v>0</v>
      </c>
      <c r="R155" s="314"/>
      <c r="S155" s="314"/>
      <c r="T155" s="314"/>
      <c r="U155" s="15">
        <v>388.33460000000002</v>
      </c>
      <c r="V155" s="314">
        <v>0</v>
      </c>
      <c r="W155" s="314"/>
      <c r="X155" s="21" t="s">
        <v>72</v>
      </c>
      <c r="Z155" s="295" t="s">
        <v>73</v>
      </c>
      <c r="AA155" s="295"/>
      <c r="AB155" s="21" t="s">
        <v>405</v>
      </c>
      <c r="AC155" s="16">
        <v>44328.482199074075</v>
      </c>
      <c r="AD155" s="296">
        <v>44328.487881944442</v>
      </c>
      <c r="AE155" s="296"/>
      <c r="AF155" s="296"/>
      <c r="AG155" s="314">
        <v>388.33460000000002</v>
      </c>
      <c r="AH155" s="314"/>
      <c r="AI155" s="15">
        <v>0</v>
      </c>
    </row>
    <row r="156" spans="1:35" x14ac:dyDescent="0.2">
      <c r="A156" s="34" t="s">
        <v>439</v>
      </c>
      <c r="B156" s="33" t="b">
        <f t="shared" si="19"/>
        <v>1</v>
      </c>
      <c r="C156" s="33" t="str">
        <f t="shared" si="20"/>
        <v>2021-05</v>
      </c>
      <c r="D156" s="33" t="str">
        <f t="shared" si="21"/>
        <v>2021-05</v>
      </c>
      <c r="E156" s="39">
        <f t="shared" si="22"/>
        <v>388.33460000000002</v>
      </c>
      <c r="I156" s="292" t="s">
        <v>369</v>
      </c>
      <c r="J156" s="292"/>
      <c r="K156" s="292"/>
      <c r="L156" s="293">
        <v>44402</v>
      </c>
      <c r="M156" s="293"/>
      <c r="N156" s="293"/>
      <c r="O156" s="15">
        <v>388.33460000000002</v>
      </c>
      <c r="P156" s="15">
        <v>0</v>
      </c>
      <c r="Q156" s="314">
        <v>0</v>
      </c>
      <c r="R156" s="314"/>
      <c r="S156" s="314"/>
      <c r="T156" s="314"/>
      <c r="U156" s="15">
        <v>388.33460000000002</v>
      </c>
      <c r="V156" s="314">
        <v>0</v>
      </c>
      <c r="W156" s="314"/>
      <c r="X156" s="21" t="s">
        <v>72</v>
      </c>
      <c r="Z156" s="295" t="s">
        <v>73</v>
      </c>
      <c r="AA156" s="295"/>
      <c r="AB156" s="21" t="s">
        <v>406</v>
      </c>
      <c r="AC156" s="16">
        <v>44335.377430555556</v>
      </c>
      <c r="AD156" s="296">
        <v>44335.380324074074</v>
      </c>
      <c r="AE156" s="296"/>
      <c r="AF156" s="296"/>
      <c r="AG156" s="314">
        <v>388.33460000000002</v>
      </c>
      <c r="AH156" s="314"/>
      <c r="AI156" s="15">
        <v>0</v>
      </c>
    </row>
    <row r="157" spans="1:35" x14ac:dyDescent="0.2">
      <c r="A157" s="34" t="s">
        <v>439</v>
      </c>
      <c r="B157" s="33" t="b">
        <f t="shared" si="19"/>
        <v>1</v>
      </c>
      <c r="C157" s="33" t="str">
        <f t="shared" si="20"/>
        <v>2021-05</v>
      </c>
      <c r="D157" s="33" t="str">
        <f t="shared" si="21"/>
        <v>2021-05</v>
      </c>
      <c r="E157" s="39">
        <f t="shared" si="22"/>
        <v>388.33460000000002</v>
      </c>
      <c r="I157" s="292" t="s">
        <v>370</v>
      </c>
      <c r="J157" s="292"/>
      <c r="K157" s="292"/>
      <c r="L157" s="293">
        <v>44433</v>
      </c>
      <c r="M157" s="293"/>
      <c r="N157" s="293"/>
      <c r="O157" s="15">
        <v>388.33460000000002</v>
      </c>
      <c r="P157" s="15">
        <v>0</v>
      </c>
      <c r="Q157" s="314">
        <v>0</v>
      </c>
      <c r="R157" s="314"/>
      <c r="S157" s="314"/>
      <c r="T157" s="314"/>
      <c r="U157" s="15">
        <v>388.33460000000002</v>
      </c>
      <c r="V157" s="314">
        <v>0</v>
      </c>
      <c r="W157" s="314"/>
      <c r="X157" s="21" t="s">
        <v>72</v>
      </c>
      <c r="Z157" s="295" t="s">
        <v>73</v>
      </c>
      <c r="AA157" s="295"/>
      <c r="AB157" s="21" t="s">
        <v>406</v>
      </c>
      <c r="AC157" s="16">
        <v>44335.377430555556</v>
      </c>
      <c r="AD157" s="296">
        <v>44335.380324074074</v>
      </c>
      <c r="AE157" s="296"/>
      <c r="AF157" s="296"/>
      <c r="AG157" s="314">
        <v>388.33460000000002</v>
      </c>
      <c r="AH157" s="314"/>
      <c r="AI157" s="15">
        <v>0</v>
      </c>
    </row>
    <row r="158" spans="1:35" x14ac:dyDescent="0.2">
      <c r="A158" s="34" t="s">
        <v>439</v>
      </c>
      <c r="B158" s="33" t="b">
        <f t="shared" si="19"/>
        <v>1</v>
      </c>
      <c r="C158" s="33" t="str">
        <f t="shared" si="20"/>
        <v>2021-05</v>
      </c>
      <c r="D158" s="33" t="str">
        <f t="shared" si="21"/>
        <v>2021-05</v>
      </c>
      <c r="E158" s="39">
        <f t="shared" si="22"/>
        <v>388.33460000000002</v>
      </c>
      <c r="I158" s="292" t="s">
        <v>371</v>
      </c>
      <c r="J158" s="292"/>
      <c r="K158" s="292"/>
      <c r="L158" s="293">
        <v>44464</v>
      </c>
      <c r="M158" s="293"/>
      <c r="N158" s="293"/>
      <c r="O158" s="15">
        <v>388.33460000000002</v>
      </c>
      <c r="P158" s="15">
        <v>0</v>
      </c>
      <c r="Q158" s="314">
        <v>0</v>
      </c>
      <c r="R158" s="314"/>
      <c r="S158" s="314"/>
      <c r="T158" s="314"/>
      <c r="U158" s="15">
        <v>388.33460000000002</v>
      </c>
      <c r="V158" s="314">
        <v>0</v>
      </c>
      <c r="W158" s="314"/>
      <c r="X158" s="21" t="s">
        <v>72</v>
      </c>
      <c r="Z158" s="295" t="s">
        <v>73</v>
      </c>
      <c r="AA158" s="295"/>
      <c r="AB158" s="21" t="s">
        <v>406</v>
      </c>
      <c r="AC158" s="16">
        <v>44335.377430555556</v>
      </c>
      <c r="AD158" s="296">
        <v>44335.380324074074</v>
      </c>
      <c r="AE158" s="296"/>
      <c r="AF158" s="296"/>
      <c r="AG158" s="314">
        <v>388.33460000000002</v>
      </c>
      <c r="AH158" s="314"/>
      <c r="AI158" s="15">
        <v>0</v>
      </c>
    </row>
    <row r="159" spans="1:35" x14ac:dyDescent="0.2">
      <c r="A159" s="34" t="s">
        <v>439</v>
      </c>
      <c r="B159" s="33" t="b">
        <f t="shared" si="19"/>
        <v>1</v>
      </c>
      <c r="C159" s="33" t="str">
        <f t="shared" si="20"/>
        <v>2021-05</v>
      </c>
      <c r="D159" s="33" t="str">
        <f t="shared" si="21"/>
        <v>2021-05</v>
      </c>
      <c r="E159" s="39">
        <f t="shared" si="22"/>
        <v>388.33460000000002</v>
      </c>
      <c r="I159" s="292" t="s">
        <v>372</v>
      </c>
      <c r="J159" s="292"/>
      <c r="K159" s="292"/>
      <c r="L159" s="293">
        <v>44494</v>
      </c>
      <c r="M159" s="293"/>
      <c r="N159" s="293"/>
      <c r="O159" s="15">
        <v>388.33460000000002</v>
      </c>
      <c r="P159" s="15">
        <v>0</v>
      </c>
      <c r="Q159" s="314">
        <v>0</v>
      </c>
      <c r="R159" s="314"/>
      <c r="S159" s="314"/>
      <c r="T159" s="314"/>
      <c r="U159" s="15">
        <v>388.33460000000002</v>
      </c>
      <c r="V159" s="314">
        <v>0</v>
      </c>
      <c r="W159" s="314"/>
      <c r="X159" s="21" t="s">
        <v>72</v>
      </c>
      <c r="Z159" s="295" t="s">
        <v>73</v>
      </c>
      <c r="AA159" s="295"/>
      <c r="AB159" s="21" t="s">
        <v>406</v>
      </c>
      <c r="AC159" s="16">
        <v>44335.377430555556</v>
      </c>
      <c r="AD159" s="296">
        <v>44335.380324074074</v>
      </c>
      <c r="AE159" s="296"/>
      <c r="AF159" s="296"/>
      <c r="AG159" s="314">
        <v>388.33460000000002</v>
      </c>
      <c r="AH159" s="314"/>
      <c r="AI159" s="15">
        <v>0</v>
      </c>
    </row>
    <row r="160" spans="1:35" x14ac:dyDescent="0.2">
      <c r="A160" s="34" t="s">
        <v>439</v>
      </c>
      <c r="B160" s="33" t="b">
        <f t="shared" si="19"/>
        <v>1</v>
      </c>
      <c r="C160" s="33" t="str">
        <f t="shared" si="20"/>
        <v>2021-05</v>
      </c>
      <c r="D160" s="33" t="str">
        <f t="shared" si="21"/>
        <v>2021-05</v>
      </c>
      <c r="E160" s="39">
        <f t="shared" si="22"/>
        <v>388.33460000000002</v>
      </c>
      <c r="I160" s="292" t="s">
        <v>373</v>
      </c>
      <c r="J160" s="292"/>
      <c r="K160" s="292"/>
      <c r="L160" s="293">
        <v>44525</v>
      </c>
      <c r="M160" s="293"/>
      <c r="N160" s="293"/>
      <c r="O160" s="15">
        <v>388.33460000000002</v>
      </c>
      <c r="P160" s="15">
        <v>0</v>
      </c>
      <c r="Q160" s="314">
        <v>0</v>
      </c>
      <c r="R160" s="314"/>
      <c r="S160" s="314"/>
      <c r="T160" s="314"/>
      <c r="U160" s="15">
        <v>388.33460000000002</v>
      </c>
      <c r="V160" s="314">
        <v>0</v>
      </c>
      <c r="W160" s="314"/>
      <c r="X160" s="21" t="s">
        <v>72</v>
      </c>
      <c r="Z160" s="295" t="s">
        <v>73</v>
      </c>
      <c r="AA160" s="295"/>
      <c r="AB160" s="21" t="s">
        <v>406</v>
      </c>
      <c r="AC160" s="16">
        <v>44335.377430555556</v>
      </c>
      <c r="AD160" s="296">
        <v>44335.380324074074</v>
      </c>
      <c r="AE160" s="296"/>
      <c r="AF160" s="296"/>
      <c r="AG160" s="314">
        <v>388.33460000000002</v>
      </c>
      <c r="AH160" s="314"/>
      <c r="AI160" s="15">
        <v>0</v>
      </c>
    </row>
    <row r="161" spans="1:35" x14ac:dyDescent="0.2">
      <c r="A161" s="34" t="s">
        <v>439</v>
      </c>
      <c r="B161" s="33" t="b">
        <f t="shared" si="19"/>
        <v>1</v>
      </c>
      <c r="C161" s="33" t="str">
        <f t="shared" si="20"/>
        <v>2021-05</v>
      </c>
      <c r="D161" s="33" t="str">
        <f t="shared" si="21"/>
        <v>2021-05</v>
      </c>
      <c r="E161" s="39">
        <f t="shared" si="22"/>
        <v>388.33460000000002</v>
      </c>
      <c r="I161" s="292" t="s">
        <v>374</v>
      </c>
      <c r="J161" s="292"/>
      <c r="K161" s="292"/>
      <c r="L161" s="293">
        <v>44555</v>
      </c>
      <c r="M161" s="293"/>
      <c r="N161" s="293"/>
      <c r="O161" s="15">
        <v>388.33460000000002</v>
      </c>
      <c r="P161" s="15">
        <v>0</v>
      </c>
      <c r="Q161" s="314">
        <v>0</v>
      </c>
      <c r="R161" s="314"/>
      <c r="S161" s="314"/>
      <c r="T161" s="314"/>
      <c r="U161" s="15">
        <v>388.33460000000002</v>
      </c>
      <c r="V161" s="314">
        <v>0</v>
      </c>
      <c r="W161" s="314"/>
      <c r="X161" s="21" t="s">
        <v>72</v>
      </c>
      <c r="Z161" s="295" t="s">
        <v>73</v>
      </c>
      <c r="AA161" s="295"/>
      <c r="AB161" s="21" t="s">
        <v>406</v>
      </c>
      <c r="AC161" s="16">
        <v>44335.377430555556</v>
      </c>
      <c r="AD161" s="296">
        <v>44335.380324074074</v>
      </c>
      <c r="AE161" s="296"/>
      <c r="AF161" s="296"/>
      <c r="AG161" s="314">
        <v>388.33460000000002</v>
      </c>
      <c r="AH161" s="314"/>
      <c r="AI161" s="15">
        <v>0</v>
      </c>
    </row>
    <row r="162" spans="1:35" x14ac:dyDescent="0.2">
      <c r="A162" s="34" t="s">
        <v>439</v>
      </c>
      <c r="B162" s="33" t="b">
        <f t="shared" si="19"/>
        <v>1</v>
      </c>
      <c r="C162" s="33" t="str">
        <f t="shared" si="20"/>
        <v>2021-05</v>
      </c>
      <c r="D162" s="33" t="str">
        <f t="shared" si="21"/>
        <v>2021-05</v>
      </c>
      <c r="E162" s="39">
        <f t="shared" si="22"/>
        <v>388.33460000000002</v>
      </c>
      <c r="I162" s="292" t="s">
        <v>375</v>
      </c>
      <c r="J162" s="292"/>
      <c r="K162" s="292"/>
      <c r="L162" s="293">
        <v>44586</v>
      </c>
      <c r="M162" s="293"/>
      <c r="N162" s="293"/>
      <c r="O162" s="15">
        <v>388.33460000000002</v>
      </c>
      <c r="P162" s="15">
        <v>0</v>
      </c>
      <c r="Q162" s="314">
        <v>0</v>
      </c>
      <c r="R162" s="314"/>
      <c r="S162" s="314"/>
      <c r="T162" s="314"/>
      <c r="U162" s="15">
        <v>388.33460000000002</v>
      </c>
      <c r="V162" s="314">
        <v>0</v>
      </c>
      <c r="W162" s="314"/>
      <c r="X162" s="21" t="s">
        <v>72</v>
      </c>
      <c r="Z162" s="295" t="s">
        <v>73</v>
      </c>
      <c r="AA162" s="295"/>
      <c r="AB162" s="21" t="s">
        <v>406</v>
      </c>
      <c r="AC162" s="16">
        <v>44335.377430555556</v>
      </c>
      <c r="AD162" s="296">
        <v>44335.380324074074</v>
      </c>
      <c r="AE162" s="296"/>
      <c r="AF162" s="296"/>
      <c r="AG162" s="314">
        <v>388.33460000000002</v>
      </c>
      <c r="AH162" s="314"/>
      <c r="AI162" s="15">
        <v>0</v>
      </c>
    </row>
    <row r="163" spans="1:35" x14ac:dyDescent="0.2">
      <c r="A163" s="34" t="s">
        <v>439</v>
      </c>
      <c r="B163" s="33" t="b">
        <f t="shared" si="19"/>
        <v>1</v>
      </c>
      <c r="C163" s="33" t="str">
        <f t="shared" si="20"/>
        <v>2021-05</v>
      </c>
      <c r="D163" s="33" t="str">
        <f t="shared" si="21"/>
        <v>2021-05</v>
      </c>
      <c r="E163" s="39">
        <f t="shared" si="22"/>
        <v>388.33460000000002</v>
      </c>
      <c r="I163" s="292" t="s">
        <v>376</v>
      </c>
      <c r="J163" s="292"/>
      <c r="K163" s="292"/>
      <c r="L163" s="293">
        <v>44617</v>
      </c>
      <c r="M163" s="293"/>
      <c r="N163" s="293"/>
      <c r="O163" s="15">
        <v>388.33460000000002</v>
      </c>
      <c r="P163" s="15">
        <v>0</v>
      </c>
      <c r="Q163" s="314">
        <v>0</v>
      </c>
      <c r="R163" s="314"/>
      <c r="S163" s="314"/>
      <c r="T163" s="314"/>
      <c r="U163" s="15">
        <v>388.33460000000002</v>
      </c>
      <c r="V163" s="314">
        <v>0</v>
      </c>
      <c r="W163" s="314"/>
      <c r="X163" s="21" t="s">
        <v>72</v>
      </c>
      <c r="Z163" s="295" t="s">
        <v>73</v>
      </c>
      <c r="AA163" s="295"/>
      <c r="AB163" s="21" t="s">
        <v>406</v>
      </c>
      <c r="AC163" s="16">
        <v>44335.377430555556</v>
      </c>
      <c r="AD163" s="296">
        <v>44335.380324074074</v>
      </c>
      <c r="AE163" s="296"/>
      <c r="AF163" s="296"/>
      <c r="AG163" s="314">
        <v>388.33460000000002</v>
      </c>
      <c r="AH163" s="314"/>
      <c r="AI163" s="15">
        <v>0</v>
      </c>
    </row>
    <row r="164" spans="1:35" x14ac:dyDescent="0.2">
      <c r="A164" s="34" t="s">
        <v>439</v>
      </c>
      <c r="B164" s="33" t="b">
        <f t="shared" si="19"/>
        <v>1</v>
      </c>
      <c r="C164" s="33" t="str">
        <f t="shared" si="20"/>
        <v>2021-05</v>
      </c>
      <c r="D164" s="33" t="str">
        <f t="shared" si="21"/>
        <v>2021-05</v>
      </c>
      <c r="E164" s="39">
        <f t="shared" si="22"/>
        <v>388.33460000000002</v>
      </c>
      <c r="I164" s="292" t="s">
        <v>377</v>
      </c>
      <c r="J164" s="292"/>
      <c r="K164" s="292"/>
      <c r="L164" s="293">
        <v>44645</v>
      </c>
      <c r="M164" s="293"/>
      <c r="N164" s="293"/>
      <c r="O164" s="15">
        <v>388.33460000000002</v>
      </c>
      <c r="P164" s="15">
        <v>0</v>
      </c>
      <c r="Q164" s="314">
        <v>0</v>
      </c>
      <c r="R164" s="314"/>
      <c r="S164" s="314"/>
      <c r="T164" s="314"/>
      <c r="U164" s="15">
        <v>388.33460000000002</v>
      </c>
      <c r="V164" s="314">
        <v>0</v>
      </c>
      <c r="W164" s="314"/>
      <c r="X164" s="21" t="s">
        <v>72</v>
      </c>
      <c r="Z164" s="295" t="s">
        <v>73</v>
      </c>
      <c r="AA164" s="295"/>
      <c r="AB164" s="21" t="s">
        <v>406</v>
      </c>
      <c r="AC164" s="16">
        <v>44335.377430555556</v>
      </c>
      <c r="AD164" s="296">
        <v>44335.380324074074</v>
      </c>
      <c r="AE164" s="296"/>
      <c r="AF164" s="296"/>
      <c r="AG164" s="314">
        <v>388.33460000000002</v>
      </c>
      <c r="AH164" s="314"/>
      <c r="AI164" s="15">
        <v>0</v>
      </c>
    </row>
    <row r="165" spans="1:35" x14ac:dyDescent="0.2">
      <c r="A165" s="34" t="s">
        <v>439</v>
      </c>
      <c r="B165" s="33" t="b">
        <f t="shared" si="19"/>
        <v>1</v>
      </c>
      <c r="C165" s="33" t="str">
        <f t="shared" si="20"/>
        <v>2021-05</v>
      </c>
      <c r="D165" s="33" t="str">
        <f t="shared" si="21"/>
        <v>2021-05</v>
      </c>
      <c r="E165" s="39">
        <f t="shared" si="22"/>
        <v>388.33460000000002</v>
      </c>
      <c r="I165" s="292" t="s">
        <v>378</v>
      </c>
      <c r="J165" s="292"/>
      <c r="K165" s="292"/>
      <c r="L165" s="293">
        <v>44676</v>
      </c>
      <c r="M165" s="293"/>
      <c r="N165" s="293"/>
      <c r="O165" s="15">
        <v>388.33460000000002</v>
      </c>
      <c r="P165" s="15">
        <v>0</v>
      </c>
      <c r="Q165" s="314">
        <v>0</v>
      </c>
      <c r="R165" s="314"/>
      <c r="S165" s="314"/>
      <c r="T165" s="314"/>
      <c r="U165" s="15">
        <v>388.33460000000002</v>
      </c>
      <c r="V165" s="314">
        <v>0</v>
      </c>
      <c r="W165" s="314"/>
      <c r="X165" s="21" t="s">
        <v>72</v>
      </c>
      <c r="Z165" s="295" t="s">
        <v>73</v>
      </c>
      <c r="AA165" s="295"/>
      <c r="AB165" s="21" t="s">
        <v>406</v>
      </c>
      <c r="AC165" s="16">
        <v>44335.377430555556</v>
      </c>
      <c r="AD165" s="296">
        <v>44335.380324074074</v>
      </c>
      <c r="AE165" s="296"/>
      <c r="AF165" s="296"/>
      <c r="AG165" s="314">
        <v>388.33460000000002</v>
      </c>
      <c r="AH165" s="314"/>
      <c r="AI165" s="15">
        <v>0</v>
      </c>
    </row>
    <row r="166" spans="1:35" x14ac:dyDescent="0.2">
      <c r="A166" s="34" t="s">
        <v>439</v>
      </c>
      <c r="B166" s="33" t="b">
        <f t="shared" si="19"/>
        <v>1</v>
      </c>
      <c r="C166" s="33" t="str">
        <f t="shared" si="20"/>
        <v/>
      </c>
      <c r="D166" s="33" t="str">
        <f t="shared" si="21"/>
        <v/>
      </c>
      <c r="E166" s="39">
        <f t="shared" si="22"/>
        <v>0</v>
      </c>
      <c r="I166" s="292" t="s">
        <v>379</v>
      </c>
      <c r="J166" s="292"/>
      <c r="K166" s="292"/>
      <c r="L166" s="293">
        <v>44706</v>
      </c>
      <c r="M166" s="293"/>
      <c r="N166" s="293"/>
      <c r="O166" s="15">
        <v>388.33460000000002</v>
      </c>
      <c r="P166" s="15">
        <v>0</v>
      </c>
      <c r="Q166" s="314">
        <v>0</v>
      </c>
      <c r="R166" s="314"/>
      <c r="S166" s="314"/>
      <c r="T166" s="314"/>
      <c r="U166" s="15">
        <v>388.33460000000002</v>
      </c>
      <c r="V166" s="314">
        <v>0</v>
      </c>
      <c r="W166" s="314"/>
      <c r="X166" s="21" t="s">
        <v>85</v>
      </c>
      <c r="Z166" s="295"/>
      <c r="AA166" s="295"/>
      <c r="AB166" s="21"/>
      <c r="AC166" s="16"/>
      <c r="AD166" s="296"/>
      <c r="AE166" s="296"/>
      <c r="AF166" s="296"/>
      <c r="AG166" s="314"/>
      <c r="AH166" s="314"/>
      <c r="AI166" s="15"/>
    </row>
    <row r="167" spans="1:35" x14ac:dyDescent="0.2">
      <c r="A167" s="34" t="s">
        <v>439</v>
      </c>
      <c r="B167" s="33" t="b">
        <f t="shared" si="19"/>
        <v>1</v>
      </c>
      <c r="C167" s="33" t="str">
        <f t="shared" si="20"/>
        <v/>
      </c>
      <c r="D167" s="33" t="str">
        <f t="shared" si="21"/>
        <v/>
      </c>
      <c r="E167" s="39">
        <f t="shared" si="22"/>
        <v>0</v>
      </c>
      <c r="I167" s="292" t="s">
        <v>380</v>
      </c>
      <c r="J167" s="292"/>
      <c r="K167" s="292"/>
      <c r="L167" s="293">
        <v>44737</v>
      </c>
      <c r="M167" s="293"/>
      <c r="N167" s="293"/>
      <c r="O167" s="15">
        <v>388.33460000000002</v>
      </c>
      <c r="P167" s="15">
        <v>0</v>
      </c>
      <c r="Q167" s="314">
        <v>0</v>
      </c>
      <c r="R167" s="314"/>
      <c r="S167" s="314"/>
      <c r="T167" s="314"/>
      <c r="U167" s="15">
        <v>388.33460000000002</v>
      </c>
      <c r="V167" s="314">
        <v>0</v>
      </c>
      <c r="W167" s="314"/>
      <c r="X167" s="21" t="s">
        <v>85</v>
      </c>
      <c r="Z167" s="295"/>
      <c r="AA167" s="295"/>
      <c r="AB167" s="21"/>
      <c r="AC167" s="16"/>
      <c r="AD167" s="296"/>
      <c r="AE167" s="296"/>
      <c r="AF167" s="296"/>
      <c r="AG167" s="314"/>
      <c r="AH167" s="314"/>
      <c r="AI167" s="15"/>
    </row>
    <row r="168" spans="1:35" x14ac:dyDescent="0.2">
      <c r="A168" s="34" t="s">
        <v>439</v>
      </c>
      <c r="B168" s="33" t="b">
        <f t="shared" si="19"/>
        <v>1</v>
      </c>
      <c r="C168" s="33" t="str">
        <f t="shared" si="20"/>
        <v/>
      </c>
      <c r="D168" s="33" t="str">
        <f t="shared" si="21"/>
        <v/>
      </c>
      <c r="E168" s="39">
        <f t="shared" si="22"/>
        <v>0</v>
      </c>
      <c r="I168" s="292" t="s">
        <v>381</v>
      </c>
      <c r="J168" s="292"/>
      <c r="K168" s="292"/>
      <c r="L168" s="293">
        <v>44767</v>
      </c>
      <c r="M168" s="293"/>
      <c r="N168" s="293"/>
      <c r="O168" s="15">
        <v>388.33460000000002</v>
      </c>
      <c r="P168" s="15">
        <v>0</v>
      </c>
      <c r="Q168" s="314">
        <v>0</v>
      </c>
      <c r="R168" s="314"/>
      <c r="S168" s="314"/>
      <c r="T168" s="314"/>
      <c r="U168" s="15">
        <v>388.33460000000002</v>
      </c>
      <c r="V168" s="314">
        <v>0</v>
      </c>
      <c r="W168" s="314"/>
      <c r="X168" s="21" t="s">
        <v>85</v>
      </c>
      <c r="Z168" s="295"/>
      <c r="AA168" s="295"/>
      <c r="AB168" s="21"/>
      <c r="AC168" s="16"/>
      <c r="AD168" s="296"/>
      <c r="AE168" s="296"/>
      <c r="AF168" s="296"/>
      <c r="AG168" s="314"/>
      <c r="AH168" s="314"/>
      <c r="AI168" s="15"/>
    </row>
    <row r="169" spans="1:35" x14ac:dyDescent="0.2">
      <c r="A169" s="34" t="s">
        <v>439</v>
      </c>
      <c r="B169" s="33" t="b">
        <f t="shared" si="19"/>
        <v>1</v>
      </c>
      <c r="C169" s="33" t="str">
        <f t="shared" si="20"/>
        <v/>
      </c>
      <c r="D169" s="33" t="str">
        <f t="shared" si="21"/>
        <v/>
      </c>
      <c r="E169" s="39">
        <f t="shared" si="22"/>
        <v>0</v>
      </c>
      <c r="I169" s="292" t="s">
        <v>382</v>
      </c>
      <c r="J169" s="292"/>
      <c r="K169" s="292"/>
      <c r="L169" s="293">
        <v>44798</v>
      </c>
      <c r="M169" s="293"/>
      <c r="N169" s="293"/>
      <c r="O169" s="15">
        <v>388.33460000000002</v>
      </c>
      <c r="P169" s="15">
        <v>0</v>
      </c>
      <c r="Q169" s="314">
        <v>0</v>
      </c>
      <c r="R169" s="314"/>
      <c r="S169" s="314"/>
      <c r="T169" s="314"/>
      <c r="U169" s="15">
        <v>388.33460000000002</v>
      </c>
      <c r="V169" s="314">
        <v>0</v>
      </c>
      <c r="W169" s="314"/>
      <c r="X169" s="21" t="s">
        <v>85</v>
      </c>
      <c r="Z169" s="295"/>
      <c r="AA169" s="295"/>
      <c r="AB169" s="21"/>
      <c r="AC169" s="16"/>
      <c r="AD169" s="296"/>
      <c r="AE169" s="296"/>
      <c r="AF169" s="296"/>
      <c r="AG169" s="314"/>
      <c r="AH169" s="314"/>
      <c r="AI169" s="15"/>
    </row>
    <row r="170" spans="1:35" x14ac:dyDescent="0.2">
      <c r="A170" s="34" t="s">
        <v>439</v>
      </c>
      <c r="B170" s="33" t="b">
        <f t="shared" si="19"/>
        <v>1</v>
      </c>
      <c r="C170" s="33" t="str">
        <f t="shared" si="20"/>
        <v/>
      </c>
      <c r="D170" s="33" t="str">
        <f t="shared" si="21"/>
        <v/>
      </c>
      <c r="E170" s="39">
        <f t="shared" si="22"/>
        <v>0</v>
      </c>
      <c r="I170" s="292" t="s">
        <v>383</v>
      </c>
      <c r="J170" s="292"/>
      <c r="K170" s="292"/>
      <c r="L170" s="293">
        <v>44829</v>
      </c>
      <c r="M170" s="293"/>
      <c r="N170" s="293"/>
      <c r="O170" s="15">
        <v>388.33460000000002</v>
      </c>
      <c r="P170" s="15">
        <v>0</v>
      </c>
      <c r="Q170" s="314">
        <v>0</v>
      </c>
      <c r="R170" s="314"/>
      <c r="S170" s="314"/>
      <c r="T170" s="314"/>
      <c r="U170" s="15">
        <v>388.33460000000002</v>
      </c>
      <c r="V170" s="314">
        <v>0</v>
      </c>
      <c r="W170" s="314"/>
      <c r="X170" s="21" t="s">
        <v>85</v>
      </c>
      <c r="Z170" s="295"/>
      <c r="AA170" s="295"/>
      <c r="AB170" s="21"/>
      <c r="AC170" s="16"/>
      <c r="AD170" s="296"/>
      <c r="AE170" s="296"/>
      <c r="AF170" s="296"/>
      <c r="AG170" s="314"/>
      <c r="AH170" s="314"/>
      <c r="AI170" s="15"/>
    </row>
    <row r="171" spans="1:35" x14ac:dyDescent="0.2">
      <c r="A171" s="34" t="s">
        <v>439</v>
      </c>
      <c r="B171" s="33" t="b">
        <f t="shared" si="19"/>
        <v>1</v>
      </c>
      <c r="C171" s="33" t="str">
        <f t="shared" si="20"/>
        <v/>
      </c>
      <c r="D171" s="33" t="str">
        <f t="shared" si="21"/>
        <v/>
      </c>
      <c r="E171" s="39">
        <f t="shared" si="22"/>
        <v>0</v>
      </c>
      <c r="I171" s="292" t="s">
        <v>384</v>
      </c>
      <c r="J171" s="292"/>
      <c r="K171" s="292"/>
      <c r="L171" s="293">
        <v>44859</v>
      </c>
      <c r="M171" s="293"/>
      <c r="N171" s="293"/>
      <c r="O171" s="15">
        <v>388.33460000000002</v>
      </c>
      <c r="P171" s="15">
        <v>0</v>
      </c>
      <c r="Q171" s="314">
        <v>0</v>
      </c>
      <c r="R171" s="314"/>
      <c r="S171" s="314"/>
      <c r="T171" s="314"/>
      <c r="U171" s="15">
        <v>388.33460000000002</v>
      </c>
      <c r="V171" s="314">
        <v>0</v>
      </c>
      <c r="W171" s="314"/>
      <c r="X171" s="21" t="s">
        <v>85</v>
      </c>
      <c r="Z171" s="295"/>
      <c r="AA171" s="295"/>
      <c r="AB171" s="21"/>
      <c r="AC171" s="16"/>
      <c r="AD171" s="296"/>
      <c r="AE171" s="296"/>
      <c r="AF171" s="296"/>
      <c r="AG171" s="314"/>
      <c r="AH171" s="314"/>
      <c r="AI171" s="15"/>
    </row>
    <row r="172" spans="1:35" x14ac:dyDescent="0.2">
      <c r="A172" s="34" t="s">
        <v>439</v>
      </c>
      <c r="B172" s="33" t="b">
        <f t="shared" si="19"/>
        <v>1</v>
      </c>
      <c r="C172" s="33" t="str">
        <f t="shared" si="20"/>
        <v/>
      </c>
      <c r="D172" s="33" t="str">
        <f t="shared" si="21"/>
        <v/>
      </c>
      <c r="E172" s="39">
        <f t="shared" si="22"/>
        <v>0</v>
      </c>
      <c r="I172" s="292" t="s">
        <v>385</v>
      </c>
      <c r="J172" s="292"/>
      <c r="K172" s="292"/>
      <c r="L172" s="293">
        <v>44890</v>
      </c>
      <c r="M172" s="293"/>
      <c r="N172" s="293"/>
      <c r="O172" s="15">
        <v>388.33460000000002</v>
      </c>
      <c r="P172" s="15">
        <v>0</v>
      </c>
      <c r="Q172" s="314">
        <v>0</v>
      </c>
      <c r="R172" s="314"/>
      <c r="S172" s="314"/>
      <c r="T172" s="314"/>
      <c r="U172" s="15">
        <v>388.33460000000002</v>
      </c>
      <c r="V172" s="314">
        <v>0</v>
      </c>
      <c r="W172" s="314"/>
      <c r="X172" s="21" t="s">
        <v>85</v>
      </c>
      <c r="Z172" s="295"/>
      <c r="AA172" s="295"/>
      <c r="AB172" s="21"/>
      <c r="AC172" s="16"/>
      <c r="AD172" s="296"/>
      <c r="AE172" s="296"/>
      <c r="AF172" s="296"/>
      <c r="AG172" s="314"/>
      <c r="AH172" s="314"/>
      <c r="AI172" s="15"/>
    </row>
    <row r="173" spans="1:35" x14ac:dyDescent="0.2">
      <c r="A173" s="34" t="s">
        <v>439</v>
      </c>
      <c r="B173" s="33" t="b">
        <f t="shared" si="19"/>
        <v>1</v>
      </c>
      <c r="C173" s="33" t="str">
        <f t="shared" si="20"/>
        <v/>
      </c>
      <c r="D173" s="33" t="str">
        <f t="shared" si="21"/>
        <v/>
      </c>
      <c r="E173" s="39">
        <f t="shared" si="22"/>
        <v>0</v>
      </c>
      <c r="I173" s="292" t="s">
        <v>386</v>
      </c>
      <c r="J173" s="292"/>
      <c r="K173" s="292"/>
      <c r="L173" s="293">
        <v>44920</v>
      </c>
      <c r="M173" s="293"/>
      <c r="N173" s="293"/>
      <c r="O173" s="15">
        <v>388.33460000000002</v>
      </c>
      <c r="P173" s="15">
        <v>0</v>
      </c>
      <c r="Q173" s="314">
        <v>0</v>
      </c>
      <c r="R173" s="314"/>
      <c r="S173" s="314"/>
      <c r="T173" s="314"/>
      <c r="U173" s="15">
        <v>388.33460000000002</v>
      </c>
      <c r="V173" s="314">
        <v>0</v>
      </c>
      <c r="W173" s="314"/>
      <c r="X173" s="21" t="s">
        <v>85</v>
      </c>
      <c r="Z173" s="295"/>
      <c r="AA173" s="295"/>
      <c r="AB173" s="21"/>
      <c r="AC173" s="16"/>
      <c r="AD173" s="296"/>
      <c r="AE173" s="296"/>
      <c r="AF173" s="296"/>
      <c r="AG173" s="314"/>
      <c r="AH173" s="314"/>
      <c r="AI173" s="15"/>
    </row>
    <row r="174" spans="1:35" x14ac:dyDescent="0.2">
      <c r="A174" s="34" t="s">
        <v>439</v>
      </c>
      <c r="B174" s="33" t="b">
        <f t="shared" si="19"/>
        <v>1</v>
      </c>
      <c r="C174" s="33" t="str">
        <f t="shared" si="20"/>
        <v/>
      </c>
      <c r="D174" s="33" t="str">
        <f t="shared" si="21"/>
        <v/>
      </c>
      <c r="E174" s="39">
        <f t="shared" si="22"/>
        <v>0</v>
      </c>
      <c r="I174" s="292" t="s">
        <v>387</v>
      </c>
      <c r="J174" s="292"/>
      <c r="K174" s="292"/>
      <c r="L174" s="293">
        <v>44951</v>
      </c>
      <c r="M174" s="293"/>
      <c r="N174" s="293"/>
      <c r="O174" s="15">
        <v>388.33460000000002</v>
      </c>
      <c r="P174" s="15">
        <v>0</v>
      </c>
      <c r="Q174" s="314">
        <v>0</v>
      </c>
      <c r="R174" s="314"/>
      <c r="S174" s="314"/>
      <c r="T174" s="314"/>
      <c r="U174" s="15">
        <v>388.33460000000002</v>
      </c>
      <c r="V174" s="314">
        <v>0</v>
      </c>
      <c r="W174" s="314"/>
      <c r="X174" s="21" t="s">
        <v>85</v>
      </c>
      <c r="Z174" s="295"/>
      <c r="AA174" s="295"/>
      <c r="AB174" s="21"/>
      <c r="AC174" s="16"/>
      <c r="AD174" s="296"/>
      <c r="AE174" s="296"/>
      <c r="AF174" s="296"/>
      <c r="AG174" s="314"/>
      <c r="AH174" s="314"/>
      <c r="AI174" s="15"/>
    </row>
    <row r="175" spans="1:35" x14ac:dyDescent="0.2">
      <c r="A175" s="34" t="s">
        <v>439</v>
      </c>
      <c r="B175" s="33" t="b">
        <f t="shared" si="19"/>
        <v>1</v>
      </c>
      <c r="C175" s="33" t="str">
        <f t="shared" si="20"/>
        <v/>
      </c>
      <c r="D175" s="33" t="str">
        <f t="shared" si="21"/>
        <v/>
      </c>
      <c r="E175" s="39">
        <f t="shared" si="22"/>
        <v>0</v>
      </c>
      <c r="I175" s="292" t="s">
        <v>388</v>
      </c>
      <c r="J175" s="292"/>
      <c r="K175" s="292"/>
      <c r="L175" s="293">
        <v>44982</v>
      </c>
      <c r="M175" s="293"/>
      <c r="N175" s="293"/>
      <c r="O175" s="15">
        <v>388.33460000000002</v>
      </c>
      <c r="P175" s="15">
        <v>0</v>
      </c>
      <c r="Q175" s="314">
        <v>0</v>
      </c>
      <c r="R175" s="314"/>
      <c r="S175" s="314"/>
      <c r="T175" s="314"/>
      <c r="U175" s="15">
        <v>388.33460000000002</v>
      </c>
      <c r="V175" s="314">
        <v>0</v>
      </c>
      <c r="W175" s="314"/>
      <c r="X175" s="21" t="s">
        <v>85</v>
      </c>
      <c r="Z175" s="295"/>
      <c r="AA175" s="295"/>
      <c r="AB175" s="21"/>
      <c r="AC175" s="16"/>
      <c r="AD175" s="296"/>
      <c r="AE175" s="296"/>
      <c r="AF175" s="296"/>
      <c r="AG175" s="314"/>
      <c r="AH175" s="314"/>
      <c r="AI175" s="15"/>
    </row>
    <row r="176" spans="1:35" x14ac:dyDescent="0.2">
      <c r="A176" s="34" t="s">
        <v>439</v>
      </c>
      <c r="B176" s="33" t="b">
        <f t="shared" si="19"/>
        <v>1</v>
      </c>
      <c r="C176" s="33" t="str">
        <f t="shared" si="20"/>
        <v/>
      </c>
      <c r="D176" s="33" t="str">
        <f t="shared" si="21"/>
        <v/>
      </c>
      <c r="E176" s="39">
        <f t="shared" si="22"/>
        <v>0</v>
      </c>
      <c r="I176" s="292" t="s">
        <v>389</v>
      </c>
      <c r="J176" s="292"/>
      <c r="K176" s="292"/>
      <c r="L176" s="293">
        <v>45010</v>
      </c>
      <c r="M176" s="293"/>
      <c r="N176" s="293"/>
      <c r="O176" s="15">
        <v>388.33460000000002</v>
      </c>
      <c r="P176" s="15">
        <v>0</v>
      </c>
      <c r="Q176" s="314">
        <v>0</v>
      </c>
      <c r="R176" s="314"/>
      <c r="S176" s="314"/>
      <c r="T176" s="314"/>
      <c r="U176" s="15">
        <v>388.33460000000002</v>
      </c>
      <c r="V176" s="314">
        <v>0</v>
      </c>
      <c r="W176" s="314"/>
      <c r="X176" s="21" t="s">
        <v>85</v>
      </c>
      <c r="Z176" s="295"/>
      <c r="AA176" s="295"/>
      <c r="AB176" s="21"/>
      <c r="AC176" s="16"/>
      <c r="AD176" s="296"/>
      <c r="AE176" s="296"/>
      <c r="AF176" s="296"/>
      <c r="AG176" s="314"/>
      <c r="AH176" s="314"/>
      <c r="AI176" s="15"/>
    </row>
    <row r="177" spans="1:35" x14ac:dyDescent="0.2">
      <c r="A177" s="34" t="s">
        <v>439</v>
      </c>
      <c r="B177" s="33" t="b">
        <f t="shared" si="19"/>
        <v>1</v>
      </c>
      <c r="C177" s="33" t="str">
        <f t="shared" si="20"/>
        <v/>
      </c>
      <c r="D177" s="33" t="str">
        <f t="shared" si="21"/>
        <v/>
      </c>
      <c r="E177" s="39">
        <f t="shared" si="22"/>
        <v>0</v>
      </c>
      <c r="I177" s="292" t="s">
        <v>390</v>
      </c>
      <c r="J177" s="292"/>
      <c r="K177" s="292"/>
      <c r="L177" s="293">
        <v>45041</v>
      </c>
      <c r="M177" s="293"/>
      <c r="N177" s="293"/>
      <c r="O177" s="15">
        <v>388.33460000000002</v>
      </c>
      <c r="P177" s="15">
        <v>0</v>
      </c>
      <c r="Q177" s="314">
        <v>0</v>
      </c>
      <c r="R177" s="314"/>
      <c r="S177" s="314"/>
      <c r="T177" s="314"/>
      <c r="U177" s="15">
        <v>388.33460000000002</v>
      </c>
      <c r="V177" s="314">
        <v>0</v>
      </c>
      <c r="W177" s="314"/>
      <c r="X177" s="21" t="s">
        <v>85</v>
      </c>
      <c r="Z177" s="295"/>
      <c r="AA177" s="295"/>
      <c r="AB177" s="21"/>
      <c r="AC177" s="16"/>
      <c r="AD177" s="296"/>
      <c r="AE177" s="296"/>
      <c r="AF177" s="296"/>
      <c r="AG177" s="314"/>
      <c r="AH177" s="314"/>
      <c r="AI177" s="15"/>
    </row>
    <row r="178" spans="1:35" x14ac:dyDescent="0.2">
      <c r="A178" s="34" t="s">
        <v>439</v>
      </c>
      <c r="B178" s="33" t="b">
        <f t="shared" si="19"/>
        <v>1</v>
      </c>
      <c r="C178" s="33" t="str">
        <f t="shared" si="20"/>
        <v/>
      </c>
      <c r="D178" s="33" t="str">
        <f t="shared" si="21"/>
        <v/>
      </c>
      <c r="E178" s="39">
        <f t="shared" si="22"/>
        <v>0</v>
      </c>
      <c r="I178" s="292" t="s">
        <v>391</v>
      </c>
      <c r="J178" s="292"/>
      <c r="K178" s="292"/>
      <c r="L178" s="293">
        <v>45071</v>
      </c>
      <c r="M178" s="293"/>
      <c r="N178" s="293"/>
      <c r="O178" s="15">
        <v>388.33460000000002</v>
      </c>
      <c r="P178" s="15">
        <v>0</v>
      </c>
      <c r="Q178" s="314">
        <v>0</v>
      </c>
      <c r="R178" s="314"/>
      <c r="S178" s="314"/>
      <c r="T178" s="314"/>
      <c r="U178" s="15">
        <v>388.33460000000002</v>
      </c>
      <c r="V178" s="314">
        <v>0</v>
      </c>
      <c r="W178" s="314"/>
      <c r="X178" s="21" t="s">
        <v>85</v>
      </c>
      <c r="Z178" s="295"/>
      <c r="AA178" s="295"/>
      <c r="AB178" s="21"/>
      <c r="AC178" s="16"/>
      <c r="AD178" s="296"/>
      <c r="AE178" s="296"/>
      <c r="AF178" s="296"/>
      <c r="AG178" s="314"/>
      <c r="AH178" s="314"/>
      <c r="AI178" s="15"/>
    </row>
    <row r="179" spans="1:35" x14ac:dyDescent="0.2">
      <c r="A179" s="34" t="s">
        <v>439</v>
      </c>
      <c r="B179" s="33" t="b">
        <f t="shared" si="19"/>
        <v>1</v>
      </c>
      <c r="C179" s="33" t="str">
        <f t="shared" si="20"/>
        <v/>
      </c>
      <c r="D179" s="33" t="str">
        <f t="shared" si="21"/>
        <v/>
      </c>
      <c r="E179" s="39">
        <f t="shared" si="22"/>
        <v>0</v>
      </c>
      <c r="I179" s="292" t="s">
        <v>392</v>
      </c>
      <c r="J179" s="292"/>
      <c r="K179" s="292"/>
      <c r="L179" s="293">
        <v>45102</v>
      </c>
      <c r="M179" s="293"/>
      <c r="N179" s="293"/>
      <c r="O179" s="15">
        <v>388.33359999999999</v>
      </c>
      <c r="P179" s="15">
        <v>0</v>
      </c>
      <c r="Q179" s="314">
        <v>0</v>
      </c>
      <c r="R179" s="314"/>
      <c r="S179" s="314"/>
      <c r="T179" s="314"/>
      <c r="U179" s="15">
        <v>388.33359999999999</v>
      </c>
      <c r="V179" s="314">
        <v>0</v>
      </c>
      <c r="W179" s="314"/>
      <c r="X179" s="21" t="s">
        <v>85</v>
      </c>
      <c r="Z179" s="295"/>
      <c r="AA179" s="295"/>
      <c r="AB179" s="21"/>
      <c r="AC179" s="16"/>
      <c r="AD179" s="296"/>
      <c r="AE179" s="296"/>
      <c r="AF179" s="296"/>
      <c r="AG179" s="314"/>
      <c r="AH179" s="314"/>
      <c r="AI179" s="15"/>
    </row>
    <row r="180" spans="1:35" x14ac:dyDescent="0.2">
      <c r="L180" s="291" t="s">
        <v>109</v>
      </c>
      <c r="M180" s="291"/>
      <c r="N180" s="291"/>
    </row>
    <row r="181" spans="1:35" x14ac:dyDescent="0.2">
      <c r="A181" s="34" t="s">
        <v>439</v>
      </c>
      <c r="B181" s="33" t="b">
        <f t="shared" ref="B181:B183" si="23">DATE(YEAR(AC181),MONTH(AC181),DAY(AC181))=DATE(YEAR(AD181),MONTH(AD181),DAY(AD181))</f>
        <v>1</v>
      </c>
      <c r="C181" s="33" t="str">
        <f t="shared" ref="C181:C183" si="24">IF(ISBLANK(AC181)=FALSE,TEXT(AC181,"YYYY-MM"),"")</f>
        <v/>
      </c>
      <c r="D181" s="33" t="str">
        <f t="shared" ref="D181:D183" si="25">IF(ISBLANK(AD181)=FALSE,TEXT(AD181,"YYYY-MM"),"")</f>
        <v/>
      </c>
      <c r="E181" s="39">
        <f t="shared" ref="E181:E183" si="26">AG181</f>
        <v>0</v>
      </c>
      <c r="I181" s="292" t="s">
        <v>393</v>
      </c>
      <c r="J181" s="292"/>
      <c r="K181" s="292"/>
      <c r="L181" s="293">
        <v>45132</v>
      </c>
      <c r="M181" s="293"/>
      <c r="N181" s="293"/>
      <c r="O181" s="15">
        <v>388.33</v>
      </c>
      <c r="P181" s="15"/>
      <c r="Q181" s="314"/>
      <c r="R181" s="314"/>
      <c r="S181" s="314"/>
      <c r="T181" s="314"/>
      <c r="U181" s="15">
        <v>388.33</v>
      </c>
      <c r="V181" s="314">
        <v>0</v>
      </c>
      <c r="W181" s="314"/>
      <c r="X181" s="21" t="s">
        <v>85</v>
      </c>
      <c r="Z181" s="295"/>
      <c r="AA181" s="295"/>
      <c r="AB181" s="21"/>
      <c r="AC181" s="16"/>
      <c r="AD181" s="296"/>
      <c r="AE181" s="296"/>
      <c r="AF181" s="296"/>
      <c r="AG181" s="314"/>
      <c r="AH181" s="314"/>
      <c r="AI181" s="15"/>
    </row>
    <row r="182" spans="1:35" x14ac:dyDescent="0.2">
      <c r="A182" s="34" t="s">
        <v>439</v>
      </c>
      <c r="B182" s="33" t="b">
        <f t="shared" si="23"/>
        <v>1</v>
      </c>
      <c r="C182" s="33" t="str">
        <f t="shared" si="24"/>
        <v/>
      </c>
      <c r="D182" s="33" t="str">
        <f t="shared" si="25"/>
        <v/>
      </c>
      <c r="E182" s="39">
        <f t="shared" si="26"/>
        <v>0</v>
      </c>
      <c r="I182" s="292" t="s">
        <v>394</v>
      </c>
      <c r="J182" s="292"/>
      <c r="K182" s="292"/>
      <c r="L182" s="293">
        <v>45163</v>
      </c>
      <c r="M182" s="293"/>
      <c r="N182" s="293"/>
      <c r="O182" s="15">
        <v>388.33</v>
      </c>
      <c r="P182" s="15"/>
      <c r="Q182" s="314"/>
      <c r="R182" s="314"/>
      <c r="S182" s="314"/>
      <c r="T182" s="314"/>
      <c r="U182" s="15">
        <v>388.33</v>
      </c>
      <c r="V182" s="314">
        <v>0</v>
      </c>
      <c r="W182" s="314"/>
      <c r="X182" s="21" t="s">
        <v>85</v>
      </c>
      <c r="Z182" s="295"/>
      <c r="AA182" s="295"/>
      <c r="AB182" s="21"/>
      <c r="AC182" s="16"/>
      <c r="AD182" s="296"/>
      <c r="AE182" s="296"/>
      <c r="AF182" s="296"/>
      <c r="AG182" s="314"/>
      <c r="AH182" s="314"/>
      <c r="AI182" s="15"/>
    </row>
    <row r="183" spans="1:35" x14ac:dyDescent="0.2">
      <c r="A183" s="34" t="s">
        <v>439</v>
      </c>
      <c r="B183" s="33" t="b">
        <f t="shared" si="23"/>
        <v>1</v>
      </c>
      <c r="C183" s="33" t="str">
        <f t="shared" si="24"/>
        <v/>
      </c>
      <c r="D183" s="33" t="str">
        <f t="shared" si="25"/>
        <v/>
      </c>
      <c r="E183" s="39">
        <f t="shared" si="26"/>
        <v>0</v>
      </c>
      <c r="I183" s="292" t="s">
        <v>395</v>
      </c>
      <c r="J183" s="292"/>
      <c r="K183" s="292"/>
      <c r="L183" s="293">
        <v>45194</v>
      </c>
      <c r="M183" s="293"/>
      <c r="N183" s="293"/>
      <c r="O183" s="15">
        <v>388.34</v>
      </c>
      <c r="P183" s="15"/>
      <c r="Q183" s="314"/>
      <c r="R183" s="314"/>
      <c r="S183" s="314"/>
      <c r="T183" s="314"/>
      <c r="U183" s="15">
        <v>388.34</v>
      </c>
      <c r="V183" s="314">
        <v>0</v>
      </c>
      <c r="W183" s="314"/>
      <c r="X183" s="21" t="s">
        <v>85</v>
      </c>
      <c r="Z183" s="295"/>
      <c r="AA183" s="295"/>
      <c r="AB183" s="21"/>
      <c r="AC183" s="16"/>
      <c r="AD183" s="296"/>
      <c r="AE183" s="296"/>
      <c r="AF183" s="296"/>
      <c r="AG183" s="314"/>
      <c r="AH183" s="314"/>
      <c r="AI183" s="15"/>
    </row>
    <row r="184" spans="1:35" x14ac:dyDescent="0.2">
      <c r="I184" s="288" t="s">
        <v>113</v>
      </c>
      <c r="J184" s="288"/>
      <c r="K184" s="288"/>
      <c r="L184" s="288"/>
      <c r="M184" s="288"/>
      <c r="N184" s="288"/>
      <c r="O184" s="17">
        <v>14756.71</v>
      </c>
      <c r="P184" s="17">
        <v>0</v>
      </c>
      <c r="Q184" s="316">
        <v>0</v>
      </c>
      <c r="R184" s="316"/>
      <c r="S184" s="316"/>
      <c r="T184" s="316"/>
      <c r="U184" s="17">
        <v>14756.71</v>
      </c>
      <c r="V184" s="316">
        <v>0</v>
      </c>
      <c r="W184" s="316"/>
    </row>
    <row r="186" spans="1:35" x14ac:dyDescent="0.2">
      <c r="J186" s="290" t="s">
        <v>114</v>
      </c>
      <c r="K186" s="290"/>
      <c r="L186" s="290"/>
      <c r="N186" s="290" t="s">
        <v>115</v>
      </c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</row>
    <row r="187" spans="1:35" x14ac:dyDescent="0.2"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</row>
    <row r="191" spans="1:35" x14ac:dyDescent="0.2">
      <c r="K191" s="297" t="s">
        <v>47</v>
      </c>
      <c r="L191" s="297"/>
      <c r="M191" s="297"/>
      <c r="N191" s="297"/>
      <c r="O191" s="297"/>
      <c r="P191" s="297"/>
      <c r="Q191" s="297"/>
    </row>
    <row r="193" spans="1:35" x14ac:dyDescent="0.2">
      <c r="K193" s="290" t="s">
        <v>48</v>
      </c>
      <c r="L193" s="290"/>
      <c r="M193" s="290"/>
      <c r="N193" s="290"/>
      <c r="O193" s="290"/>
      <c r="P193" s="290"/>
      <c r="Q193" s="290"/>
      <c r="R193" s="290"/>
      <c r="T193" s="299">
        <v>0</v>
      </c>
      <c r="U193" s="299"/>
      <c r="V193" s="299"/>
      <c r="AA193" s="290" t="s">
        <v>49</v>
      </c>
      <c r="AB193" s="290"/>
      <c r="AC193" s="290"/>
      <c r="AD193" s="290"/>
      <c r="AF193" s="299">
        <v>5436.7064</v>
      </c>
      <c r="AG193" s="299"/>
    </row>
    <row r="194" spans="1:35" x14ac:dyDescent="0.2">
      <c r="K194" s="290" t="s">
        <v>50</v>
      </c>
      <c r="L194" s="290"/>
      <c r="M194" s="290"/>
      <c r="N194" s="290"/>
      <c r="O194" s="290"/>
      <c r="P194" s="290"/>
      <c r="Q194" s="290"/>
      <c r="R194" s="290"/>
      <c r="T194" s="299">
        <v>0</v>
      </c>
      <c r="U194" s="299"/>
      <c r="V194" s="299"/>
      <c r="AA194" s="290" t="s">
        <v>51</v>
      </c>
      <c r="AB194" s="290"/>
      <c r="AC194" s="290"/>
      <c r="AD194" s="290"/>
      <c r="AF194" s="300">
        <v>5436.7064</v>
      </c>
      <c r="AG194" s="300"/>
    </row>
    <row r="195" spans="1:35" x14ac:dyDescent="0.2">
      <c r="K195" s="290" t="s">
        <v>52</v>
      </c>
      <c r="L195" s="290"/>
      <c r="M195" s="290"/>
      <c r="N195" s="290"/>
      <c r="O195" s="290"/>
      <c r="P195" s="290"/>
      <c r="Q195" s="290"/>
      <c r="R195" s="290"/>
      <c r="T195" s="299">
        <v>1165</v>
      </c>
      <c r="U195" s="299"/>
      <c r="V195" s="299"/>
    </row>
    <row r="197" spans="1:35" x14ac:dyDescent="0.2">
      <c r="K197" s="297" t="s">
        <v>53</v>
      </c>
      <c r="L197" s="297"/>
      <c r="M197" s="297"/>
      <c r="N197" s="297"/>
      <c r="O197" s="297"/>
      <c r="P197" s="297"/>
      <c r="Q197" s="297"/>
    </row>
    <row r="199" spans="1:35" x14ac:dyDescent="0.2">
      <c r="K199" s="301" t="s">
        <v>54</v>
      </c>
      <c r="L199" s="301"/>
      <c r="M199" s="301"/>
      <c r="N199" s="301"/>
      <c r="O199" s="301"/>
      <c r="P199" s="301"/>
      <c r="Q199" s="301"/>
      <c r="R199" s="301"/>
      <c r="T199" s="299">
        <v>3</v>
      </c>
      <c r="U199" s="299"/>
      <c r="V199" s="299"/>
      <c r="AA199" s="290"/>
      <c r="AB199" s="290"/>
      <c r="AC199" s="290"/>
      <c r="AD199" s="290"/>
      <c r="AF199" s="300">
        <v>1165</v>
      </c>
      <c r="AG199" s="300"/>
    </row>
    <row r="201" spans="1:35" x14ac:dyDescent="0.2">
      <c r="K201" s="297" t="s">
        <v>56</v>
      </c>
      <c r="L201" s="297"/>
      <c r="M201" s="297"/>
      <c r="N201" s="297"/>
      <c r="O201" s="297"/>
      <c r="P201" s="297"/>
      <c r="Q201" s="297"/>
    </row>
    <row r="202" spans="1:35" ht="22.5" x14ac:dyDescent="0.2">
      <c r="I202" s="288" t="s">
        <v>57</v>
      </c>
      <c r="J202" s="288"/>
      <c r="K202" s="288"/>
      <c r="L202" s="288" t="s">
        <v>58</v>
      </c>
      <c r="M202" s="288"/>
      <c r="N202" s="288"/>
      <c r="O202" s="19" t="s">
        <v>59</v>
      </c>
      <c r="P202" s="19" t="s">
        <v>60</v>
      </c>
      <c r="Q202" s="288" t="s">
        <v>61</v>
      </c>
      <c r="R202" s="288"/>
      <c r="S202" s="288"/>
      <c r="T202" s="288"/>
      <c r="U202" s="19" t="s">
        <v>62</v>
      </c>
      <c r="V202" s="288" t="s">
        <v>63</v>
      </c>
      <c r="W202" s="288"/>
      <c r="X202" s="19" t="s">
        <v>64</v>
      </c>
      <c r="Z202" s="288" t="s">
        <v>65</v>
      </c>
      <c r="AA202" s="288"/>
      <c r="AB202" s="19" t="s">
        <v>66</v>
      </c>
      <c r="AC202" s="19" t="s">
        <v>67</v>
      </c>
      <c r="AD202" s="288" t="s">
        <v>68</v>
      </c>
      <c r="AE202" s="288"/>
      <c r="AF202" s="288"/>
      <c r="AG202" s="288" t="s">
        <v>69</v>
      </c>
      <c r="AH202" s="288"/>
      <c r="AI202" s="19" t="s">
        <v>63</v>
      </c>
    </row>
    <row r="203" spans="1:35" x14ac:dyDescent="0.2">
      <c r="L203" s="291" t="s">
        <v>70</v>
      </c>
      <c r="M203" s="291"/>
      <c r="N203" s="291"/>
    </row>
    <row r="204" spans="1:35" x14ac:dyDescent="0.2">
      <c r="A204" s="34" t="s">
        <v>439</v>
      </c>
      <c r="B204" s="33" t="b">
        <f t="shared" ref="B204:B217" si="27">DATE(YEAR(AC204),MONTH(AC204),DAY(AC204))=DATE(YEAR(AD204),MONTH(AD204),DAY(AD204))</f>
        <v>1</v>
      </c>
      <c r="C204" s="33" t="str">
        <f t="shared" ref="C204:C217" si="28">IF(ISBLANK(AC204)=FALSE,TEXT(AC204,"YYYY-MM"),"")</f>
        <v>2021-06</v>
      </c>
      <c r="D204" s="33" t="str">
        <f t="shared" ref="D204:D217" si="29">IF(ISBLANK(AD204)=FALSE,TEXT(AD204,"YYYY-MM"),"")</f>
        <v>2021-06</v>
      </c>
      <c r="E204" s="39">
        <f t="shared" ref="E204:E217" si="30">AG204</f>
        <v>388.33620000000002</v>
      </c>
      <c r="I204" s="292" t="s">
        <v>407</v>
      </c>
      <c r="J204" s="292"/>
      <c r="K204" s="292"/>
      <c r="L204" s="293">
        <v>44372</v>
      </c>
      <c r="M204" s="293"/>
      <c r="N204" s="293"/>
      <c r="O204" s="15">
        <v>388.33620000000002</v>
      </c>
      <c r="P204" s="15">
        <v>0</v>
      </c>
      <c r="Q204" s="314">
        <v>0</v>
      </c>
      <c r="R204" s="314"/>
      <c r="S204" s="314"/>
      <c r="T204" s="314"/>
      <c r="U204" s="15">
        <v>388.33620000000002</v>
      </c>
      <c r="V204" s="314">
        <v>0</v>
      </c>
      <c r="W204" s="314"/>
      <c r="X204" s="21" t="s">
        <v>72</v>
      </c>
      <c r="Z204" s="295" t="s">
        <v>73</v>
      </c>
      <c r="AA204" s="295"/>
      <c r="AB204" s="21" t="s">
        <v>408</v>
      </c>
      <c r="AC204" s="16">
        <v>44370.545682870368</v>
      </c>
      <c r="AD204" s="296">
        <v>44370.545682870368</v>
      </c>
      <c r="AE204" s="296"/>
      <c r="AF204" s="296"/>
      <c r="AG204" s="314">
        <v>388.33620000000002</v>
      </c>
      <c r="AH204" s="314"/>
      <c r="AI204" s="15">
        <v>0</v>
      </c>
    </row>
    <row r="205" spans="1:35" x14ac:dyDescent="0.2">
      <c r="A205" s="34" t="s">
        <v>439</v>
      </c>
      <c r="B205" s="33" t="b">
        <f t="shared" si="27"/>
        <v>1</v>
      </c>
      <c r="C205" s="33" t="str">
        <f t="shared" si="28"/>
        <v>2021-07</v>
      </c>
      <c r="D205" s="33" t="str">
        <f t="shared" si="29"/>
        <v>2021-07</v>
      </c>
      <c r="E205" s="39">
        <f t="shared" si="30"/>
        <v>388.33620000000002</v>
      </c>
      <c r="I205" s="292" t="s">
        <v>409</v>
      </c>
      <c r="J205" s="292"/>
      <c r="K205" s="292"/>
      <c r="L205" s="293">
        <v>44402</v>
      </c>
      <c r="M205" s="293"/>
      <c r="N205" s="293"/>
      <c r="O205" s="15">
        <v>388.33620000000002</v>
      </c>
      <c r="P205" s="15">
        <v>0</v>
      </c>
      <c r="Q205" s="314">
        <v>0</v>
      </c>
      <c r="R205" s="314"/>
      <c r="S205" s="314"/>
      <c r="T205" s="314"/>
      <c r="U205" s="15">
        <v>388.33620000000002</v>
      </c>
      <c r="V205" s="314">
        <v>0</v>
      </c>
      <c r="W205" s="314"/>
      <c r="X205" s="21" t="s">
        <v>72</v>
      </c>
      <c r="Z205" s="295" t="s">
        <v>73</v>
      </c>
      <c r="AA205" s="295"/>
      <c r="AB205" s="21" t="s">
        <v>410</v>
      </c>
      <c r="AC205" s="16">
        <v>44405.338055555556</v>
      </c>
      <c r="AD205" s="296">
        <v>44405.338055555556</v>
      </c>
      <c r="AE205" s="296"/>
      <c r="AF205" s="296"/>
      <c r="AG205" s="314">
        <v>388.33620000000002</v>
      </c>
      <c r="AH205" s="314"/>
      <c r="AI205" s="15">
        <v>0</v>
      </c>
    </row>
    <row r="206" spans="1:35" x14ac:dyDescent="0.2">
      <c r="A206" s="34" t="s">
        <v>439</v>
      </c>
      <c r="B206" s="33" t="b">
        <f t="shared" si="27"/>
        <v>1</v>
      </c>
      <c r="C206" s="33" t="str">
        <f t="shared" si="28"/>
        <v>2021-08</v>
      </c>
      <c r="D206" s="33" t="str">
        <f t="shared" si="29"/>
        <v>2021-08</v>
      </c>
      <c r="E206" s="39">
        <f t="shared" si="30"/>
        <v>388.33620000000002</v>
      </c>
      <c r="I206" s="292" t="s">
        <v>411</v>
      </c>
      <c r="J206" s="292"/>
      <c r="K206" s="292"/>
      <c r="L206" s="293">
        <v>44433</v>
      </c>
      <c r="M206" s="293"/>
      <c r="N206" s="293"/>
      <c r="O206" s="15">
        <v>388.33620000000002</v>
      </c>
      <c r="P206" s="15">
        <v>0</v>
      </c>
      <c r="Q206" s="314">
        <v>0</v>
      </c>
      <c r="R206" s="314"/>
      <c r="S206" s="314"/>
      <c r="T206" s="314"/>
      <c r="U206" s="15">
        <v>388.33620000000002</v>
      </c>
      <c r="V206" s="314">
        <v>0</v>
      </c>
      <c r="W206" s="314"/>
      <c r="X206" s="21" t="s">
        <v>72</v>
      </c>
      <c r="Z206" s="295" t="s">
        <v>73</v>
      </c>
      <c r="AA206" s="295"/>
      <c r="AB206" s="21" t="s">
        <v>412</v>
      </c>
      <c r="AC206" s="16">
        <v>44433.794247685182</v>
      </c>
      <c r="AD206" s="296">
        <v>44433.794247685182</v>
      </c>
      <c r="AE206" s="296"/>
      <c r="AF206" s="296"/>
      <c r="AG206" s="314">
        <v>388.33620000000002</v>
      </c>
      <c r="AH206" s="314"/>
      <c r="AI206" s="15">
        <v>0</v>
      </c>
    </row>
    <row r="207" spans="1:35" x14ac:dyDescent="0.2">
      <c r="A207" s="34" t="s">
        <v>439</v>
      </c>
      <c r="B207" s="33" t="b">
        <f t="shared" si="27"/>
        <v>1</v>
      </c>
      <c r="C207" s="33" t="str">
        <f t="shared" si="28"/>
        <v>2021-09</v>
      </c>
      <c r="D207" s="33" t="str">
        <f t="shared" si="29"/>
        <v>2021-09</v>
      </c>
      <c r="E207" s="39">
        <f t="shared" si="30"/>
        <v>388.33620000000002</v>
      </c>
      <c r="I207" s="292" t="s">
        <v>413</v>
      </c>
      <c r="J207" s="292"/>
      <c r="K207" s="292"/>
      <c r="L207" s="293">
        <v>44464</v>
      </c>
      <c r="M207" s="293"/>
      <c r="N207" s="293"/>
      <c r="O207" s="15">
        <v>388.33620000000002</v>
      </c>
      <c r="P207" s="15">
        <v>0</v>
      </c>
      <c r="Q207" s="314">
        <v>0</v>
      </c>
      <c r="R207" s="314"/>
      <c r="S207" s="314"/>
      <c r="T207" s="314"/>
      <c r="U207" s="15">
        <v>388.33620000000002</v>
      </c>
      <c r="V207" s="314">
        <v>0</v>
      </c>
      <c r="W207" s="314"/>
      <c r="X207" s="21" t="s">
        <v>72</v>
      </c>
      <c r="Z207" s="295" t="s">
        <v>73</v>
      </c>
      <c r="AA207" s="295"/>
      <c r="AB207" s="21" t="s">
        <v>414</v>
      </c>
      <c r="AC207" s="16">
        <v>44469.714178240742</v>
      </c>
      <c r="AD207" s="296">
        <v>44469.71465277778</v>
      </c>
      <c r="AE207" s="296"/>
      <c r="AF207" s="296"/>
      <c r="AG207" s="314">
        <v>388.33620000000002</v>
      </c>
      <c r="AH207" s="314"/>
      <c r="AI207" s="15">
        <v>0</v>
      </c>
    </row>
    <row r="208" spans="1:35" x14ac:dyDescent="0.2">
      <c r="A208" s="34" t="s">
        <v>439</v>
      </c>
      <c r="B208" s="33" t="b">
        <f t="shared" si="27"/>
        <v>1</v>
      </c>
      <c r="C208" s="33" t="str">
        <f t="shared" si="28"/>
        <v>2021-10</v>
      </c>
      <c r="D208" s="33" t="str">
        <f t="shared" si="29"/>
        <v>2021-10</v>
      </c>
      <c r="E208" s="39">
        <f t="shared" si="30"/>
        <v>388.33620000000002</v>
      </c>
      <c r="I208" s="292" t="s">
        <v>415</v>
      </c>
      <c r="J208" s="292"/>
      <c r="K208" s="292"/>
      <c r="L208" s="293">
        <v>44494</v>
      </c>
      <c r="M208" s="293"/>
      <c r="N208" s="293"/>
      <c r="O208" s="15">
        <v>388.33620000000002</v>
      </c>
      <c r="P208" s="15">
        <v>0</v>
      </c>
      <c r="Q208" s="314">
        <v>0</v>
      </c>
      <c r="R208" s="314"/>
      <c r="S208" s="314"/>
      <c r="T208" s="314"/>
      <c r="U208" s="15">
        <v>388.33620000000002</v>
      </c>
      <c r="V208" s="314">
        <v>0</v>
      </c>
      <c r="W208" s="314"/>
      <c r="X208" s="21" t="s">
        <v>72</v>
      </c>
      <c r="Z208" s="295" t="s">
        <v>73</v>
      </c>
      <c r="AA208" s="295"/>
      <c r="AB208" s="21" t="s">
        <v>416</v>
      </c>
      <c r="AC208" s="16">
        <v>44494.771516203706</v>
      </c>
      <c r="AD208" s="296">
        <v>44494.771516203706</v>
      </c>
      <c r="AE208" s="296"/>
      <c r="AF208" s="296"/>
      <c r="AG208" s="314">
        <v>388.33620000000002</v>
      </c>
      <c r="AH208" s="314"/>
      <c r="AI208" s="15">
        <v>0</v>
      </c>
    </row>
    <row r="209" spans="1:35" x14ac:dyDescent="0.2">
      <c r="A209" s="34" t="s">
        <v>439</v>
      </c>
      <c r="B209" s="33" t="b">
        <f t="shared" si="27"/>
        <v>1</v>
      </c>
      <c r="C209" s="33" t="str">
        <f t="shared" si="28"/>
        <v>2021-11</v>
      </c>
      <c r="D209" s="33" t="str">
        <f t="shared" si="29"/>
        <v>2021-11</v>
      </c>
      <c r="E209" s="39">
        <f t="shared" si="30"/>
        <v>388.33620000000002</v>
      </c>
      <c r="I209" s="292" t="s">
        <v>417</v>
      </c>
      <c r="J209" s="292"/>
      <c r="K209" s="292"/>
      <c r="L209" s="293">
        <v>44525</v>
      </c>
      <c r="M209" s="293"/>
      <c r="N209" s="293"/>
      <c r="O209" s="15">
        <v>388.33620000000002</v>
      </c>
      <c r="P209" s="15">
        <v>0</v>
      </c>
      <c r="Q209" s="314">
        <v>0</v>
      </c>
      <c r="R209" s="314"/>
      <c r="S209" s="314"/>
      <c r="T209" s="314"/>
      <c r="U209" s="15">
        <v>388.33620000000002</v>
      </c>
      <c r="V209" s="314">
        <v>0</v>
      </c>
      <c r="W209" s="314"/>
      <c r="X209" s="21" t="s">
        <v>72</v>
      </c>
      <c r="Z209" s="295" t="s">
        <v>73</v>
      </c>
      <c r="AA209" s="295"/>
      <c r="AB209" s="21" t="s">
        <v>418</v>
      </c>
      <c r="AC209" s="16">
        <v>44529.550497685188</v>
      </c>
      <c r="AD209" s="296">
        <v>44529.550497685188</v>
      </c>
      <c r="AE209" s="296"/>
      <c r="AF209" s="296"/>
      <c r="AG209" s="314">
        <v>388.33620000000002</v>
      </c>
      <c r="AH209" s="314"/>
      <c r="AI209" s="15">
        <v>0</v>
      </c>
    </row>
    <row r="210" spans="1:35" x14ac:dyDescent="0.2">
      <c r="A210" s="34" t="s">
        <v>439</v>
      </c>
      <c r="B210" s="33" t="b">
        <f t="shared" si="27"/>
        <v>1</v>
      </c>
      <c r="C210" s="33" t="str">
        <f t="shared" si="28"/>
        <v>2022-01</v>
      </c>
      <c r="D210" s="33" t="str">
        <f t="shared" si="29"/>
        <v>2022-01</v>
      </c>
      <c r="E210" s="39">
        <f t="shared" si="30"/>
        <v>388.33620000000002</v>
      </c>
      <c r="I210" s="292" t="s">
        <v>419</v>
      </c>
      <c r="J210" s="292"/>
      <c r="K210" s="292"/>
      <c r="L210" s="293">
        <v>44555</v>
      </c>
      <c r="M210" s="293"/>
      <c r="N210" s="293"/>
      <c r="O210" s="15">
        <v>388.33620000000002</v>
      </c>
      <c r="P210" s="15">
        <v>0</v>
      </c>
      <c r="Q210" s="314">
        <v>0</v>
      </c>
      <c r="R210" s="314"/>
      <c r="S210" s="314"/>
      <c r="T210" s="314"/>
      <c r="U210" s="15">
        <v>388.33620000000002</v>
      </c>
      <c r="V210" s="314">
        <v>0</v>
      </c>
      <c r="W210" s="314"/>
      <c r="X210" s="21" t="s">
        <v>72</v>
      </c>
      <c r="Z210" s="295" t="s">
        <v>73</v>
      </c>
      <c r="AA210" s="295"/>
      <c r="AB210" s="21" t="s">
        <v>420</v>
      </c>
      <c r="AC210" s="16">
        <v>44574.643136574072</v>
      </c>
      <c r="AD210" s="296">
        <v>44574.643136574072</v>
      </c>
      <c r="AE210" s="296"/>
      <c r="AF210" s="296"/>
      <c r="AG210" s="314">
        <v>388.33620000000002</v>
      </c>
      <c r="AH210" s="314"/>
      <c r="AI210" s="15">
        <v>0</v>
      </c>
    </row>
    <row r="211" spans="1:35" x14ac:dyDescent="0.2">
      <c r="A211" s="34" t="s">
        <v>439</v>
      </c>
      <c r="B211" s="33" t="b">
        <f t="shared" si="27"/>
        <v>1</v>
      </c>
      <c r="C211" s="33" t="str">
        <f t="shared" si="28"/>
        <v>2022-01</v>
      </c>
      <c r="D211" s="33" t="str">
        <f t="shared" si="29"/>
        <v>2022-01</v>
      </c>
      <c r="E211" s="39">
        <f t="shared" si="30"/>
        <v>388.33620000000002</v>
      </c>
      <c r="I211" s="292" t="s">
        <v>421</v>
      </c>
      <c r="J211" s="292"/>
      <c r="K211" s="292"/>
      <c r="L211" s="293">
        <v>44586</v>
      </c>
      <c r="M211" s="293"/>
      <c r="N211" s="293"/>
      <c r="O211" s="15">
        <v>388.33620000000002</v>
      </c>
      <c r="P211" s="15">
        <v>0</v>
      </c>
      <c r="Q211" s="314">
        <v>0</v>
      </c>
      <c r="R211" s="314"/>
      <c r="S211" s="314"/>
      <c r="T211" s="314"/>
      <c r="U211" s="15">
        <v>388.33620000000002</v>
      </c>
      <c r="V211" s="314">
        <v>0</v>
      </c>
      <c r="W211" s="314"/>
      <c r="X211" s="21" t="s">
        <v>72</v>
      </c>
      <c r="Z211" s="295" t="s">
        <v>73</v>
      </c>
      <c r="AA211" s="295"/>
      <c r="AB211" s="21" t="s">
        <v>422</v>
      </c>
      <c r="AC211" s="16">
        <v>44587.724444444444</v>
      </c>
      <c r="AD211" s="296">
        <v>44587.724444444444</v>
      </c>
      <c r="AE211" s="296"/>
      <c r="AF211" s="296"/>
      <c r="AG211" s="314">
        <v>388.33620000000002</v>
      </c>
      <c r="AH211" s="314"/>
      <c r="AI211" s="15">
        <v>0</v>
      </c>
    </row>
    <row r="212" spans="1:35" x14ac:dyDescent="0.2">
      <c r="A212" s="34" t="s">
        <v>439</v>
      </c>
      <c r="B212" s="33" t="b">
        <f t="shared" si="27"/>
        <v>1</v>
      </c>
      <c r="C212" s="33" t="str">
        <f t="shared" si="28"/>
        <v>2022-02</v>
      </c>
      <c r="D212" s="33" t="str">
        <f t="shared" si="29"/>
        <v>2022-02</v>
      </c>
      <c r="E212" s="39">
        <f t="shared" si="30"/>
        <v>388.33620000000002</v>
      </c>
      <c r="I212" s="292" t="s">
        <v>423</v>
      </c>
      <c r="J212" s="292"/>
      <c r="K212" s="292"/>
      <c r="L212" s="293">
        <v>44617</v>
      </c>
      <c r="M212" s="293"/>
      <c r="N212" s="293"/>
      <c r="O212" s="15">
        <v>388.33620000000002</v>
      </c>
      <c r="P212" s="15">
        <v>0</v>
      </c>
      <c r="Q212" s="314">
        <v>0</v>
      </c>
      <c r="R212" s="314"/>
      <c r="S212" s="314"/>
      <c r="T212" s="314"/>
      <c r="U212" s="15">
        <v>388.33620000000002</v>
      </c>
      <c r="V212" s="314">
        <v>0</v>
      </c>
      <c r="W212" s="314"/>
      <c r="X212" s="21" t="s">
        <v>72</v>
      </c>
      <c r="Z212" s="295" t="s">
        <v>73</v>
      </c>
      <c r="AA212" s="295"/>
      <c r="AB212" s="21" t="s">
        <v>424</v>
      </c>
      <c r="AC212" s="16">
        <v>44620.41715277778</v>
      </c>
      <c r="AD212" s="296">
        <v>44620.41715277778</v>
      </c>
      <c r="AE212" s="296"/>
      <c r="AF212" s="296"/>
      <c r="AG212" s="314">
        <v>388.33620000000002</v>
      </c>
      <c r="AH212" s="314"/>
      <c r="AI212" s="15">
        <v>0</v>
      </c>
    </row>
    <row r="213" spans="1:35" x14ac:dyDescent="0.2">
      <c r="A213" s="34" t="s">
        <v>439</v>
      </c>
      <c r="B213" s="33" t="b">
        <f t="shared" si="27"/>
        <v>1</v>
      </c>
      <c r="C213" s="33" t="str">
        <f t="shared" si="28"/>
        <v>2022-03</v>
      </c>
      <c r="D213" s="33" t="str">
        <f t="shared" si="29"/>
        <v>2022-03</v>
      </c>
      <c r="E213" s="39">
        <f t="shared" si="30"/>
        <v>388.33620000000002</v>
      </c>
      <c r="I213" s="292" t="s">
        <v>425</v>
      </c>
      <c r="J213" s="292"/>
      <c r="K213" s="292"/>
      <c r="L213" s="293">
        <v>44645</v>
      </c>
      <c r="M213" s="293"/>
      <c r="N213" s="293"/>
      <c r="O213" s="15">
        <v>388.33620000000002</v>
      </c>
      <c r="P213" s="15">
        <v>0</v>
      </c>
      <c r="Q213" s="314">
        <v>0</v>
      </c>
      <c r="R213" s="314"/>
      <c r="S213" s="314"/>
      <c r="T213" s="314"/>
      <c r="U213" s="15">
        <v>388.33620000000002</v>
      </c>
      <c r="V213" s="314">
        <v>0</v>
      </c>
      <c r="W213" s="314"/>
      <c r="X213" s="21" t="s">
        <v>72</v>
      </c>
      <c r="Z213" s="295" t="s">
        <v>73</v>
      </c>
      <c r="AA213" s="295"/>
      <c r="AB213" s="21" t="s">
        <v>426</v>
      </c>
      <c r="AC213" s="16">
        <v>44643.720127314817</v>
      </c>
      <c r="AD213" s="296">
        <v>44643.720127314817</v>
      </c>
      <c r="AE213" s="296"/>
      <c r="AF213" s="296"/>
      <c r="AG213" s="314">
        <v>388.33620000000002</v>
      </c>
      <c r="AH213" s="314"/>
      <c r="AI213" s="15">
        <v>0</v>
      </c>
    </row>
    <row r="214" spans="1:35" x14ac:dyDescent="0.2">
      <c r="A214" s="34" t="s">
        <v>439</v>
      </c>
      <c r="B214" s="33" t="b">
        <f t="shared" si="27"/>
        <v>1</v>
      </c>
      <c r="C214" s="33" t="str">
        <f t="shared" si="28"/>
        <v>2022-04</v>
      </c>
      <c r="D214" s="33" t="str">
        <f t="shared" si="29"/>
        <v>2022-04</v>
      </c>
      <c r="E214" s="39">
        <f t="shared" si="30"/>
        <v>388.33620000000002</v>
      </c>
      <c r="I214" s="292" t="s">
        <v>427</v>
      </c>
      <c r="J214" s="292"/>
      <c r="K214" s="292"/>
      <c r="L214" s="293">
        <v>44676</v>
      </c>
      <c r="M214" s="293"/>
      <c r="N214" s="293"/>
      <c r="O214" s="15">
        <v>388.33620000000002</v>
      </c>
      <c r="P214" s="15">
        <v>0</v>
      </c>
      <c r="Q214" s="314">
        <v>0</v>
      </c>
      <c r="R214" s="314"/>
      <c r="S214" s="314"/>
      <c r="T214" s="314"/>
      <c r="U214" s="15">
        <v>388.33620000000002</v>
      </c>
      <c r="V214" s="314">
        <v>0</v>
      </c>
      <c r="W214" s="314"/>
      <c r="X214" s="21" t="s">
        <v>72</v>
      </c>
      <c r="Z214" s="295" t="s">
        <v>73</v>
      </c>
      <c r="AA214" s="295"/>
      <c r="AB214" s="21" t="s">
        <v>428</v>
      </c>
      <c r="AC214" s="16">
        <v>44676.772453703707</v>
      </c>
      <c r="AD214" s="296">
        <v>44676.772453703707</v>
      </c>
      <c r="AE214" s="296"/>
      <c r="AF214" s="296"/>
      <c r="AG214" s="314">
        <v>388.33620000000002</v>
      </c>
      <c r="AH214" s="314"/>
      <c r="AI214" s="15">
        <v>0</v>
      </c>
    </row>
    <row r="215" spans="1:35" x14ac:dyDescent="0.2">
      <c r="A215" s="34" t="s">
        <v>439</v>
      </c>
      <c r="B215" s="33" t="b">
        <f t="shared" si="27"/>
        <v>1</v>
      </c>
      <c r="C215" s="33" t="str">
        <f t="shared" si="28"/>
        <v>2022-05</v>
      </c>
      <c r="D215" s="33" t="str">
        <f t="shared" si="29"/>
        <v>2022-05</v>
      </c>
      <c r="E215" s="39">
        <f t="shared" si="30"/>
        <v>388.33620000000002</v>
      </c>
      <c r="I215" s="292" t="s">
        <v>429</v>
      </c>
      <c r="J215" s="292"/>
      <c r="K215" s="292"/>
      <c r="L215" s="293">
        <v>44706</v>
      </c>
      <c r="M215" s="293"/>
      <c r="N215" s="293"/>
      <c r="O215" s="15">
        <v>388.33620000000002</v>
      </c>
      <c r="P215" s="15">
        <v>0</v>
      </c>
      <c r="Q215" s="314">
        <v>0</v>
      </c>
      <c r="R215" s="314"/>
      <c r="S215" s="314"/>
      <c r="T215" s="314"/>
      <c r="U215" s="15">
        <v>388.33620000000002</v>
      </c>
      <c r="V215" s="314">
        <v>0</v>
      </c>
      <c r="W215" s="314"/>
      <c r="X215" s="21" t="s">
        <v>72</v>
      </c>
      <c r="Z215" s="295" t="s">
        <v>73</v>
      </c>
      <c r="AA215" s="295"/>
      <c r="AB215" s="21" t="s">
        <v>430</v>
      </c>
      <c r="AC215" s="16">
        <v>44707.717615740738</v>
      </c>
      <c r="AD215" s="296">
        <v>44707.717615740738</v>
      </c>
      <c r="AE215" s="296"/>
      <c r="AF215" s="296"/>
      <c r="AG215" s="314">
        <v>388.33620000000002</v>
      </c>
      <c r="AH215" s="314"/>
      <c r="AI215" s="15">
        <v>0</v>
      </c>
    </row>
    <row r="216" spans="1:35" x14ac:dyDescent="0.2">
      <c r="A216" s="34" t="s">
        <v>439</v>
      </c>
      <c r="B216" s="33" t="b">
        <f t="shared" si="27"/>
        <v>1</v>
      </c>
      <c r="C216" s="33" t="str">
        <f t="shared" si="28"/>
        <v>2022-06</v>
      </c>
      <c r="D216" s="33" t="str">
        <f t="shared" si="29"/>
        <v>2022-06</v>
      </c>
      <c r="E216" s="39">
        <f t="shared" si="30"/>
        <v>388.33620000000002</v>
      </c>
      <c r="I216" s="292" t="s">
        <v>431</v>
      </c>
      <c r="J216" s="292"/>
      <c r="K216" s="292"/>
      <c r="L216" s="293">
        <v>44737</v>
      </c>
      <c r="M216" s="293"/>
      <c r="N216" s="293"/>
      <c r="O216" s="15">
        <v>388.33620000000002</v>
      </c>
      <c r="P216" s="15">
        <v>0</v>
      </c>
      <c r="Q216" s="314">
        <v>0</v>
      </c>
      <c r="R216" s="314"/>
      <c r="S216" s="314"/>
      <c r="T216" s="314"/>
      <c r="U216" s="15">
        <v>388.33620000000002</v>
      </c>
      <c r="V216" s="314">
        <v>0</v>
      </c>
      <c r="W216" s="314"/>
      <c r="X216" s="21" t="s">
        <v>72</v>
      </c>
      <c r="Z216" s="295" t="s">
        <v>73</v>
      </c>
      <c r="AA216" s="295"/>
      <c r="AB216" s="21" t="s">
        <v>432</v>
      </c>
      <c r="AC216" s="16">
        <v>44737</v>
      </c>
      <c r="AD216" s="296">
        <v>44737</v>
      </c>
      <c r="AE216" s="296"/>
      <c r="AF216" s="296"/>
      <c r="AG216" s="314">
        <v>388.33620000000002</v>
      </c>
      <c r="AH216" s="314"/>
      <c r="AI216" s="15">
        <v>0</v>
      </c>
    </row>
    <row r="217" spans="1:35" x14ac:dyDescent="0.2">
      <c r="A217" s="34" t="s">
        <v>439</v>
      </c>
      <c r="B217" s="33" t="b">
        <f t="shared" si="27"/>
        <v>1</v>
      </c>
      <c r="C217" s="33" t="str">
        <f t="shared" si="28"/>
        <v>2022-07</v>
      </c>
      <c r="D217" s="33" t="str">
        <f t="shared" si="29"/>
        <v>2022-07</v>
      </c>
      <c r="E217" s="39">
        <f t="shared" si="30"/>
        <v>388.33580000000001</v>
      </c>
      <c r="I217" s="292" t="s">
        <v>433</v>
      </c>
      <c r="J217" s="292"/>
      <c r="K217" s="292"/>
      <c r="L217" s="293">
        <v>44767</v>
      </c>
      <c r="M217" s="293"/>
      <c r="N217" s="293"/>
      <c r="O217" s="15">
        <v>388.33580000000001</v>
      </c>
      <c r="P217" s="15">
        <v>0</v>
      </c>
      <c r="Q217" s="314">
        <v>0</v>
      </c>
      <c r="R217" s="314"/>
      <c r="S217" s="314"/>
      <c r="T217" s="314"/>
      <c r="U217" s="15">
        <v>388.33580000000001</v>
      </c>
      <c r="V217" s="314">
        <v>0</v>
      </c>
      <c r="W217" s="314"/>
      <c r="X217" s="21" t="s">
        <v>72</v>
      </c>
      <c r="Z217" s="295" t="s">
        <v>73</v>
      </c>
      <c r="AA217" s="295"/>
      <c r="AB217" s="21" t="s">
        <v>434</v>
      </c>
      <c r="AC217" s="16">
        <v>44767.74591435185</v>
      </c>
      <c r="AD217" s="296">
        <v>44767.74591435185</v>
      </c>
      <c r="AE217" s="296"/>
      <c r="AF217" s="296"/>
      <c r="AG217" s="314">
        <v>388.33580000000001</v>
      </c>
      <c r="AH217" s="314"/>
      <c r="AI217" s="15">
        <v>0</v>
      </c>
    </row>
    <row r="218" spans="1:35" x14ac:dyDescent="0.2">
      <c r="L218" s="291" t="s">
        <v>109</v>
      </c>
      <c r="M218" s="291"/>
      <c r="N218" s="291"/>
    </row>
    <row r="219" spans="1:35" x14ac:dyDescent="0.2">
      <c r="A219" s="34" t="s">
        <v>439</v>
      </c>
      <c r="B219" s="33" t="b">
        <f t="shared" ref="B219:B221" si="31">DATE(YEAR(AC219),MONTH(AC219),DAY(AC219))=DATE(YEAR(AD219),MONTH(AD219),DAY(AD219))</f>
        <v>1</v>
      </c>
      <c r="C219" s="33" t="str">
        <f t="shared" ref="C219:C221" si="32">IF(ISBLANK(AC219)=FALSE,TEXT(AC219,"YYYY-MM"),"")</f>
        <v/>
      </c>
      <c r="D219" s="33" t="str">
        <f t="shared" ref="D219:D221" si="33">IF(ISBLANK(AD219)=FALSE,TEXT(AD219,"YYYY-MM"),"")</f>
        <v/>
      </c>
      <c r="E219" s="39">
        <f t="shared" ref="E219:E221" si="34">AG219</f>
        <v>0</v>
      </c>
      <c r="I219" s="292" t="s">
        <v>435</v>
      </c>
      <c r="J219" s="292"/>
      <c r="K219" s="292"/>
      <c r="L219" s="293">
        <v>44798</v>
      </c>
      <c r="M219" s="293"/>
      <c r="N219" s="293"/>
      <c r="O219" s="15">
        <v>388.33</v>
      </c>
      <c r="P219" s="15"/>
      <c r="Q219" s="314"/>
      <c r="R219" s="314"/>
      <c r="S219" s="314"/>
      <c r="T219" s="314"/>
      <c r="U219" s="15">
        <v>388.33</v>
      </c>
      <c r="V219" s="315">
        <v>388.33</v>
      </c>
      <c r="W219" s="315"/>
      <c r="X219" s="21" t="s">
        <v>436</v>
      </c>
      <c r="Z219" s="295"/>
      <c r="AA219" s="295"/>
      <c r="AB219" s="21"/>
      <c r="AC219" s="16"/>
      <c r="AD219" s="296"/>
      <c r="AE219" s="296"/>
      <c r="AF219" s="296"/>
      <c r="AG219" s="314"/>
      <c r="AH219" s="314"/>
      <c r="AI219" s="15"/>
    </row>
    <row r="220" spans="1:35" x14ac:dyDescent="0.2">
      <c r="A220" s="34" t="s">
        <v>439</v>
      </c>
      <c r="B220" s="33" t="b">
        <f t="shared" si="31"/>
        <v>1</v>
      </c>
      <c r="C220" s="33" t="str">
        <f t="shared" si="32"/>
        <v/>
      </c>
      <c r="D220" s="33" t="str">
        <f t="shared" si="33"/>
        <v/>
      </c>
      <c r="E220" s="39">
        <f t="shared" si="34"/>
        <v>0</v>
      </c>
      <c r="I220" s="292" t="s">
        <v>437</v>
      </c>
      <c r="J220" s="292"/>
      <c r="K220" s="292"/>
      <c r="L220" s="293">
        <v>44829</v>
      </c>
      <c r="M220" s="293"/>
      <c r="N220" s="293"/>
      <c r="O220" s="15">
        <v>388.33</v>
      </c>
      <c r="P220" s="15"/>
      <c r="Q220" s="314"/>
      <c r="R220" s="314"/>
      <c r="S220" s="314"/>
      <c r="T220" s="314"/>
      <c r="U220" s="15">
        <v>388.33</v>
      </c>
      <c r="V220" s="315">
        <v>388.33</v>
      </c>
      <c r="W220" s="315"/>
      <c r="X220" s="21" t="s">
        <v>436</v>
      </c>
      <c r="Z220" s="295"/>
      <c r="AA220" s="295"/>
      <c r="AB220" s="21"/>
      <c r="AC220" s="16"/>
      <c r="AD220" s="296"/>
      <c r="AE220" s="296"/>
      <c r="AF220" s="296"/>
      <c r="AG220" s="314"/>
      <c r="AH220" s="314"/>
      <c r="AI220" s="15"/>
    </row>
    <row r="221" spans="1:35" x14ac:dyDescent="0.2">
      <c r="A221" s="34" t="s">
        <v>439</v>
      </c>
      <c r="B221" s="33" t="b">
        <f t="shared" si="31"/>
        <v>1</v>
      </c>
      <c r="C221" s="33" t="str">
        <f t="shared" si="32"/>
        <v/>
      </c>
      <c r="D221" s="33" t="str">
        <f t="shared" si="33"/>
        <v/>
      </c>
      <c r="E221" s="39">
        <f t="shared" si="34"/>
        <v>0</v>
      </c>
      <c r="I221" s="292" t="s">
        <v>438</v>
      </c>
      <c r="J221" s="292"/>
      <c r="K221" s="292"/>
      <c r="L221" s="293">
        <v>44859</v>
      </c>
      <c r="M221" s="293"/>
      <c r="N221" s="293"/>
      <c r="O221" s="15">
        <v>388.34</v>
      </c>
      <c r="P221" s="15"/>
      <c r="Q221" s="314"/>
      <c r="R221" s="314"/>
      <c r="S221" s="314"/>
      <c r="T221" s="314"/>
      <c r="U221" s="15">
        <v>388.34</v>
      </c>
      <c r="V221" s="315">
        <v>388.34</v>
      </c>
      <c r="W221" s="315"/>
      <c r="X221" s="21" t="s">
        <v>436</v>
      </c>
      <c r="Z221" s="295"/>
      <c r="AA221" s="295"/>
      <c r="AB221" s="21"/>
      <c r="AC221" s="16"/>
      <c r="AD221" s="296"/>
      <c r="AE221" s="296"/>
      <c r="AF221" s="296"/>
      <c r="AG221" s="314"/>
      <c r="AH221" s="314"/>
      <c r="AI221" s="15"/>
    </row>
    <row r="222" spans="1:35" x14ac:dyDescent="0.2">
      <c r="I222" s="288" t="s">
        <v>113</v>
      </c>
      <c r="J222" s="288"/>
      <c r="K222" s="288"/>
      <c r="L222" s="288"/>
      <c r="M222" s="288"/>
      <c r="N222" s="288"/>
      <c r="O222" s="17">
        <v>6601.7064</v>
      </c>
      <c r="P222" s="17">
        <v>0</v>
      </c>
      <c r="Q222" s="316">
        <v>0</v>
      </c>
      <c r="R222" s="316"/>
      <c r="S222" s="316"/>
      <c r="T222" s="316"/>
      <c r="U222" s="17">
        <v>6601.7064</v>
      </c>
      <c r="V222" s="316">
        <v>1165</v>
      </c>
      <c r="W222" s="316"/>
    </row>
    <row r="224" spans="1:35" x14ac:dyDescent="0.2">
      <c r="J224" s="290" t="s">
        <v>114</v>
      </c>
      <c r="K224" s="290"/>
      <c r="L224" s="290"/>
      <c r="N224" s="290" t="s">
        <v>115</v>
      </c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</row>
    <row r="225" spans="14:24" x14ac:dyDescent="0.2"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</row>
    <row r="227" spans="14:24" ht="12.75" x14ac:dyDescent="0.2">
      <c r="U227" s="107" t="s">
        <v>842</v>
      </c>
    </row>
    <row r="229" spans="14:24" x14ac:dyDescent="0.2">
      <c r="V229" s="106" t="s">
        <v>109</v>
      </c>
      <c r="W229" s="105">
        <f>SUM(V219:W221)</f>
        <v>1165</v>
      </c>
    </row>
  </sheetData>
  <mergeCells count="1140">
    <mergeCell ref="I222:K222"/>
    <mergeCell ref="L222:N222"/>
    <mergeCell ref="Q222:T222"/>
    <mergeCell ref="V222:W222"/>
    <mergeCell ref="J224:L224"/>
    <mergeCell ref="N224:X225"/>
    <mergeCell ref="AG220:AH220"/>
    <mergeCell ref="I221:K221"/>
    <mergeCell ref="L221:N221"/>
    <mergeCell ref="Q221:T221"/>
    <mergeCell ref="V221:W221"/>
    <mergeCell ref="Z221:AA221"/>
    <mergeCell ref="AD221:AF221"/>
    <mergeCell ref="AG221:AH221"/>
    <mergeCell ref="I220:K220"/>
    <mergeCell ref="L220:N220"/>
    <mergeCell ref="Q220:T220"/>
    <mergeCell ref="V220:W220"/>
    <mergeCell ref="Z220:AA220"/>
    <mergeCell ref="AD220:AF220"/>
    <mergeCell ref="AG217:AH217"/>
    <mergeCell ref="L218:N218"/>
    <mergeCell ref="I219:K219"/>
    <mergeCell ref="L219:N219"/>
    <mergeCell ref="Q219:T219"/>
    <mergeCell ref="V219:W219"/>
    <mergeCell ref="Z219:AA219"/>
    <mergeCell ref="AD219:AF219"/>
    <mergeCell ref="AG219:AH219"/>
    <mergeCell ref="I217:K217"/>
    <mergeCell ref="L217:N217"/>
    <mergeCell ref="Q217:T217"/>
    <mergeCell ref="V217:W217"/>
    <mergeCell ref="Z217:AA217"/>
    <mergeCell ref="AD217:AF217"/>
    <mergeCell ref="AG215:AH215"/>
    <mergeCell ref="I216:K216"/>
    <mergeCell ref="L216:N216"/>
    <mergeCell ref="Q216:T216"/>
    <mergeCell ref="V216:W216"/>
    <mergeCell ref="Z216:AA216"/>
    <mergeCell ref="AD216:AF216"/>
    <mergeCell ref="AG216:AH216"/>
    <mergeCell ref="I215:K215"/>
    <mergeCell ref="L215:N215"/>
    <mergeCell ref="Q215:T215"/>
    <mergeCell ref="V215:W215"/>
    <mergeCell ref="Z215:AA215"/>
    <mergeCell ref="AD215:AF215"/>
    <mergeCell ref="AG213:AH213"/>
    <mergeCell ref="I214:K214"/>
    <mergeCell ref="L214:N214"/>
    <mergeCell ref="Q214:T214"/>
    <mergeCell ref="V214:W214"/>
    <mergeCell ref="Z214:AA214"/>
    <mergeCell ref="AD214:AF214"/>
    <mergeCell ref="AG214:AH214"/>
    <mergeCell ref="I213:K213"/>
    <mergeCell ref="L213:N213"/>
    <mergeCell ref="Q213:T213"/>
    <mergeCell ref="V213:W213"/>
    <mergeCell ref="Z213:AA213"/>
    <mergeCell ref="AD213:AF213"/>
    <mergeCell ref="AG211:AH211"/>
    <mergeCell ref="I212:K212"/>
    <mergeCell ref="L212:N212"/>
    <mergeCell ref="Q212:T212"/>
    <mergeCell ref="V212:W212"/>
    <mergeCell ref="Z212:AA212"/>
    <mergeCell ref="AD212:AF212"/>
    <mergeCell ref="AG212:AH212"/>
    <mergeCell ref="I211:K211"/>
    <mergeCell ref="L211:N211"/>
    <mergeCell ref="Q211:T211"/>
    <mergeCell ref="V211:W211"/>
    <mergeCell ref="Z211:AA211"/>
    <mergeCell ref="AD211:AF211"/>
    <mergeCell ref="I209:K209"/>
    <mergeCell ref="Q209:T209"/>
    <mergeCell ref="V209:W209"/>
    <mergeCell ref="Z209:AA209"/>
    <mergeCell ref="AD209:AF209"/>
    <mergeCell ref="AG209:AH209"/>
    <mergeCell ref="AF193:AG193"/>
    <mergeCell ref="K194:R194"/>
    <mergeCell ref="T194:V194"/>
    <mergeCell ref="AA194:AD194"/>
    <mergeCell ref="AF194:AG194"/>
    <mergeCell ref="K195:R195"/>
    <mergeCell ref="T195:V195"/>
    <mergeCell ref="AD179:AF179"/>
    <mergeCell ref="AG179:AH179"/>
    <mergeCell ref="Z183:AA183"/>
    <mergeCell ref="AD183:AF183"/>
    <mergeCell ref="AG183:AH183"/>
    <mergeCell ref="I184:K184"/>
    <mergeCell ref="L184:N184"/>
    <mergeCell ref="Q184:T184"/>
    <mergeCell ref="V184:W184"/>
    <mergeCell ref="V207:W207"/>
    <mergeCell ref="Z207:AA207"/>
    <mergeCell ref="AD207:AF207"/>
    <mergeCell ref="AG205:AH205"/>
    <mergeCell ref="I206:K206"/>
    <mergeCell ref="L206:N206"/>
    <mergeCell ref="Q206:T206"/>
    <mergeCell ref="V206:W206"/>
    <mergeCell ref="Z206:AA206"/>
    <mergeCell ref="AD206:AF206"/>
    <mergeCell ref="Z159:AA159"/>
    <mergeCell ref="AD159:AF159"/>
    <mergeCell ref="AG159:AH159"/>
    <mergeCell ref="I161:K161"/>
    <mergeCell ref="Q161:T161"/>
    <mergeCell ref="V161:W161"/>
    <mergeCell ref="Z161:AA161"/>
    <mergeCell ref="AD161:AF161"/>
    <mergeCell ref="AG161:AH161"/>
    <mergeCell ref="AG157:AH157"/>
    <mergeCell ref="I158:K158"/>
    <mergeCell ref="L158:N158"/>
    <mergeCell ref="Q158:T158"/>
    <mergeCell ref="V158:W158"/>
    <mergeCell ref="Z158:AA158"/>
    <mergeCell ref="AD158:AF158"/>
    <mergeCell ref="AG158:AH158"/>
    <mergeCell ref="I157:K157"/>
    <mergeCell ref="L157:N157"/>
    <mergeCell ref="Q157:T157"/>
    <mergeCell ref="V157:W157"/>
    <mergeCell ref="Z157:AA157"/>
    <mergeCell ref="AD157:AF157"/>
    <mergeCell ref="I159:K159"/>
    <mergeCell ref="L159:N159"/>
    <mergeCell ref="Q159:T159"/>
    <mergeCell ref="V159:W159"/>
    <mergeCell ref="AG155:AH155"/>
    <mergeCell ref="I156:K156"/>
    <mergeCell ref="L156:N156"/>
    <mergeCell ref="Q156:T156"/>
    <mergeCell ref="V156:W156"/>
    <mergeCell ref="Z156:AA156"/>
    <mergeCell ref="AD156:AF156"/>
    <mergeCell ref="AG156:AH156"/>
    <mergeCell ref="I155:K155"/>
    <mergeCell ref="L155:N155"/>
    <mergeCell ref="Q155:T155"/>
    <mergeCell ref="V155:W155"/>
    <mergeCell ref="Z155:AA155"/>
    <mergeCell ref="AD155:AF155"/>
    <mergeCell ref="Z153:AA153"/>
    <mergeCell ref="AD153:AF153"/>
    <mergeCell ref="AG153:AH153"/>
    <mergeCell ref="I154:K154"/>
    <mergeCell ref="L154:N154"/>
    <mergeCell ref="Q154:T154"/>
    <mergeCell ref="V154:W154"/>
    <mergeCell ref="Z154:AA154"/>
    <mergeCell ref="AD154:AF154"/>
    <mergeCell ref="AG154:AH154"/>
    <mergeCell ref="I153:K153"/>
    <mergeCell ref="L153:N153"/>
    <mergeCell ref="Q153:T153"/>
    <mergeCell ref="V153:W153"/>
    <mergeCell ref="V146:W146"/>
    <mergeCell ref="AG151:AH151"/>
    <mergeCell ref="I152:K152"/>
    <mergeCell ref="L152:N152"/>
    <mergeCell ref="Q152:T152"/>
    <mergeCell ref="V152:W152"/>
    <mergeCell ref="Z152:AA152"/>
    <mergeCell ref="AD152:AF152"/>
    <mergeCell ref="AG152:AH152"/>
    <mergeCell ref="I151:K151"/>
    <mergeCell ref="L151:N151"/>
    <mergeCell ref="Q151:T151"/>
    <mergeCell ref="V151:W151"/>
    <mergeCell ref="Z151:AA151"/>
    <mergeCell ref="AD151:AF151"/>
    <mergeCell ref="L150:N150"/>
    <mergeCell ref="Q150:T150"/>
    <mergeCell ref="V150:W150"/>
    <mergeCell ref="Z150:AA150"/>
    <mergeCell ref="AD150:AF150"/>
    <mergeCell ref="AG150:AH150"/>
    <mergeCell ref="I150:K150"/>
    <mergeCell ref="V142:W142"/>
    <mergeCell ref="Z142:AA142"/>
    <mergeCell ref="AD142:AF142"/>
    <mergeCell ref="AG142:AH142"/>
    <mergeCell ref="K139:R139"/>
    <mergeCell ref="AG148:AH148"/>
    <mergeCell ref="I149:K149"/>
    <mergeCell ref="L149:N149"/>
    <mergeCell ref="Q149:T149"/>
    <mergeCell ref="V149:W149"/>
    <mergeCell ref="Z149:AA149"/>
    <mergeCell ref="AD149:AF149"/>
    <mergeCell ref="AG149:AH149"/>
    <mergeCell ref="I148:K148"/>
    <mergeCell ref="L148:N148"/>
    <mergeCell ref="Q148:T148"/>
    <mergeCell ref="V148:W148"/>
    <mergeCell ref="Z148:AA148"/>
    <mergeCell ref="AD148:AF148"/>
    <mergeCell ref="Z146:AA146"/>
    <mergeCell ref="AD146:AF146"/>
    <mergeCell ref="AG146:AH146"/>
    <mergeCell ref="I147:K147"/>
    <mergeCell ref="L147:N147"/>
    <mergeCell ref="Q147:T147"/>
    <mergeCell ref="V147:W147"/>
    <mergeCell ref="Z147:AA147"/>
    <mergeCell ref="AD147:AF147"/>
    <mergeCell ref="AG147:AH147"/>
    <mergeCell ref="I146:K146"/>
    <mergeCell ref="L146:N146"/>
    <mergeCell ref="Q146:T146"/>
    <mergeCell ref="L111:N111"/>
    <mergeCell ref="Q111:T111"/>
    <mergeCell ref="V111:W111"/>
    <mergeCell ref="Z111:AA111"/>
    <mergeCell ref="AD111:AF111"/>
    <mergeCell ref="I121:K121"/>
    <mergeCell ref="L121:N121"/>
    <mergeCell ref="Q121:T121"/>
    <mergeCell ref="V121:W121"/>
    <mergeCell ref="Z121:AA121"/>
    <mergeCell ref="AD121:AF121"/>
    <mergeCell ref="AG144:AH144"/>
    <mergeCell ref="I145:K145"/>
    <mergeCell ref="L145:N145"/>
    <mergeCell ref="Q145:T145"/>
    <mergeCell ref="V145:W145"/>
    <mergeCell ref="Z145:AA145"/>
    <mergeCell ref="AD145:AF145"/>
    <mergeCell ref="AG145:AH145"/>
    <mergeCell ref="T139:V139"/>
    <mergeCell ref="AA139:AD139"/>
    <mergeCell ref="K141:Q141"/>
    <mergeCell ref="I144:K144"/>
    <mergeCell ref="L144:N144"/>
    <mergeCell ref="Q144:T144"/>
    <mergeCell ref="V144:W144"/>
    <mergeCell ref="Z144:AA144"/>
    <mergeCell ref="AD144:AF144"/>
    <mergeCell ref="L143:N143"/>
    <mergeCell ref="I142:K142"/>
    <mergeCell ref="L142:N142"/>
    <mergeCell ref="Q142:T142"/>
    <mergeCell ref="AD109:AF109"/>
    <mergeCell ref="Z107:AA107"/>
    <mergeCell ref="AD107:AF107"/>
    <mergeCell ref="AG107:AH107"/>
    <mergeCell ref="I108:K108"/>
    <mergeCell ref="L108:N108"/>
    <mergeCell ref="Q108:T108"/>
    <mergeCell ref="V108:W108"/>
    <mergeCell ref="Z108:AA108"/>
    <mergeCell ref="AD108:AF108"/>
    <mergeCell ref="AG108:AH108"/>
    <mergeCell ref="AA133:AD133"/>
    <mergeCell ref="AF133:AG133"/>
    <mergeCell ref="K134:R134"/>
    <mergeCell ref="T134:V134"/>
    <mergeCell ref="AA134:AD134"/>
    <mergeCell ref="AF134:AG134"/>
    <mergeCell ref="I114:K114"/>
    <mergeCell ref="Q114:T114"/>
    <mergeCell ref="V114:W114"/>
    <mergeCell ref="Z114:AA114"/>
    <mergeCell ref="AD114:AF114"/>
    <mergeCell ref="AG114:AH114"/>
    <mergeCell ref="AG111:AH111"/>
    <mergeCell ref="I112:K112"/>
    <mergeCell ref="L112:N112"/>
    <mergeCell ref="Q112:T112"/>
    <mergeCell ref="V112:W112"/>
    <mergeCell ref="Z112:AA112"/>
    <mergeCell ref="AD112:AF112"/>
    <mergeCell ref="AG112:AH112"/>
    <mergeCell ref="I111:K111"/>
    <mergeCell ref="AG105:AH105"/>
    <mergeCell ref="I106:K106"/>
    <mergeCell ref="L106:N106"/>
    <mergeCell ref="Q106:T106"/>
    <mergeCell ref="V106:W106"/>
    <mergeCell ref="Z106:AA106"/>
    <mergeCell ref="AD106:AF106"/>
    <mergeCell ref="AG106:AH106"/>
    <mergeCell ref="I105:K105"/>
    <mergeCell ref="L105:N105"/>
    <mergeCell ref="Q105:T105"/>
    <mergeCell ref="V105:W105"/>
    <mergeCell ref="Z105:AA105"/>
    <mergeCell ref="AD105:AF105"/>
    <mergeCell ref="AG103:AH103"/>
    <mergeCell ref="I104:K104"/>
    <mergeCell ref="L104:N104"/>
    <mergeCell ref="Q104:T104"/>
    <mergeCell ref="V104:W104"/>
    <mergeCell ref="Z104:AA104"/>
    <mergeCell ref="AD104:AF104"/>
    <mergeCell ref="AG104:AH104"/>
    <mergeCell ref="I103:K103"/>
    <mergeCell ref="L103:N103"/>
    <mergeCell ref="Q103:T103"/>
    <mergeCell ref="V103:W103"/>
    <mergeCell ref="Z103:AA103"/>
    <mergeCell ref="AD103:AF103"/>
    <mergeCell ref="L102:N102"/>
    <mergeCell ref="Q102:T102"/>
    <mergeCell ref="V102:W102"/>
    <mergeCell ref="Z102:AA102"/>
    <mergeCell ref="AD102:AF102"/>
    <mergeCell ref="AG102:AH102"/>
    <mergeCell ref="AG100:AH100"/>
    <mergeCell ref="I101:K101"/>
    <mergeCell ref="L101:N101"/>
    <mergeCell ref="Q101:T101"/>
    <mergeCell ref="V101:W101"/>
    <mergeCell ref="Z101:AA101"/>
    <mergeCell ref="AD101:AF101"/>
    <mergeCell ref="AG101:AH101"/>
    <mergeCell ref="I100:K100"/>
    <mergeCell ref="L100:N100"/>
    <mergeCell ref="Q100:T100"/>
    <mergeCell ref="V100:W100"/>
    <mergeCell ref="Z100:AA100"/>
    <mergeCell ref="AD100:AF100"/>
    <mergeCell ref="I102:K102"/>
    <mergeCell ref="Z98:AA98"/>
    <mergeCell ref="AD98:AF98"/>
    <mergeCell ref="AG98:AH98"/>
    <mergeCell ref="I99:K99"/>
    <mergeCell ref="L99:N99"/>
    <mergeCell ref="Q99:T99"/>
    <mergeCell ref="V99:W99"/>
    <mergeCell ref="Z99:AA99"/>
    <mergeCell ref="AD99:AF99"/>
    <mergeCell ref="AG99:AH99"/>
    <mergeCell ref="Z96:AA96"/>
    <mergeCell ref="AD96:AF96"/>
    <mergeCell ref="AG96:AH96"/>
    <mergeCell ref="I97:K97"/>
    <mergeCell ref="L97:N97"/>
    <mergeCell ref="Q97:T97"/>
    <mergeCell ref="V97:W97"/>
    <mergeCell ref="Z97:AA97"/>
    <mergeCell ref="AD97:AF97"/>
    <mergeCell ref="AG97:AH97"/>
    <mergeCell ref="I96:K96"/>
    <mergeCell ref="L96:N96"/>
    <mergeCell ref="Q96:T96"/>
    <mergeCell ref="V96:W96"/>
    <mergeCell ref="I98:K98"/>
    <mergeCell ref="L98:N98"/>
    <mergeCell ref="Q98:T98"/>
    <mergeCell ref="V98:W98"/>
    <mergeCell ref="V92:W92"/>
    <mergeCell ref="Z92:AA92"/>
    <mergeCell ref="AD92:AF92"/>
    <mergeCell ref="AF74:AG74"/>
    <mergeCell ref="K75:R75"/>
    <mergeCell ref="T75:V75"/>
    <mergeCell ref="AA75:AD75"/>
    <mergeCell ref="AF75:AG75"/>
    <mergeCell ref="K76:R76"/>
    <mergeCell ref="T76:V76"/>
    <mergeCell ref="Z65:AA65"/>
    <mergeCell ref="AD65:AF65"/>
    <mergeCell ref="AG65:AH65"/>
    <mergeCell ref="J68:L68"/>
    <mergeCell ref="N68:X69"/>
    <mergeCell ref="K72:Q72"/>
    <mergeCell ref="AG89:AH89"/>
    <mergeCell ref="I90:K90"/>
    <mergeCell ref="L90:N90"/>
    <mergeCell ref="Q90:T90"/>
    <mergeCell ref="V90:W90"/>
    <mergeCell ref="Z90:AA90"/>
    <mergeCell ref="AD90:AF90"/>
    <mergeCell ref="AG90:AH90"/>
    <mergeCell ref="I89:K89"/>
    <mergeCell ref="L89:N89"/>
    <mergeCell ref="Q89:T89"/>
    <mergeCell ref="V89:W89"/>
    <mergeCell ref="Z89:AA89"/>
    <mergeCell ref="AD89:AF89"/>
    <mergeCell ref="AG87:AH87"/>
    <mergeCell ref="I88:K88"/>
    <mergeCell ref="AD63:AF63"/>
    <mergeCell ref="AG63:AH63"/>
    <mergeCell ref="I64:K64"/>
    <mergeCell ref="L64:N64"/>
    <mergeCell ref="Q64:T64"/>
    <mergeCell ref="V64:W64"/>
    <mergeCell ref="Z64:AA64"/>
    <mergeCell ref="AD64:AF64"/>
    <mergeCell ref="AG64:AH64"/>
    <mergeCell ref="L62:N62"/>
    <mergeCell ref="I63:K63"/>
    <mergeCell ref="L63:N63"/>
    <mergeCell ref="Q63:T63"/>
    <mergeCell ref="V63:W63"/>
    <mergeCell ref="Z63:AA63"/>
    <mergeCell ref="Z60:AA60"/>
    <mergeCell ref="AD60:AF60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AG58:AH58"/>
    <mergeCell ref="I59:K59"/>
    <mergeCell ref="L59:N59"/>
    <mergeCell ref="Q59:T59"/>
    <mergeCell ref="V59:W59"/>
    <mergeCell ref="Z59:AA59"/>
    <mergeCell ref="AD59:AF59"/>
    <mergeCell ref="AG59:AH59"/>
    <mergeCell ref="I58:K58"/>
    <mergeCell ref="L58:N58"/>
    <mergeCell ref="Q58:T58"/>
    <mergeCell ref="V58:W58"/>
    <mergeCell ref="Z58:AA58"/>
    <mergeCell ref="AD58:AF58"/>
    <mergeCell ref="AG56:AH56"/>
    <mergeCell ref="I57:K57"/>
    <mergeCell ref="L57:N57"/>
    <mergeCell ref="Q57:T57"/>
    <mergeCell ref="V57:W57"/>
    <mergeCell ref="Z57:AA57"/>
    <mergeCell ref="AD57:AF57"/>
    <mergeCell ref="AG57:AH57"/>
    <mergeCell ref="I56:K56"/>
    <mergeCell ref="L56:N56"/>
    <mergeCell ref="Q56:T56"/>
    <mergeCell ref="V56:W56"/>
    <mergeCell ref="Z56:AA56"/>
    <mergeCell ref="AD56:AF56"/>
    <mergeCell ref="L55:N55"/>
    <mergeCell ref="Q55:T55"/>
    <mergeCell ref="V55:W55"/>
    <mergeCell ref="Z55:AA55"/>
    <mergeCell ref="AD55:AF55"/>
    <mergeCell ref="AG55:AH55"/>
    <mergeCell ref="AG53:AH53"/>
    <mergeCell ref="I54:K54"/>
    <mergeCell ref="L54:N54"/>
    <mergeCell ref="Q54:T54"/>
    <mergeCell ref="V54:W54"/>
    <mergeCell ref="Z54:AA54"/>
    <mergeCell ref="AD54:AF54"/>
    <mergeCell ref="AG54:AH54"/>
    <mergeCell ref="I53:K53"/>
    <mergeCell ref="L53:N53"/>
    <mergeCell ref="Q53:T53"/>
    <mergeCell ref="V53:W53"/>
    <mergeCell ref="Z53:AA53"/>
    <mergeCell ref="AD53:AF53"/>
    <mergeCell ref="I55:K55"/>
    <mergeCell ref="L52:N52"/>
    <mergeCell ref="Q52:T52"/>
    <mergeCell ref="V52:W52"/>
    <mergeCell ref="Z52:AA52"/>
    <mergeCell ref="AD52:AF52"/>
    <mergeCell ref="AG52:AH52"/>
    <mergeCell ref="I51:K51"/>
    <mergeCell ref="L51:N51"/>
    <mergeCell ref="Q51:T51"/>
    <mergeCell ref="V51:W51"/>
    <mergeCell ref="Z51:AA51"/>
    <mergeCell ref="AD51:AF51"/>
    <mergeCell ref="Z49:AA49"/>
    <mergeCell ref="AD49:AF49"/>
    <mergeCell ref="AG49:AH49"/>
    <mergeCell ref="I50:K50"/>
    <mergeCell ref="L50:N50"/>
    <mergeCell ref="Q50:T50"/>
    <mergeCell ref="V50:W50"/>
    <mergeCell ref="Z50:AA50"/>
    <mergeCell ref="AD50:AF50"/>
    <mergeCell ref="AG50:AH50"/>
    <mergeCell ref="Z44:AA44"/>
    <mergeCell ref="AD44:AF44"/>
    <mergeCell ref="AG44:AH44"/>
    <mergeCell ref="Z48:AA48"/>
    <mergeCell ref="AD48:AF48"/>
    <mergeCell ref="AG48:AH48"/>
    <mergeCell ref="AD210:AF210"/>
    <mergeCell ref="AG210:AH210"/>
    <mergeCell ref="I66:K66"/>
    <mergeCell ref="L66:N66"/>
    <mergeCell ref="Q66:T66"/>
    <mergeCell ref="V66:W66"/>
    <mergeCell ref="K74:R74"/>
    <mergeCell ref="L209:N209"/>
    <mergeCell ref="I210:K210"/>
    <mergeCell ref="L210:N210"/>
    <mergeCell ref="Q210:T210"/>
    <mergeCell ref="V210:W210"/>
    <mergeCell ref="Z210:AA210"/>
    <mergeCell ref="AG207:AH207"/>
    <mergeCell ref="I208:K208"/>
    <mergeCell ref="L208:N208"/>
    <mergeCell ref="Q208:T208"/>
    <mergeCell ref="V208:W208"/>
    <mergeCell ref="Z208:AA208"/>
    <mergeCell ref="AD208:AF208"/>
    <mergeCell ref="AG208:AH208"/>
    <mergeCell ref="I207:K207"/>
    <mergeCell ref="L207:N207"/>
    <mergeCell ref="Q207:T207"/>
    <mergeCell ref="AG51:AH51"/>
    <mergeCell ref="I52:K52"/>
    <mergeCell ref="AF199:AG199"/>
    <mergeCell ref="AG206:AH206"/>
    <mergeCell ref="I205:K205"/>
    <mergeCell ref="L205:N205"/>
    <mergeCell ref="Q205:T205"/>
    <mergeCell ref="V205:W205"/>
    <mergeCell ref="Z205:AA205"/>
    <mergeCell ref="AD205:AF205"/>
    <mergeCell ref="I204:K204"/>
    <mergeCell ref="L204:N204"/>
    <mergeCell ref="Q204:T204"/>
    <mergeCell ref="V204:W204"/>
    <mergeCell ref="Z204:AA204"/>
    <mergeCell ref="AD204:AF204"/>
    <mergeCell ref="AG204:AH204"/>
    <mergeCell ref="L203:N203"/>
    <mergeCell ref="I202:K202"/>
    <mergeCell ref="L202:N202"/>
    <mergeCell ref="Q202:T202"/>
    <mergeCell ref="V202:W202"/>
    <mergeCell ref="Z202:AA202"/>
    <mergeCell ref="AD202:AF202"/>
    <mergeCell ref="AG202:AH202"/>
    <mergeCell ref="K201:Q201"/>
    <mergeCell ref="K199:R199"/>
    <mergeCell ref="T199:V199"/>
    <mergeCell ref="AA199:AD199"/>
    <mergeCell ref="T193:V193"/>
    <mergeCell ref="AA193:AD193"/>
    <mergeCell ref="K197:Q197"/>
    <mergeCell ref="K191:Q191"/>
    <mergeCell ref="AG182:AH182"/>
    <mergeCell ref="I183:K183"/>
    <mergeCell ref="L183:N183"/>
    <mergeCell ref="Q183:T183"/>
    <mergeCell ref="V183:W183"/>
    <mergeCell ref="J186:L186"/>
    <mergeCell ref="N186:X187"/>
    <mergeCell ref="I182:K182"/>
    <mergeCell ref="L182:N182"/>
    <mergeCell ref="Q182:T182"/>
    <mergeCell ref="V182:W182"/>
    <mergeCell ref="Z182:AA182"/>
    <mergeCell ref="AD182:AF182"/>
    <mergeCell ref="K193:R193"/>
    <mergeCell ref="I181:K181"/>
    <mergeCell ref="L181:N181"/>
    <mergeCell ref="Q181:T181"/>
    <mergeCell ref="V181:W181"/>
    <mergeCell ref="Z181:AA181"/>
    <mergeCell ref="AD181:AF181"/>
    <mergeCell ref="AG181:AH181"/>
    <mergeCell ref="L179:N179"/>
    <mergeCell ref="L180:N180"/>
    <mergeCell ref="I179:K179"/>
    <mergeCell ref="Q179:T179"/>
    <mergeCell ref="V179:W179"/>
    <mergeCell ref="Z179:AA179"/>
    <mergeCell ref="AG177:AH177"/>
    <mergeCell ref="I178:K178"/>
    <mergeCell ref="L178:N178"/>
    <mergeCell ref="Q178:T178"/>
    <mergeCell ref="V178:W178"/>
    <mergeCell ref="Z178:AA178"/>
    <mergeCell ref="AD178:AF178"/>
    <mergeCell ref="AG178:AH178"/>
    <mergeCell ref="I177:K177"/>
    <mergeCell ref="L177:N177"/>
    <mergeCell ref="Q177:T177"/>
    <mergeCell ref="V177:W177"/>
    <mergeCell ref="Z177:AA177"/>
    <mergeCell ref="AD177:AF177"/>
    <mergeCell ref="AG175:AH175"/>
    <mergeCell ref="I176:K176"/>
    <mergeCell ref="L176:N176"/>
    <mergeCell ref="Q176:T176"/>
    <mergeCell ref="V176:W176"/>
    <mergeCell ref="Z176:AA176"/>
    <mergeCell ref="AD176:AF176"/>
    <mergeCell ref="AG176:AH176"/>
    <mergeCell ref="I175:K175"/>
    <mergeCell ref="L175:N175"/>
    <mergeCell ref="Q175:T175"/>
    <mergeCell ref="V175:W175"/>
    <mergeCell ref="Z175:AA175"/>
    <mergeCell ref="AD175:AF175"/>
    <mergeCell ref="AG173:AH173"/>
    <mergeCell ref="I174:K174"/>
    <mergeCell ref="L174:N174"/>
    <mergeCell ref="Q174:T174"/>
    <mergeCell ref="V174:W174"/>
    <mergeCell ref="Z174:AA174"/>
    <mergeCell ref="AD174:AF174"/>
    <mergeCell ref="AG174:AH174"/>
    <mergeCell ref="I173:K173"/>
    <mergeCell ref="L173:N173"/>
    <mergeCell ref="Q173:T173"/>
    <mergeCell ref="V173:W173"/>
    <mergeCell ref="Z173:AA173"/>
    <mergeCell ref="AD173:AF173"/>
    <mergeCell ref="AG171:AH171"/>
    <mergeCell ref="I172:K172"/>
    <mergeCell ref="L172:N172"/>
    <mergeCell ref="Q172:T172"/>
    <mergeCell ref="V172:W172"/>
    <mergeCell ref="Z172:AA172"/>
    <mergeCell ref="AD172:AF172"/>
    <mergeCell ref="AG172:AH172"/>
    <mergeCell ref="I171:K171"/>
    <mergeCell ref="L171:N171"/>
    <mergeCell ref="Q171:T171"/>
    <mergeCell ref="V171:W171"/>
    <mergeCell ref="Z171:AA171"/>
    <mergeCell ref="AD171:AF171"/>
    <mergeCell ref="AG169:AH169"/>
    <mergeCell ref="I170:K170"/>
    <mergeCell ref="L170:N170"/>
    <mergeCell ref="Q170:T170"/>
    <mergeCell ref="V170:W170"/>
    <mergeCell ref="Z170:AA170"/>
    <mergeCell ref="AD170:AF170"/>
    <mergeCell ref="AG170:AH170"/>
    <mergeCell ref="I169:K169"/>
    <mergeCell ref="L169:N169"/>
    <mergeCell ref="Q169:T169"/>
    <mergeCell ref="V169:W169"/>
    <mergeCell ref="Z169:AA169"/>
    <mergeCell ref="AD169:AF169"/>
    <mergeCell ref="AG167:AH167"/>
    <mergeCell ref="I168:K168"/>
    <mergeCell ref="L168:N168"/>
    <mergeCell ref="Q168:T168"/>
    <mergeCell ref="V168:W168"/>
    <mergeCell ref="Z168:AA168"/>
    <mergeCell ref="AD168:AF168"/>
    <mergeCell ref="AG168:AH168"/>
    <mergeCell ref="I167:K167"/>
    <mergeCell ref="L167:N167"/>
    <mergeCell ref="Q167:T167"/>
    <mergeCell ref="V167:W167"/>
    <mergeCell ref="Z167:AA167"/>
    <mergeCell ref="AD167:AF167"/>
    <mergeCell ref="AG165:AH165"/>
    <mergeCell ref="I166:K166"/>
    <mergeCell ref="L166:N166"/>
    <mergeCell ref="Q166:T166"/>
    <mergeCell ref="V166:W166"/>
    <mergeCell ref="Z166:AA166"/>
    <mergeCell ref="AD166:AF166"/>
    <mergeCell ref="AG166:AH166"/>
    <mergeCell ref="I165:K165"/>
    <mergeCell ref="L165:N165"/>
    <mergeCell ref="Q165:T165"/>
    <mergeCell ref="V165:W165"/>
    <mergeCell ref="Z165:AA165"/>
    <mergeCell ref="AD165:AF165"/>
    <mergeCell ref="AG163:AH163"/>
    <mergeCell ref="I164:K164"/>
    <mergeCell ref="L164:N164"/>
    <mergeCell ref="Q164:T164"/>
    <mergeCell ref="V164:W164"/>
    <mergeCell ref="Z164:AA164"/>
    <mergeCell ref="AD164:AF164"/>
    <mergeCell ref="AG164:AH164"/>
    <mergeCell ref="I163:K163"/>
    <mergeCell ref="L163:N163"/>
    <mergeCell ref="Q163:T163"/>
    <mergeCell ref="V163:W163"/>
    <mergeCell ref="Z163:AA163"/>
    <mergeCell ref="AD163:AF163"/>
    <mergeCell ref="AD160:AF160"/>
    <mergeCell ref="AG160:AH160"/>
    <mergeCell ref="L161:N161"/>
    <mergeCell ref="I162:K162"/>
    <mergeCell ref="L162:N162"/>
    <mergeCell ref="Q162:T162"/>
    <mergeCell ref="V162:W162"/>
    <mergeCell ref="Z162:AA162"/>
    <mergeCell ref="AD162:AF162"/>
    <mergeCell ref="AG162:AH162"/>
    <mergeCell ref="I160:K160"/>
    <mergeCell ref="L160:N160"/>
    <mergeCell ref="Q160:T160"/>
    <mergeCell ref="V160:W160"/>
    <mergeCell ref="Z160:AA160"/>
    <mergeCell ref="K137:Q137"/>
    <mergeCell ref="K135:R135"/>
    <mergeCell ref="T135:V135"/>
    <mergeCell ref="K133:R133"/>
    <mergeCell ref="T133:V133"/>
    <mergeCell ref="K131:Q131"/>
    <mergeCell ref="J126:L126"/>
    <mergeCell ref="N126:X127"/>
    <mergeCell ref="I124:K124"/>
    <mergeCell ref="L124:N124"/>
    <mergeCell ref="Q124:T124"/>
    <mergeCell ref="V124:W124"/>
    <mergeCell ref="AG122:AH122"/>
    <mergeCell ref="I123:K123"/>
    <mergeCell ref="L123:N123"/>
    <mergeCell ref="Q123:T123"/>
    <mergeCell ref="V123:W123"/>
    <mergeCell ref="Z123:AA123"/>
    <mergeCell ref="AD123:AF123"/>
    <mergeCell ref="AG123:AH123"/>
    <mergeCell ref="I122:K122"/>
    <mergeCell ref="L122:N122"/>
    <mergeCell ref="Q122:T122"/>
    <mergeCell ref="V122:W122"/>
    <mergeCell ref="Z122:AA122"/>
    <mergeCell ref="AD122:AF122"/>
    <mergeCell ref="AG121:AH121"/>
    <mergeCell ref="L120:N120"/>
    <mergeCell ref="AG118:AH118"/>
    <mergeCell ref="I119:K119"/>
    <mergeCell ref="L119:N119"/>
    <mergeCell ref="Q119:T119"/>
    <mergeCell ref="V119:W119"/>
    <mergeCell ref="Z119:AA119"/>
    <mergeCell ref="AD119:AF119"/>
    <mergeCell ref="AG119:AH119"/>
    <mergeCell ref="I118:K118"/>
    <mergeCell ref="L118:N118"/>
    <mergeCell ref="Q118:T118"/>
    <mergeCell ref="V118:W118"/>
    <mergeCell ref="Z118:AA118"/>
    <mergeCell ref="AD118:AF118"/>
    <mergeCell ref="AG116:AH116"/>
    <mergeCell ref="I117:K117"/>
    <mergeCell ref="L117:N117"/>
    <mergeCell ref="Q117:T117"/>
    <mergeCell ref="V117:W117"/>
    <mergeCell ref="Z117:AA117"/>
    <mergeCell ref="AD117:AF117"/>
    <mergeCell ref="AG117:AH117"/>
    <mergeCell ref="I116:K116"/>
    <mergeCell ref="L116:N116"/>
    <mergeCell ref="Q116:T116"/>
    <mergeCell ref="V116:W116"/>
    <mergeCell ref="Z116:AA116"/>
    <mergeCell ref="AD116:AF116"/>
    <mergeCell ref="AD113:AF113"/>
    <mergeCell ref="AG113:AH113"/>
    <mergeCell ref="L114:N114"/>
    <mergeCell ref="I115:K115"/>
    <mergeCell ref="L115:N115"/>
    <mergeCell ref="Q115:T115"/>
    <mergeCell ref="V115:W115"/>
    <mergeCell ref="Z115:AA115"/>
    <mergeCell ref="AD115:AF115"/>
    <mergeCell ref="AG115:AH115"/>
    <mergeCell ref="I113:K113"/>
    <mergeCell ref="L113:N113"/>
    <mergeCell ref="Q113:T113"/>
    <mergeCell ref="V113:W113"/>
    <mergeCell ref="Z113:AA113"/>
    <mergeCell ref="I107:K107"/>
    <mergeCell ref="L107:N107"/>
    <mergeCell ref="Q107:T107"/>
    <mergeCell ref="V107:W107"/>
    <mergeCell ref="AG109:AH109"/>
    <mergeCell ref="I110:K110"/>
    <mergeCell ref="L110:N110"/>
    <mergeCell ref="Q110:T110"/>
    <mergeCell ref="V110:W110"/>
    <mergeCell ref="Z110:AA110"/>
    <mergeCell ref="AD110:AF110"/>
    <mergeCell ref="AG110:AH110"/>
    <mergeCell ref="I109:K109"/>
    <mergeCell ref="L109:N109"/>
    <mergeCell ref="Q109:T109"/>
    <mergeCell ref="V109:W109"/>
    <mergeCell ref="Z109:AA109"/>
    <mergeCell ref="AG94:AH94"/>
    <mergeCell ref="I95:K95"/>
    <mergeCell ref="L95:N95"/>
    <mergeCell ref="Q95:T95"/>
    <mergeCell ref="V95:W95"/>
    <mergeCell ref="Z95:AA95"/>
    <mergeCell ref="AD95:AF95"/>
    <mergeCell ref="AG95:AH95"/>
    <mergeCell ref="I94:K94"/>
    <mergeCell ref="L94:N94"/>
    <mergeCell ref="Q94:T94"/>
    <mergeCell ref="V94:W94"/>
    <mergeCell ref="Z94:AA94"/>
    <mergeCell ref="AD94:AF94"/>
    <mergeCell ref="AG91:AH91"/>
    <mergeCell ref="L92:N92"/>
    <mergeCell ref="I93:K93"/>
    <mergeCell ref="L93:N93"/>
    <mergeCell ref="Q93:T93"/>
    <mergeCell ref="V93:W93"/>
    <mergeCell ref="Z93:AA93"/>
    <mergeCell ref="AD93:AF93"/>
    <mergeCell ref="AG93:AH93"/>
    <mergeCell ref="AG92:AH92"/>
    <mergeCell ref="I91:K91"/>
    <mergeCell ref="L91:N91"/>
    <mergeCell ref="Q91:T91"/>
    <mergeCell ref="V91:W91"/>
    <mergeCell ref="Z91:AA91"/>
    <mergeCell ref="AD91:AF91"/>
    <mergeCell ref="I92:K92"/>
    <mergeCell ref="Q92:T92"/>
    <mergeCell ref="L88:N88"/>
    <mergeCell ref="Q88:T88"/>
    <mergeCell ref="V88:W88"/>
    <mergeCell ref="Z88:AA88"/>
    <mergeCell ref="AD88:AF88"/>
    <mergeCell ref="AG88:AH88"/>
    <mergeCell ref="I87:K87"/>
    <mergeCell ref="L87:N87"/>
    <mergeCell ref="Q87:T87"/>
    <mergeCell ref="V87:W87"/>
    <mergeCell ref="Z87:AA87"/>
    <mergeCell ref="AD87:AF87"/>
    <mergeCell ref="AG85:AH85"/>
    <mergeCell ref="I86:K86"/>
    <mergeCell ref="L86:N86"/>
    <mergeCell ref="Q86:T86"/>
    <mergeCell ref="V86:W86"/>
    <mergeCell ref="Z86:AA86"/>
    <mergeCell ref="AD86:AF86"/>
    <mergeCell ref="AG86:AH86"/>
    <mergeCell ref="I85:K85"/>
    <mergeCell ref="L85:N85"/>
    <mergeCell ref="Q85:T85"/>
    <mergeCell ref="V85:W85"/>
    <mergeCell ref="Z85:AA85"/>
    <mergeCell ref="AD85:AF85"/>
    <mergeCell ref="AG83:AH83"/>
    <mergeCell ref="L84:N84"/>
    <mergeCell ref="I83:K83"/>
    <mergeCell ref="L83:N83"/>
    <mergeCell ref="Q83:T83"/>
    <mergeCell ref="V83:W83"/>
    <mergeCell ref="Z83:AA83"/>
    <mergeCell ref="AD83:AF83"/>
    <mergeCell ref="K80:R80"/>
    <mergeCell ref="T80:V80"/>
    <mergeCell ref="K78:Q78"/>
    <mergeCell ref="T74:V74"/>
    <mergeCell ref="AA74:AD74"/>
    <mergeCell ref="I65:K65"/>
    <mergeCell ref="L65:N65"/>
    <mergeCell ref="Q65:T65"/>
    <mergeCell ref="V65:W65"/>
    <mergeCell ref="AA80:AD80"/>
    <mergeCell ref="K82:Q82"/>
    <mergeCell ref="I48:K48"/>
    <mergeCell ref="L48:N48"/>
    <mergeCell ref="Q48:T48"/>
    <mergeCell ref="V48:W48"/>
    <mergeCell ref="I49:K49"/>
    <mergeCell ref="L49:N49"/>
    <mergeCell ref="Q49:T49"/>
    <mergeCell ref="V49:W49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3:AH43"/>
    <mergeCell ref="L44:N44"/>
    <mergeCell ref="I45:K45"/>
    <mergeCell ref="L45:N45"/>
    <mergeCell ref="Q45:T45"/>
    <mergeCell ref="V45:W45"/>
    <mergeCell ref="Z45:AA45"/>
    <mergeCell ref="AD45:AF45"/>
    <mergeCell ref="AG45:AH45"/>
    <mergeCell ref="I44:K44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Q44:T44"/>
    <mergeCell ref="V44:W44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D12:AF12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1048576">
    <cfRule type="containsText" dxfId="4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C21A-1345-4185-8C5A-3852A0C2AD66}">
  <dimension ref="A1:AQ492"/>
  <sheetViews>
    <sheetView showGridLines="0" workbookViewId="0">
      <pane xSplit="1" ySplit="12" topLeftCell="B314" activePane="bottomRight" state="frozen"/>
      <selection pane="topRight" activeCell="B1" sqref="B1"/>
      <selection pane="bottomLeft" activeCell="A13" sqref="A13"/>
      <selection pane="bottomRight" activeCell="AC42" sqref="A41:AC42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5" width="12.7109375" style="13" customWidth="1"/>
    <col min="6" max="6" width="12.7109375" style="24" customWidth="1"/>
    <col min="7" max="7" width="3.42578125" style="13" customWidth="1"/>
    <col min="8" max="8" width="3.42578125" style="29" customWidth="1"/>
    <col min="9" max="9" width="3.42578125" style="13" customWidth="1"/>
    <col min="10" max="10" width="1.5703125" style="13" customWidth="1"/>
    <col min="11" max="11" width="1.85546875" style="13" customWidth="1"/>
    <col min="12" max="12" width="4" style="13" customWidth="1"/>
    <col min="13" max="13" width="1.28515625" style="13" customWidth="1"/>
    <col min="14" max="14" width="1.7109375" style="13" customWidth="1"/>
    <col min="15" max="15" width="12.85546875" style="13" customWidth="1"/>
    <col min="16" max="16" width="12.28515625" style="13" customWidth="1"/>
    <col min="17" max="17" width="11.140625" style="24" customWidth="1"/>
    <col min="18" max="18" width="2.28515625" style="13" customWidth="1"/>
    <col min="19" max="19" width="1.85546875" style="13" customWidth="1"/>
    <col min="20" max="20" width="1.28515625" style="13" customWidth="1"/>
    <col min="21" max="21" width="2.42578125" style="13" customWidth="1"/>
    <col min="22" max="22" width="7.7109375" style="13" customWidth="1"/>
    <col min="23" max="23" width="2.28515625" style="13" customWidth="1"/>
    <col min="24" max="24" width="10.42578125" style="24" customWidth="1"/>
    <col min="25" max="25" width="6" style="13" customWidth="1"/>
    <col min="26" max="26" width="1.28515625" style="13" customWidth="1"/>
    <col min="27" max="27" width="3.42578125" style="13" customWidth="1"/>
    <col min="28" max="28" width="8.85546875" style="13" customWidth="1"/>
    <col min="29" max="29" width="13.42578125" style="13" customWidth="1"/>
    <col min="30" max="30" width="9.85546875" style="13" customWidth="1"/>
    <col min="31" max="31" width="3.42578125" style="13" customWidth="1"/>
    <col min="32" max="32" width="1.28515625" style="13" customWidth="1"/>
    <col min="33" max="33" width="5.7109375" style="13" customWidth="1"/>
    <col min="34" max="34" width="7.5703125" style="24" customWidth="1"/>
    <col min="35" max="35" width="2.7109375" style="24" customWidth="1"/>
    <col min="36" max="36" width="7.140625" style="13" customWidth="1"/>
    <col min="37" max="37" width="3.42578125" style="13" customWidth="1"/>
    <col min="38" max="38" width="3.42578125" style="29" customWidth="1"/>
    <col min="39" max="39" width="3.42578125" style="13" customWidth="1"/>
    <col min="40" max="40" width="10.28515625" style="13" customWidth="1"/>
    <col min="41" max="41" width="13" style="13" customWidth="1"/>
    <col min="42" max="42" width="10.5703125" style="24" customWidth="1"/>
    <col min="43" max="43" width="9.140625" style="13" customWidth="1"/>
    <col min="44" max="16384" width="11.42578125" style="13"/>
  </cols>
  <sheetData>
    <row r="1" spans="1:43" ht="11.25" customHeight="1" x14ac:dyDescent="0.2">
      <c r="L1" s="297" t="s">
        <v>47</v>
      </c>
      <c r="M1" s="297"/>
      <c r="N1" s="297"/>
      <c r="O1" s="297"/>
      <c r="P1" s="297"/>
      <c r="Q1" s="297"/>
      <c r="R1" s="297"/>
      <c r="AH1" s="13"/>
      <c r="AI1" s="13"/>
    </row>
    <row r="2" spans="1:43" ht="4.5" customHeight="1" x14ac:dyDescent="0.2">
      <c r="AH2" s="13"/>
      <c r="AI2" s="13"/>
    </row>
    <row r="3" spans="1:43" ht="11.25" customHeight="1" x14ac:dyDescent="0.2">
      <c r="L3" s="290" t="s">
        <v>48</v>
      </c>
      <c r="M3" s="290"/>
      <c r="N3" s="290"/>
      <c r="O3" s="290"/>
      <c r="P3" s="290"/>
      <c r="Q3" s="290"/>
      <c r="R3" s="290"/>
      <c r="S3" s="290"/>
      <c r="U3" s="299">
        <v>1900</v>
      </c>
      <c r="V3" s="299"/>
      <c r="W3" s="299"/>
      <c r="AB3" s="290" t="s">
        <v>49</v>
      </c>
      <c r="AC3" s="290"/>
      <c r="AD3" s="290"/>
      <c r="AE3" s="290"/>
      <c r="AG3" s="299">
        <v>0</v>
      </c>
      <c r="AH3" s="299"/>
      <c r="AI3" s="13"/>
    </row>
    <row r="4" spans="1:43" ht="11.25" customHeight="1" x14ac:dyDescent="0.2">
      <c r="L4" s="290" t="s">
        <v>50</v>
      </c>
      <c r="M4" s="290"/>
      <c r="N4" s="290"/>
      <c r="O4" s="290"/>
      <c r="P4" s="290"/>
      <c r="Q4" s="290"/>
      <c r="R4" s="290"/>
      <c r="S4" s="290"/>
      <c r="U4" s="299">
        <v>0</v>
      </c>
      <c r="V4" s="299"/>
      <c r="W4" s="299"/>
      <c r="AB4" s="290" t="s">
        <v>51</v>
      </c>
      <c r="AC4" s="290"/>
      <c r="AD4" s="290"/>
      <c r="AE4" s="290"/>
      <c r="AG4" s="300">
        <v>1900</v>
      </c>
      <c r="AH4" s="300"/>
      <c r="AI4" s="13"/>
    </row>
    <row r="5" spans="1:43" ht="11.25" customHeight="1" x14ac:dyDescent="0.2">
      <c r="L5" s="290" t="s">
        <v>52</v>
      </c>
      <c r="M5" s="290"/>
      <c r="N5" s="290"/>
      <c r="O5" s="290"/>
      <c r="P5" s="290"/>
      <c r="Q5" s="290"/>
      <c r="R5" s="290"/>
      <c r="S5" s="290"/>
      <c r="U5" s="299">
        <v>0</v>
      </c>
      <c r="V5" s="299"/>
      <c r="W5" s="299"/>
      <c r="AH5" s="13"/>
      <c r="AI5" s="13"/>
    </row>
    <row r="6" spans="1:43" ht="4.5" customHeight="1" x14ac:dyDescent="0.2">
      <c r="AH6" s="13"/>
      <c r="AI6" s="13"/>
    </row>
    <row r="7" spans="1:43" ht="11.25" customHeight="1" x14ac:dyDescent="0.2">
      <c r="L7" s="297" t="s">
        <v>53</v>
      </c>
      <c r="M7" s="297"/>
      <c r="N7" s="297"/>
      <c r="O7" s="297"/>
      <c r="P7" s="297"/>
      <c r="Q7" s="297"/>
      <c r="R7" s="297"/>
      <c r="AH7" s="13"/>
      <c r="AI7" s="13"/>
    </row>
    <row r="8" spans="1:43" ht="4.5" customHeight="1" x14ac:dyDescent="0.2">
      <c r="AH8" s="13"/>
      <c r="AI8" s="13"/>
    </row>
    <row r="9" spans="1:43" ht="11.25" customHeight="1" x14ac:dyDescent="0.2">
      <c r="L9" s="301" t="s">
        <v>54</v>
      </c>
      <c r="M9" s="301"/>
      <c r="N9" s="301"/>
      <c r="O9" s="301"/>
      <c r="P9" s="301"/>
      <c r="Q9" s="301"/>
      <c r="R9" s="301"/>
      <c r="S9" s="301"/>
      <c r="U9" s="299">
        <v>0</v>
      </c>
      <c r="V9" s="299"/>
      <c r="W9" s="299"/>
      <c r="AB9" s="290" t="s">
        <v>450</v>
      </c>
      <c r="AC9" s="290"/>
      <c r="AD9" s="290"/>
      <c r="AE9" s="290"/>
      <c r="AH9" s="13"/>
      <c r="AI9" s="13"/>
    </row>
    <row r="10" spans="1:43" ht="4.5" customHeight="1" x14ac:dyDescent="0.2">
      <c r="AH10" s="13"/>
      <c r="AI10" s="13"/>
    </row>
    <row r="11" spans="1:43" ht="11.25" customHeight="1" x14ac:dyDescent="0.2">
      <c r="L11" s="297" t="s">
        <v>56</v>
      </c>
      <c r="M11" s="297"/>
      <c r="N11" s="297"/>
      <c r="O11" s="297"/>
      <c r="P11" s="297"/>
      <c r="Q11" s="297"/>
      <c r="R11" s="297"/>
      <c r="AH11" s="13"/>
      <c r="AI11" s="13"/>
      <c r="AN11" s="13" cm="1">
        <f t="array" ref="AN11:AN30">_xlfn.UNIQUE(C:C)</f>
        <v>0</v>
      </c>
      <c r="AO11" s="13" cm="1">
        <f t="array" ref="AO11:AO30">_xlfn.UNIQUE(D:D)</f>
        <v>0</v>
      </c>
    </row>
    <row r="12" spans="1:43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22" t="s">
        <v>60</v>
      </c>
      <c r="F12" s="38" t="s">
        <v>69</v>
      </c>
      <c r="G12" s="30" t="s">
        <v>194</v>
      </c>
      <c r="H12" s="31" t="s">
        <v>194</v>
      </c>
      <c r="I12" s="30" t="s">
        <v>194</v>
      </c>
      <c r="J12" s="288" t="s">
        <v>57</v>
      </c>
      <c r="K12" s="288"/>
      <c r="L12" s="288"/>
      <c r="M12" s="288" t="s">
        <v>58</v>
      </c>
      <c r="N12" s="288"/>
      <c r="O12" s="288"/>
      <c r="P12" s="19" t="s">
        <v>59</v>
      </c>
      <c r="Q12" s="46" t="s">
        <v>60</v>
      </c>
      <c r="R12" s="288" t="s">
        <v>61</v>
      </c>
      <c r="S12" s="288"/>
      <c r="T12" s="288"/>
      <c r="U12" s="288"/>
      <c r="V12" s="19" t="s">
        <v>62</v>
      </c>
      <c r="W12" s="288" t="s">
        <v>63</v>
      </c>
      <c r="X12" s="288"/>
      <c r="Y12" s="19" t="s">
        <v>64</v>
      </c>
      <c r="AA12" s="288" t="s">
        <v>65</v>
      </c>
      <c r="AB12" s="288"/>
      <c r="AC12" s="19" t="s">
        <v>66</v>
      </c>
      <c r="AD12" s="19" t="s">
        <v>67</v>
      </c>
      <c r="AE12" s="288" t="s">
        <v>68</v>
      </c>
      <c r="AF12" s="288"/>
      <c r="AG12" s="288"/>
      <c r="AH12" s="288" t="s">
        <v>69</v>
      </c>
      <c r="AI12" s="288"/>
      <c r="AJ12" s="19" t="s">
        <v>63</v>
      </c>
      <c r="AK12" s="30" t="s">
        <v>194</v>
      </c>
      <c r="AL12" s="31" t="s">
        <v>194</v>
      </c>
      <c r="AM12" s="30" t="s">
        <v>194</v>
      </c>
      <c r="AN12" s="27" t="str">
        <v>Fecha de Emisión</v>
      </c>
      <c r="AO12" s="27" t="str">
        <v>Fecha de Cancelación</v>
      </c>
      <c r="AP12" s="27" t="s">
        <v>69</v>
      </c>
      <c r="AQ12" s="20"/>
    </row>
    <row r="13" spans="1:43" ht="15" customHeight="1" x14ac:dyDescent="0.2">
      <c r="M13" s="291" t="s">
        <v>70</v>
      </c>
      <c r="N13" s="291"/>
      <c r="O13" s="291"/>
      <c r="AH13" s="13"/>
      <c r="AI13" s="13"/>
      <c r="AN13" s="23" t="str">
        <v/>
      </c>
      <c r="AO13" s="23" t="str">
        <v/>
      </c>
      <c r="AP13" s="28">
        <f>SUMIFS(F:F,C:C,AN13)</f>
        <v>0</v>
      </c>
    </row>
    <row r="14" spans="1:43" ht="10.5" customHeight="1" x14ac:dyDescent="0.2">
      <c r="A14" s="34" t="s">
        <v>443</v>
      </c>
      <c r="B14" s="33" t="b">
        <f t="shared" ref="B14:B17" si="0">DATE(YEAR(AD14),MONTH(AD14),DAY(AD14))=DATE(YEAR(AE14),MONTH(AE14),DAY(AE14))</f>
        <v>1</v>
      </c>
      <c r="C14" s="33" t="str">
        <f>IF(ISBLANK(AD14)=FALSE,TEXT(AD14,"YYYY-MM"),"")</f>
        <v/>
      </c>
      <c r="D14" s="33" t="str">
        <f>IF(ISBLANK(AE14)=FALSE,TEXT(AE14,"YYYY-MM"),"")</f>
        <v/>
      </c>
      <c r="E14" s="33"/>
      <c r="F14" s="39">
        <f>AH14</f>
        <v>0</v>
      </c>
      <c r="J14" s="292" t="s">
        <v>451</v>
      </c>
      <c r="K14" s="292"/>
      <c r="L14" s="292"/>
      <c r="M14" s="293">
        <v>43950</v>
      </c>
      <c r="N14" s="293"/>
      <c r="O14" s="293"/>
      <c r="P14" s="15">
        <v>291.42430000000002</v>
      </c>
      <c r="Q14" s="47">
        <v>45.935699999999997</v>
      </c>
      <c r="R14" s="314">
        <v>0</v>
      </c>
      <c r="S14" s="314"/>
      <c r="T14" s="314"/>
      <c r="U14" s="314"/>
      <c r="V14" s="15">
        <v>337.36</v>
      </c>
      <c r="W14" s="314">
        <v>0</v>
      </c>
      <c r="X14" s="314"/>
      <c r="Y14" s="21" t="s">
        <v>85</v>
      </c>
      <c r="AA14" s="295"/>
      <c r="AB14" s="295"/>
      <c r="AC14" s="21"/>
      <c r="AD14" s="16"/>
      <c r="AE14" s="296"/>
      <c r="AF14" s="296"/>
      <c r="AG14" s="296"/>
      <c r="AH14" s="314"/>
      <c r="AI14" s="314"/>
      <c r="AJ14" s="15"/>
      <c r="AN14" s="23" t="str">
        <v>2020-07</v>
      </c>
      <c r="AO14" s="23" t="str">
        <v>2020-07</v>
      </c>
      <c r="AP14" s="28">
        <f>SUMIFS(F:F,C:C,AN14)</f>
        <v>337.36</v>
      </c>
    </row>
    <row r="15" spans="1:43" ht="10.5" customHeight="1" x14ac:dyDescent="0.2">
      <c r="A15" s="34" t="s">
        <v>443</v>
      </c>
      <c r="B15" s="33" t="b">
        <f t="shared" si="0"/>
        <v>1</v>
      </c>
      <c r="C15" s="33" t="str">
        <f t="shared" ref="C15:D17" si="1">IF(ISBLANK(AD15)=FALSE,TEXT(AD15,"YYYY-MM"),"")</f>
        <v/>
      </c>
      <c r="D15" s="33" t="str">
        <f t="shared" si="1"/>
        <v/>
      </c>
      <c r="E15" s="33"/>
      <c r="F15" s="39">
        <f t="shared" ref="F15:F17" si="2">AH15</f>
        <v>0</v>
      </c>
      <c r="J15" s="292" t="s">
        <v>452</v>
      </c>
      <c r="K15" s="292"/>
      <c r="L15" s="292"/>
      <c r="M15" s="293">
        <v>43980</v>
      </c>
      <c r="N15" s="293"/>
      <c r="O15" s="293"/>
      <c r="P15" s="15">
        <v>292.61160000000001</v>
      </c>
      <c r="Q15" s="47">
        <v>44.748399999999997</v>
      </c>
      <c r="R15" s="314">
        <v>0</v>
      </c>
      <c r="S15" s="314"/>
      <c r="T15" s="314"/>
      <c r="U15" s="314"/>
      <c r="V15" s="15">
        <v>337.36</v>
      </c>
      <c r="W15" s="314">
        <v>0</v>
      </c>
      <c r="X15" s="314"/>
      <c r="Y15" s="21" t="s">
        <v>85</v>
      </c>
      <c r="AA15" s="295"/>
      <c r="AB15" s="295"/>
      <c r="AC15" s="21"/>
      <c r="AD15" s="16"/>
      <c r="AE15" s="296"/>
      <c r="AF15" s="296"/>
      <c r="AG15" s="296"/>
      <c r="AH15" s="314"/>
      <c r="AI15" s="314"/>
      <c r="AJ15" s="15"/>
      <c r="AN15" s="23" t="str">
        <v>2020-08</v>
      </c>
      <c r="AO15" s="23" t="str">
        <v>2020-08</v>
      </c>
      <c r="AP15" s="28">
        <f t="shared" ref="AP15:AP16" si="3">SUMIFS(F:F,C:C,AN15)</f>
        <v>337.36</v>
      </c>
    </row>
    <row r="16" spans="1:43" ht="10.5" customHeight="1" x14ac:dyDescent="0.2">
      <c r="A16" s="34" t="s">
        <v>443</v>
      </c>
      <c r="B16" s="33" t="b">
        <f t="shared" si="0"/>
        <v>1</v>
      </c>
      <c r="C16" s="33" t="str">
        <f t="shared" si="1"/>
        <v/>
      </c>
      <c r="D16" s="33" t="str">
        <f t="shared" si="1"/>
        <v/>
      </c>
      <c r="E16" s="33"/>
      <c r="F16" s="39">
        <f t="shared" si="2"/>
        <v>0</v>
      </c>
      <c r="J16" s="292" t="s">
        <v>453</v>
      </c>
      <c r="K16" s="292"/>
      <c r="L16" s="292"/>
      <c r="M16" s="293">
        <v>44011</v>
      </c>
      <c r="N16" s="293"/>
      <c r="O16" s="293"/>
      <c r="P16" s="15">
        <v>293.80369999999999</v>
      </c>
      <c r="Q16" s="47">
        <v>43.5563</v>
      </c>
      <c r="R16" s="314">
        <v>0</v>
      </c>
      <c r="S16" s="314"/>
      <c r="T16" s="314"/>
      <c r="U16" s="314"/>
      <c r="V16" s="15">
        <v>337.36</v>
      </c>
      <c r="W16" s="314">
        <v>0</v>
      </c>
      <c r="X16" s="314"/>
      <c r="Y16" s="21" t="s">
        <v>85</v>
      </c>
      <c r="AA16" s="295"/>
      <c r="AB16" s="295"/>
      <c r="AC16" s="21"/>
      <c r="AD16" s="16"/>
      <c r="AE16" s="296"/>
      <c r="AF16" s="296"/>
      <c r="AG16" s="296"/>
      <c r="AH16" s="314"/>
      <c r="AI16" s="314"/>
      <c r="AJ16" s="15"/>
      <c r="AN16" s="23" t="str">
        <v>2020-10</v>
      </c>
      <c r="AO16" s="23" t="str">
        <v>2020-10</v>
      </c>
      <c r="AP16" s="28">
        <f t="shared" si="3"/>
        <v>337.36</v>
      </c>
    </row>
    <row r="17" spans="1:42" ht="10.5" customHeight="1" x14ac:dyDescent="0.2">
      <c r="A17" s="34" t="s">
        <v>443</v>
      </c>
      <c r="B17" s="33" t="b">
        <f t="shared" si="0"/>
        <v>1</v>
      </c>
      <c r="C17" s="33" t="str">
        <f t="shared" si="1"/>
        <v/>
      </c>
      <c r="D17" s="33" t="str">
        <f t="shared" si="1"/>
        <v/>
      </c>
      <c r="E17" s="33"/>
      <c r="F17" s="39">
        <f t="shared" si="2"/>
        <v>0</v>
      </c>
      <c r="J17" s="292" t="s">
        <v>454</v>
      </c>
      <c r="K17" s="292"/>
      <c r="L17" s="292"/>
      <c r="M17" s="293">
        <v>44041</v>
      </c>
      <c r="N17" s="293"/>
      <c r="O17" s="293"/>
      <c r="P17" s="15">
        <v>295.00069999999999</v>
      </c>
      <c r="Q17" s="47">
        <v>42.359299999999998</v>
      </c>
      <c r="R17" s="314">
        <v>0</v>
      </c>
      <c r="S17" s="314"/>
      <c r="T17" s="314"/>
      <c r="U17" s="314"/>
      <c r="V17" s="15">
        <v>337.36</v>
      </c>
      <c r="W17" s="314">
        <v>0</v>
      </c>
      <c r="X17" s="314"/>
      <c r="Y17" s="21" t="s">
        <v>85</v>
      </c>
      <c r="AA17" s="295"/>
      <c r="AB17" s="295"/>
      <c r="AC17" s="21"/>
      <c r="AD17" s="16"/>
      <c r="AE17" s="296"/>
      <c r="AF17" s="296"/>
      <c r="AG17" s="296"/>
      <c r="AH17" s="314"/>
      <c r="AI17" s="314"/>
      <c r="AJ17" s="15"/>
      <c r="AN17" s="23" t="str">
        <v>2020-12</v>
      </c>
      <c r="AO17" s="23" t="str">
        <v>2020-12</v>
      </c>
      <c r="AP17" s="28">
        <f>SUMIFS(F:F,C:C,AN17)</f>
        <v>337.36</v>
      </c>
    </row>
    <row r="18" spans="1:42" ht="10.5" customHeight="1" x14ac:dyDescent="0.2">
      <c r="A18" s="34" t="s">
        <v>443</v>
      </c>
      <c r="B18" s="33" t="b">
        <f t="shared" ref="B18:B49" si="4">DATE(YEAR(AD18),MONTH(AD18),DAY(AD18))=DATE(YEAR(AE18),MONTH(AE18),DAY(AE18))</f>
        <v>1</v>
      </c>
      <c r="C18" s="33" t="str">
        <f t="shared" ref="C18:C49" si="5">IF(ISBLANK(AD18)=FALSE,TEXT(AD18,"YYYY-MM"),"")</f>
        <v/>
      </c>
      <c r="D18" s="33" t="str">
        <f t="shared" ref="D18:D49" si="6">IF(ISBLANK(AE18)=FALSE,TEXT(AE18,"YYYY-MM"),"")</f>
        <v/>
      </c>
      <c r="E18" s="33"/>
      <c r="F18" s="39">
        <f t="shared" ref="F18:F49" si="7">AH18</f>
        <v>0</v>
      </c>
      <c r="J18" s="292" t="s">
        <v>455</v>
      </c>
      <c r="K18" s="292"/>
      <c r="L18" s="292"/>
      <c r="M18" s="293">
        <v>44072</v>
      </c>
      <c r="N18" s="293"/>
      <c r="O18" s="293"/>
      <c r="P18" s="15">
        <v>296.20260000000002</v>
      </c>
      <c r="Q18" s="47">
        <v>41.157400000000003</v>
      </c>
      <c r="R18" s="314">
        <v>0</v>
      </c>
      <c r="S18" s="314"/>
      <c r="T18" s="314"/>
      <c r="U18" s="314"/>
      <c r="V18" s="15">
        <v>337.36</v>
      </c>
      <c r="W18" s="314">
        <v>0</v>
      </c>
      <c r="X18" s="314"/>
      <c r="Y18" s="21" t="s">
        <v>85</v>
      </c>
      <c r="AA18" s="295"/>
      <c r="AB18" s="295"/>
      <c r="AC18" s="21"/>
      <c r="AD18" s="16"/>
      <c r="AE18" s="296"/>
      <c r="AF18" s="296"/>
      <c r="AG18" s="296"/>
      <c r="AH18" s="314"/>
      <c r="AI18" s="314"/>
      <c r="AJ18" s="15"/>
      <c r="AN18" s="13" t="str">
        <v>2021-03</v>
      </c>
      <c r="AO18" s="13" t="str">
        <v>2021-03</v>
      </c>
      <c r="AP18" s="28">
        <f t="shared" ref="AP18:AP30" si="8">SUMIFS(F:F,C:C,AN18)</f>
        <v>337.36</v>
      </c>
    </row>
    <row r="19" spans="1:42" x14ac:dyDescent="0.2">
      <c r="A19" s="34" t="s">
        <v>443</v>
      </c>
      <c r="B19" s="33" t="b">
        <f t="shared" si="4"/>
        <v>1</v>
      </c>
      <c r="C19" s="33" t="str">
        <f t="shared" si="5"/>
        <v/>
      </c>
      <c r="D19" s="33" t="str">
        <f t="shared" si="6"/>
        <v/>
      </c>
      <c r="E19" s="33"/>
      <c r="F19" s="39">
        <f t="shared" si="7"/>
        <v>0</v>
      </c>
      <c r="J19" s="292" t="s">
        <v>456</v>
      </c>
      <c r="K19" s="292"/>
      <c r="L19" s="292"/>
      <c r="M19" s="293">
        <v>44103</v>
      </c>
      <c r="N19" s="293"/>
      <c r="O19" s="293"/>
      <c r="P19" s="15">
        <v>297.40929999999997</v>
      </c>
      <c r="Q19" s="47">
        <v>39.950699999999998</v>
      </c>
      <c r="R19" s="314">
        <v>0</v>
      </c>
      <c r="S19" s="314"/>
      <c r="T19" s="314"/>
      <c r="U19" s="314"/>
      <c r="V19" s="15">
        <v>337.36</v>
      </c>
      <c r="W19" s="314">
        <v>0</v>
      </c>
      <c r="X19" s="314"/>
      <c r="Y19" s="21" t="s">
        <v>85</v>
      </c>
      <c r="AA19" s="295"/>
      <c r="AB19" s="295"/>
      <c r="AC19" s="21"/>
      <c r="AD19" s="16"/>
      <c r="AE19" s="296"/>
      <c r="AF19" s="296"/>
      <c r="AG19" s="296"/>
      <c r="AH19" s="314"/>
      <c r="AI19" s="314"/>
      <c r="AJ19" s="15"/>
      <c r="AN19" s="13" t="str">
        <v>2021-06</v>
      </c>
      <c r="AO19" s="13" t="str">
        <v>2021-06</v>
      </c>
      <c r="AP19" s="28">
        <f t="shared" si="8"/>
        <v>674.72</v>
      </c>
    </row>
    <row r="20" spans="1:42" x14ac:dyDescent="0.2">
      <c r="A20" s="34" t="s">
        <v>443</v>
      </c>
      <c r="B20" s="33" t="b">
        <f t="shared" si="4"/>
        <v>1</v>
      </c>
      <c r="C20" s="33" t="str">
        <f t="shared" si="5"/>
        <v/>
      </c>
      <c r="D20" s="33" t="str">
        <f t="shared" si="6"/>
        <v/>
      </c>
      <c r="E20" s="33"/>
      <c r="F20" s="39">
        <f t="shared" si="7"/>
        <v>0</v>
      </c>
      <c r="J20" s="292" t="s">
        <v>457</v>
      </c>
      <c r="K20" s="292"/>
      <c r="L20" s="292"/>
      <c r="M20" s="293">
        <v>44133</v>
      </c>
      <c r="N20" s="293"/>
      <c r="O20" s="293"/>
      <c r="P20" s="15">
        <v>298.62099999999998</v>
      </c>
      <c r="Q20" s="47">
        <v>38.738999999999997</v>
      </c>
      <c r="R20" s="314">
        <v>0</v>
      </c>
      <c r="S20" s="314"/>
      <c r="T20" s="314"/>
      <c r="U20" s="314"/>
      <c r="V20" s="15">
        <v>337.36</v>
      </c>
      <c r="W20" s="314">
        <v>0</v>
      </c>
      <c r="X20" s="314"/>
      <c r="Y20" s="21" t="s">
        <v>85</v>
      </c>
      <c r="AA20" s="295"/>
      <c r="AB20" s="295"/>
      <c r="AC20" s="21"/>
      <c r="AD20" s="16"/>
      <c r="AE20" s="296"/>
      <c r="AF20" s="296"/>
      <c r="AG20" s="296"/>
      <c r="AH20" s="314"/>
      <c r="AI20" s="314"/>
      <c r="AJ20" s="15"/>
      <c r="AN20" s="13" t="str">
        <v>2021-09</v>
      </c>
      <c r="AO20" s="13" t="str">
        <v>2021-09</v>
      </c>
      <c r="AP20" s="28">
        <f t="shared" si="8"/>
        <v>674.72</v>
      </c>
    </row>
    <row r="21" spans="1:42" x14ac:dyDescent="0.2">
      <c r="A21" s="34" t="s">
        <v>443</v>
      </c>
      <c r="B21" s="33" t="b">
        <f t="shared" si="4"/>
        <v>1</v>
      </c>
      <c r="C21" s="33" t="str">
        <f t="shared" si="5"/>
        <v/>
      </c>
      <c r="D21" s="33" t="str">
        <f t="shared" si="6"/>
        <v/>
      </c>
      <c r="E21" s="33"/>
      <c r="F21" s="39">
        <f t="shared" si="7"/>
        <v>0</v>
      </c>
      <c r="J21" s="292" t="s">
        <v>458</v>
      </c>
      <c r="K21" s="292"/>
      <c r="L21" s="292"/>
      <c r="M21" s="293">
        <v>44164</v>
      </c>
      <c r="N21" s="293"/>
      <c r="O21" s="293"/>
      <c r="P21" s="15">
        <v>299.83760000000001</v>
      </c>
      <c r="Q21" s="47">
        <v>37.522399999999998</v>
      </c>
      <c r="R21" s="314">
        <v>0</v>
      </c>
      <c r="S21" s="314"/>
      <c r="T21" s="314"/>
      <c r="U21" s="314"/>
      <c r="V21" s="15">
        <v>337.36</v>
      </c>
      <c r="W21" s="314">
        <v>0</v>
      </c>
      <c r="X21" s="314"/>
      <c r="Y21" s="21" t="s">
        <v>85</v>
      </c>
      <c r="AA21" s="295"/>
      <c r="AB21" s="295"/>
      <c r="AC21" s="21"/>
      <c r="AD21" s="16"/>
      <c r="AE21" s="296"/>
      <c r="AF21" s="296"/>
      <c r="AG21" s="296"/>
      <c r="AH21" s="314"/>
      <c r="AI21" s="314"/>
      <c r="AJ21" s="15"/>
      <c r="AN21" s="13" t="str">
        <v>2021-10</v>
      </c>
      <c r="AO21" s="13" t="str">
        <v>2021-10</v>
      </c>
      <c r="AP21" s="28">
        <f t="shared" si="8"/>
        <v>674.72</v>
      </c>
    </row>
    <row r="22" spans="1:42" x14ac:dyDescent="0.2">
      <c r="A22" s="34" t="s">
        <v>443</v>
      </c>
      <c r="B22" s="33" t="b">
        <f t="shared" si="4"/>
        <v>1</v>
      </c>
      <c r="C22" s="33" t="str">
        <f t="shared" si="5"/>
        <v/>
      </c>
      <c r="D22" s="33" t="str">
        <f t="shared" si="6"/>
        <v/>
      </c>
      <c r="E22" s="33"/>
      <c r="F22" s="39">
        <f t="shared" si="7"/>
        <v>0</v>
      </c>
      <c r="J22" s="292" t="s">
        <v>459</v>
      </c>
      <c r="K22" s="292"/>
      <c r="L22" s="292"/>
      <c r="M22" s="293">
        <v>44194</v>
      </c>
      <c r="N22" s="293"/>
      <c r="O22" s="293"/>
      <c r="P22" s="15">
        <v>301.05919999999998</v>
      </c>
      <c r="Q22" s="47">
        <v>36.300800000000002</v>
      </c>
      <c r="R22" s="314">
        <v>0</v>
      </c>
      <c r="S22" s="314"/>
      <c r="T22" s="314"/>
      <c r="U22" s="314"/>
      <c r="V22" s="15">
        <v>337.36</v>
      </c>
      <c r="W22" s="314">
        <v>0</v>
      </c>
      <c r="X22" s="314"/>
      <c r="Y22" s="21" t="s">
        <v>85</v>
      </c>
      <c r="AA22" s="295"/>
      <c r="AB22" s="295"/>
      <c r="AC22" s="21"/>
      <c r="AD22" s="16"/>
      <c r="AE22" s="296"/>
      <c r="AF22" s="296"/>
      <c r="AG22" s="296"/>
      <c r="AH22" s="314"/>
      <c r="AI22" s="314"/>
      <c r="AJ22" s="15"/>
      <c r="AN22" s="13" t="str">
        <v>2021-12</v>
      </c>
      <c r="AO22" s="13" t="str">
        <v>2021-12</v>
      </c>
      <c r="AP22" s="28">
        <f t="shared" si="8"/>
        <v>337.36</v>
      </c>
    </row>
    <row r="23" spans="1:42" x14ac:dyDescent="0.2">
      <c r="A23" s="34" t="s">
        <v>443</v>
      </c>
      <c r="B23" s="33" t="b">
        <f t="shared" si="4"/>
        <v>1</v>
      </c>
      <c r="C23" s="33" t="str">
        <f t="shared" si="5"/>
        <v/>
      </c>
      <c r="D23" s="33" t="str">
        <f t="shared" si="6"/>
        <v/>
      </c>
      <c r="E23" s="33"/>
      <c r="F23" s="39">
        <f t="shared" si="7"/>
        <v>0</v>
      </c>
      <c r="J23" s="292" t="s">
        <v>460</v>
      </c>
      <c r="K23" s="292"/>
      <c r="L23" s="292"/>
      <c r="M23" s="293">
        <v>44225</v>
      </c>
      <c r="N23" s="293"/>
      <c r="O23" s="293"/>
      <c r="P23" s="15">
        <v>302.28570000000002</v>
      </c>
      <c r="Q23" s="47">
        <v>35.074300000000001</v>
      </c>
      <c r="R23" s="314">
        <v>0</v>
      </c>
      <c r="S23" s="314"/>
      <c r="T23" s="314"/>
      <c r="U23" s="314"/>
      <c r="V23" s="15">
        <v>337.36</v>
      </c>
      <c r="W23" s="314">
        <v>0</v>
      </c>
      <c r="X23" s="314"/>
      <c r="Y23" s="21" t="s">
        <v>85</v>
      </c>
      <c r="AA23" s="295"/>
      <c r="AB23" s="295"/>
      <c r="AC23" s="21"/>
      <c r="AD23" s="16"/>
      <c r="AE23" s="296"/>
      <c r="AF23" s="296"/>
      <c r="AG23" s="296"/>
      <c r="AH23" s="314"/>
      <c r="AI23" s="314"/>
      <c r="AJ23" s="15"/>
      <c r="AN23" s="13" t="str">
        <v>2022-01</v>
      </c>
      <c r="AO23" s="13" t="str">
        <v>2022-01</v>
      </c>
      <c r="AP23" s="28">
        <f t="shared" si="8"/>
        <v>337.36</v>
      </c>
    </row>
    <row r="24" spans="1:42" x14ac:dyDescent="0.2">
      <c r="A24" s="34" t="s">
        <v>443</v>
      </c>
      <c r="B24" s="33" t="b">
        <f t="shared" si="4"/>
        <v>1</v>
      </c>
      <c r="C24" s="33" t="str">
        <f t="shared" si="5"/>
        <v/>
      </c>
      <c r="D24" s="33" t="str">
        <f t="shared" si="6"/>
        <v/>
      </c>
      <c r="E24" s="33"/>
      <c r="F24" s="39">
        <f t="shared" si="7"/>
        <v>0</v>
      </c>
      <c r="J24" s="292" t="s">
        <v>461</v>
      </c>
      <c r="K24" s="292"/>
      <c r="L24" s="292"/>
      <c r="M24" s="293">
        <v>44255</v>
      </c>
      <c r="N24" s="293"/>
      <c r="O24" s="293"/>
      <c r="P24" s="15">
        <v>303.51729999999998</v>
      </c>
      <c r="Q24" s="47">
        <v>33.842700000000001</v>
      </c>
      <c r="R24" s="314">
        <v>0</v>
      </c>
      <c r="S24" s="314"/>
      <c r="T24" s="314"/>
      <c r="U24" s="314"/>
      <c r="V24" s="15">
        <v>337.36</v>
      </c>
      <c r="W24" s="314">
        <v>0</v>
      </c>
      <c r="X24" s="314"/>
      <c r="Y24" s="21" t="s">
        <v>85</v>
      </c>
      <c r="AA24" s="295"/>
      <c r="AB24" s="295"/>
      <c r="AC24" s="21"/>
      <c r="AD24" s="16"/>
      <c r="AE24" s="296"/>
      <c r="AF24" s="296"/>
      <c r="AG24" s="296"/>
      <c r="AH24" s="314"/>
      <c r="AI24" s="314"/>
      <c r="AJ24" s="15"/>
      <c r="AN24" s="13" t="str">
        <v>2022-04</v>
      </c>
      <c r="AO24" s="13" t="str">
        <v>2022-04</v>
      </c>
      <c r="AP24" s="28">
        <f t="shared" si="8"/>
        <v>337.36</v>
      </c>
    </row>
    <row r="25" spans="1:42" x14ac:dyDescent="0.2">
      <c r="A25" s="34" t="s">
        <v>443</v>
      </c>
      <c r="B25" s="33" t="b">
        <f t="shared" si="4"/>
        <v>1</v>
      </c>
      <c r="C25" s="33" t="str">
        <f t="shared" si="5"/>
        <v/>
      </c>
      <c r="D25" s="33" t="str">
        <f t="shared" si="6"/>
        <v/>
      </c>
      <c r="E25" s="33"/>
      <c r="F25" s="39">
        <f t="shared" si="7"/>
        <v>0</v>
      </c>
      <c r="J25" s="292" t="s">
        <v>462</v>
      </c>
      <c r="K25" s="292"/>
      <c r="L25" s="292"/>
      <c r="M25" s="293">
        <v>44284</v>
      </c>
      <c r="N25" s="293"/>
      <c r="O25" s="293"/>
      <c r="P25" s="15">
        <v>304.75389999999999</v>
      </c>
      <c r="Q25" s="47">
        <v>32.606099999999998</v>
      </c>
      <c r="R25" s="314">
        <v>0</v>
      </c>
      <c r="S25" s="314"/>
      <c r="T25" s="314"/>
      <c r="U25" s="314"/>
      <c r="V25" s="15">
        <v>337.36</v>
      </c>
      <c r="W25" s="314">
        <v>0</v>
      </c>
      <c r="X25" s="314"/>
      <c r="Y25" s="21" t="s">
        <v>85</v>
      </c>
      <c r="AA25" s="295"/>
      <c r="AB25" s="295"/>
      <c r="AC25" s="21"/>
      <c r="AD25" s="16"/>
      <c r="AE25" s="296"/>
      <c r="AF25" s="296"/>
      <c r="AG25" s="296"/>
      <c r="AH25" s="314"/>
      <c r="AI25" s="314"/>
      <c r="AJ25" s="15"/>
      <c r="AN25" s="13" t="str">
        <v>2022-05</v>
      </c>
      <c r="AO25" s="13" t="str">
        <v>2022-05</v>
      </c>
      <c r="AP25" s="28">
        <f t="shared" si="8"/>
        <v>674.72</v>
      </c>
    </row>
    <row r="26" spans="1:42" x14ac:dyDescent="0.2">
      <c r="A26" s="34" t="s">
        <v>443</v>
      </c>
      <c r="B26" s="33" t="b">
        <f t="shared" si="4"/>
        <v>1</v>
      </c>
      <c r="C26" s="33" t="str">
        <f t="shared" si="5"/>
        <v/>
      </c>
      <c r="D26" s="33" t="str">
        <f t="shared" si="6"/>
        <v/>
      </c>
      <c r="E26" s="33"/>
      <c r="F26" s="39">
        <f t="shared" si="7"/>
        <v>0</v>
      </c>
      <c r="J26" s="292" t="s">
        <v>463</v>
      </c>
      <c r="K26" s="292"/>
      <c r="L26" s="292"/>
      <c r="M26" s="293">
        <v>44315</v>
      </c>
      <c r="N26" s="293"/>
      <c r="O26" s="293"/>
      <c r="P26" s="15">
        <v>305.99549999999999</v>
      </c>
      <c r="Q26" s="47">
        <v>31.3645</v>
      </c>
      <c r="R26" s="314">
        <v>0</v>
      </c>
      <c r="S26" s="314"/>
      <c r="T26" s="314"/>
      <c r="U26" s="314"/>
      <c r="V26" s="15">
        <v>337.36</v>
      </c>
      <c r="W26" s="314">
        <v>0</v>
      </c>
      <c r="X26" s="314"/>
      <c r="Y26" s="21" t="s">
        <v>85</v>
      </c>
      <c r="AA26" s="295"/>
      <c r="AB26" s="295"/>
      <c r="AC26" s="21"/>
      <c r="AD26" s="16"/>
      <c r="AE26" s="296"/>
      <c r="AF26" s="296"/>
      <c r="AG26" s="296"/>
      <c r="AH26" s="314"/>
      <c r="AI26" s="314"/>
      <c r="AJ26" s="15"/>
      <c r="AN26" s="13" t="str">
        <v>2022-06</v>
      </c>
      <c r="AO26" s="13" t="str">
        <v>2022-06</v>
      </c>
      <c r="AP26" s="28">
        <f t="shared" si="8"/>
        <v>337.36</v>
      </c>
    </row>
    <row r="27" spans="1:42" x14ac:dyDescent="0.2">
      <c r="A27" s="34" t="s">
        <v>443</v>
      </c>
      <c r="B27" s="33" t="b">
        <f t="shared" si="4"/>
        <v>1</v>
      </c>
      <c r="C27" s="33" t="str">
        <f t="shared" si="5"/>
        <v/>
      </c>
      <c r="D27" s="33" t="str">
        <f t="shared" si="6"/>
        <v/>
      </c>
      <c r="E27" s="33"/>
      <c r="F27" s="39">
        <f t="shared" si="7"/>
        <v>0</v>
      </c>
      <c r="J27" s="292" t="s">
        <v>464</v>
      </c>
      <c r="K27" s="292"/>
      <c r="L27" s="292"/>
      <c r="M27" s="293">
        <v>44345</v>
      </c>
      <c r="N27" s="293"/>
      <c r="O27" s="293"/>
      <c r="P27" s="15">
        <v>307.24209999999999</v>
      </c>
      <c r="Q27" s="47">
        <v>30.117899999999999</v>
      </c>
      <c r="R27" s="314">
        <v>0</v>
      </c>
      <c r="S27" s="314"/>
      <c r="T27" s="314"/>
      <c r="U27" s="314"/>
      <c r="V27" s="15">
        <v>337.36</v>
      </c>
      <c r="W27" s="314">
        <v>0</v>
      </c>
      <c r="X27" s="314"/>
      <c r="Y27" s="21" t="s">
        <v>85</v>
      </c>
      <c r="AA27" s="295"/>
      <c r="AB27" s="295"/>
      <c r="AC27" s="21"/>
      <c r="AD27" s="16"/>
      <c r="AE27" s="296"/>
      <c r="AF27" s="296"/>
      <c r="AG27" s="296"/>
      <c r="AH27" s="314"/>
      <c r="AI27" s="314"/>
      <c r="AJ27" s="15"/>
      <c r="AN27" s="13" t="str">
        <v>2022-07</v>
      </c>
      <c r="AO27" s="13" t="str">
        <v>2022-07</v>
      </c>
      <c r="AP27" s="28">
        <f t="shared" si="8"/>
        <v>337.36</v>
      </c>
    </row>
    <row r="28" spans="1:42" x14ac:dyDescent="0.2">
      <c r="A28" s="34" t="s">
        <v>443</v>
      </c>
      <c r="B28" s="33" t="b">
        <f t="shared" si="4"/>
        <v>1</v>
      </c>
      <c r="C28" s="33" t="str">
        <f t="shared" si="5"/>
        <v/>
      </c>
      <c r="D28" s="33" t="str">
        <f t="shared" si="6"/>
        <v/>
      </c>
      <c r="E28" s="33"/>
      <c r="F28" s="39">
        <f t="shared" si="7"/>
        <v>0</v>
      </c>
      <c r="J28" s="292" t="s">
        <v>465</v>
      </c>
      <c r="K28" s="292"/>
      <c r="L28" s="292"/>
      <c r="M28" s="293">
        <v>44376</v>
      </c>
      <c r="N28" s="293"/>
      <c r="O28" s="293"/>
      <c r="P28" s="15">
        <v>308.4939</v>
      </c>
      <c r="Q28" s="47">
        <v>28.866099999999999</v>
      </c>
      <c r="R28" s="314">
        <v>0</v>
      </c>
      <c r="S28" s="314"/>
      <c r="T28" s="314"/>
      <c r="U28" s="314"/>
      <c r="V28" s="15">
        <v>337.36</v>
      </c>
      <c r="W28" s="314">
        <v>0</v>
      </c>
      <c r="X28" s="314"/>
      <c r="Y28" s="21" t="s">
        <v>85</v>
      </c>
      <c r="AA28" s="295"/>
      <c r="AB28" s="295"/>
      <c r="AC28" s="21"/>
      <c r="AD28" s="16"/>
      <c r="AE28" s="296"/>
      <c r="AF28" s="296"/>
      <c r="AG28" s="296"/>
      <c r="AH28" s="314"/>
      <c r="AI28" s="314"/>
      <c r="AJ28" s="15"/>
      <c r="AN28" s="13" t="str">
        <v>2022-08</v>
      </c>
      <c r="AO28" s="13" t="str">
        <v>2022-08</v>
      </c>
      <c r="AP28" s="28">
        <f t="shared" si="8"/>
        <v>337.36</v>
      </c>
    </row>
    <row r="29" spans="1:42" x14ac:dyDescent="0.2">
      <c r="A29" s="34" t="s">
        <v>443</v>
      </c>
      <c r="B29" s="33" t="b">
        <f t="shared" si="4"/>
        <v>1</v>
      </c>
      <c r="C29" s="33" t="str">
        <f t="shared" si="5"/>
        <v/>
      </c>
      <c r="D29" s="33" t="str">
        <f t="shared" si="6"/>
        <v/>
      </c>
      <c r="E29" s="33"/>
      <c r="F29" s="39">
        <f t="shared" si="7"/>
        <v>0</v>
      </c>
      <c r="J29" s="292" t="s">
        <v>466</v>
      </c>
      <c r="K29" s="292"/>
      <c r="L29" s="292"/>
      <c r="M29" s="293">
        <v>44406</v>
      </c>
      <c r="N29" s="293"/>
      <c r="O29" s="293"/>
      <c r="P29" s="15">
        <v>309.75069999999999</v>
      </c>
      <c r="Q29" s="47">
        <v>27.609300000000001</v>
      </c>
      <c r="R29" s="314">
        <v>0</v>
      </c>
      <c r="S29" s="314"/>
      <c r="T29" s="314"/>
      <c r="U29" s="314"/>
      <c r="V29" s="15">
        <v>337.36</v>
      </c>
      <c r="W29" s="314">
        <v>0</v>
      </c>
      <c r="X29" s="314"/>
      <c r="Y29" s="21" t="s">
        <v>85</v>
      </c>
      <c r="AA29" s="295"/>
      <c r="AB29" s="295"/>
      <c r="AC29" s="21"/>
      <c r="AD29" s="16"/>
      <c r="AE29" s="296"/>
      <c r="AF29" s="296"/>
      <c r="AG29" s="296"/>
      <c r="AH29" s="314"/>
      <c r="AI29" s="314"/>
      <c r="AJ29" s="15"/>
      <c r="AN29" s="13" t="str">
        <v>2022-09</v>
      </c>
      <c r="AO29" s="13" t="str">
        <v>2022-09</v>
      </c>
      <c r="AP29" s="28">
        <f t="shared" si="8"/>
        <v>337.36</v>
      </c>
    </row>
    <row r="30" spans="1:42" x14ac:dyDescent="0.2">
      <c r="A30" s="34" t="s">
        <v>443</v>
      </c>
      <c r="B30" s="33" t="b">
        <f t="shared" si="4"/>
        <v>1</v>
      </c>
      <c r="C30" s="33" t="str">
        <f t="shared" si="5"/>
        <v/>
      </c>
      <c r="D30" s="33" t="str">
        <f t="shared" si="6"/>
        <v/>
      </c>
      <c r="E30" s="33"/>
      <c r="F30" s="39">
        <f t="shared" si="7"/>
        <v>0</v>
      </c>
      <c r="J30" s="292" t="s">
        <v>467</v>
      </c>
      <c r="K30" s="292"/>
      <c r="L30" s="292"/>
      <c r="M30" s="293">
        <v>44437</v>
      </c>
      <c r="N30" s="293"/>
      <c r="O30" s="293"/>
      <c r="P30" s="15">
        <v>311.0127</v>
      </c>
      <c r="Q30" s="47">
        <v>26.347300000000001</v>
      </c>
      <c r="R30" s="314">
        <v>0</v>
      </c>
      <c r="S30" s="314"/>
      <c r="T30" s="314"/>
      <c r="U30" s="314"/>
      <c r="V30" s="15">
        <v>337.36</v>
      </c>
      <c r="W30" s="314">
        <v>0</v>
      </c>
      <c r="X30" s="314"/>
      <c r="Y30" s="21" t="s">
        <v>85</v>
      </c>
      <c r="AA30" s="295"/>
      <c r="AB30" s="295"/>
      <c r="AC30" s="21"/>
      <c r="AD30" s="16"/>
      <c r="AE30" s="296"/>
      <c r="AF30" s="296"/>
      <c r="AG30" s="296"/>
      <c r="AH30" s="314"/>
      <c r="AI30" s="314"/>
      <c r="AJ30" s="15"/>
      <c r="AN30" s="13" t="str">
        <v>2022-11</v>
      </c>
      <c r="AO30" s="13" t="str">
        <v>2022-11</v>
      </c>
      <c r="AP30" s="28">
        <f t="shared" si="8"/>
        <v>337.36</v>
      </c>
    </row>
    <row r="31" spans="1:42" x14ac:dyDescent="0.2">
      <c r="A31" s="34" t="s">
        <v>443</v>
      </c>
      <c r="B31" s="33" t="b">
        <f t="shared" si="4"/>
        <v>1</v>
      </c>
      <c r="C31" s="33" t="str">
        <f t="shared" si="5"/>
        <v/>
      </c>
      <c r="D31" s="33" t="str">
        <f t="shared" si="6"/>
        <v/>
      </c>
      <c r="E31" s="33"/>
      <c r="F31" s="39">
        <f t="shared" si="7"/>
        <v>0</v>
      </c>
      <c r="J31" s="292" t="s">
        <v>468</v>
      </c>
      <c r="K31" s="292"/>
      <c r="L31" s="292"/>
      <c r="M31" s="293">
        <v>44468</v>
      </c>
      <c r="N31" s="293"/>
      <c r="O31" s="293"/>
      <c r="P31" s="15">
        <v>312.27980000000002</v>
      </c>
      <c r="Q31" s="47">
        <v>25.080200000000001</v>
      </c>
      <c r="R31" s="314">
        <v>0</v>
      </c>
      <c r="S31" s="314"/>
      <c r="T31" s="314"/>
      <c r="U31" s="314"/>
      <c r="V31" s="15">
        <v>337.36</v>
      </c>
      <c r="W31" s="314">
        <v>0</v>
      </c>
      <c r="X31" s="314"/>
      <c r="Y31" s="21" t="s">
        <v>85</v>
      </c>
      <c r="AA31" s="295"/>
      <c r="AB31" s="295"/>
      <c r="AC31" s="21"/>
      <c r="AD31" s="16"/>
      <c r="AE31" s="296"/>
      <c r="AF31" s="296"/>
      <c r="AG31" s="296"/>
      <c r="AH31" s="314"/>
      <c r="AI31" s="314"/>
      <c r="AJ31" s="15"/>
    </row>
    <row r="32" spans="1:42" x14ac:dyDescent="0.2">
      <c r="A32" s="34" t="s">
        <v>443</v>
      </c>
      <c r="B32" s="33" t="b">
        <f t="shared" si="4"/>
        <v>1</v>
      </c>
      <c r="C32" s="33" t="str">
        <f t="shared" si="5"/>
        <v/>
      </c>
      <c r="D32" s="33" t="str">
        <f t="shared" si="6"/>
        <v/>
      </c>
      <c r="E32" s="33"/>
      <c r="F32" s="39">
        <f t="shared" si="7"/>
        <v>0</v>
      </c>
      <c r="J32" s="292" t="s">
        <v>469</v>
      </c>
      <c r="K32" s="292"/>
      <c r="L32" s="292"/>
      <c r="M32" s="293">
        <v>44498</v>
      </c>
      <c r="N32" s="293"/>
      <c r="O32" s="293"/>
      <c r="P32" s="15">
        <v>313.55200000000002</v>
      </c>
      <c r="Q32" s="47">
        <v>23.808</v>
      </c>
      <c r="R32" s="314">
        <v>0</v>
      </c>
      <c r="S32" s="314"/>
      <c r="T32" s="314"/>
      <c r="U32" s="314"/>
      <c r="V32" s="15">
        <v>337.36</v>
      </c>
      <c r="W32" s="314">
        <v>0</v>
      </c>
      <c r="X32" s="314"/>
      <c r="Y32" s="21" t="s">
        <v>85</v>
      </c>
      <c r="AA32" s="295"/>
      <c r="AB32" s="295"/>
      <c r="AC32" s="21"/>
      <c r="AD32" s="16"/>
      <c r="AE32" s="296"/>
      <c r="AF32" s="296"/>
      <c r="AG32" s="296"/>
      <c r="AH32" s="314"/>
      <c r="AI32" s="314"/>
      <c r="AJ32" s="15"/>
    </row>
    <row r="33" spans="1:36" x14ac:dyDescent="0.2">
      <c r="A33" s="34" t="s">
        <v>443</v>
      </c>
      <c r="B33" s="33" t="b">
        <f t="shared" si="4"/>
        <v>1</v>
      </c>
      <c r="C33" s="33" t="str">
        <f t="shared" si="5"/>
        <v/>
      </c>
      <c r="D33" s="33" t="str">
        <f t="shared" si="6"/>
        <v/>
      </c>
      <c r="E33" s="33"/>
      <c r="F33" s="39">
        <f t="shared" si="7"/>
        <v>0</v>
      </c>
      <c r="J33" s="292" t="s">
        <v>470</v>
      </c>
      <c r="K33" s="292"/>
      <c r="L33" s="292"/>
      <c r="M33" s="293">
        <v>44529</v>
      </c>
      <c r="N33" s="293"/>
      <c r="O33" s="293"/>
      <c r="P33" s="15">
        <v>314.8295</v>
      </c>
      <c r="Q33" s="47">
        <v>22.5305</v>
      </c>
      <c r="R33" s="314">
        <v>0</v>
      </c>
      <c r="S33" s="314"/>
      <c r="T33" s="314"/>
      <c r="U33" s="314"/>
      <c r="V33" s="15">
        <v>337.36</v>
      </c>
      <c r="W33" s="314">
        <v>0</v>
      </c>
      <c r="X33" s="314"/>
      <c r="Y33" s="21" t="s">
        <v>85</v>
      </c>
      <c r="AA33" s="295"/>
      <c r="AB33" s="295"/>
      <c r="AC33" s="21"/>
      <c r="AD33" s="16"/>
      <c r="AE33" s="296"/>
      <c r="AF33" s="296"/>
      <c r="AG33" s="296"/>
      <c r="AH33" s="314"/>
      <c r="AI33" s="314"/>
      <c r="AJ33" s="15"/>
    </row>
    <row r="34" spans="1:36" x14ac:dyDescent="0.2">
      <c r="A34" s="34" t="s">
        <v>443</v>
      </c>
      <c r="B34" s="33" t="b">
        <f t="shared" si="4"/>
        <v>1</v>
      </c>
      <c r="C34" s="33" t="str">
        <f t="shared" si="5"/>
        <v/>
      </c>
      <c r="D34" s="33" t="str">
        <f t="shared" si="6"/>
        <v/>
      </c>
      <c r="E34" s="33"/>
      <c r="F34" s="39">
        <f t="shared" si="7"/>
        <v>0</v>
      </c>
      <c r="J34" s="292" t="s">
        <v>471</v>
      </c>
      <c r="K34" s="292"/>
      <c r="L34" s="292"/>
      <c r="M34" s="293">
        <v>44559</v>
      </c>
      <c r="N34" s="293"/>
      <c r="O34" s="293"/>
      <c r="P34" s="15">
        <v>316.11219999999997</v>
      </c>
      <c r="Q34" s="47">
        <v>21.247800000000002</v>
      </c>
      <c r="R34" s="314">
        <v>0</v>
      </c>
      <c r="S34" s="314"/>
      <c r="T34" s="314"/>
      <c r="U34" s="314"/>
      <c r="V34" s="15">
        <v>337.36</v>
      </c>
      <c r="W34" s="314">
        <v>0</v>
      </c>
      <c r="X34" s="314"/>
      <c r="Y34" s="21" t="s">
        <v>85</v>
      </c>
      <c r="AA34" s="295"/>
      <c r="AB34" s="295"/>
      <c r="AC34" s="21"/>
      <c r="AD34" s="16"/>
      <c r="AE34" s="296"/>
      <c r="AF34" s="296"/>
      <c r="AG34" s="296"/>
      <c r="AH34" s="314"/>
      <c r="AI34" s="314"/>
      <c r="AJ34" s="15"/>
    </row>
    <row r="35" spans="1:36" x14ac:dyDescent="0.2">
      <c r="A35" s="34" t="s">
        <v>443</v>
      </c>
      <c r="B35" s="33" t="b">
        <f t="shared" si="4"/>
        <v>1</v>
      </c>
      <c r="C35" s="33" t="str">
        <f t="shared" si="5"/>
        <v/>
      </c>
      <c r="D35" s="33" t="str">
        <f t="shared" si="6"/>
        <v/>
      </c>
      <c r="E35" s="33"/>
      <c r="F35" s="39">
        <f t="shared" si="7"/>
        <v>0</v>
      </c>
      <c r="J35" s="292" t="s">
        <v>472</v>
      </c>
      <c r="K35" s="292"/>
      <c r="L35" s="292"/>
      <c r="M35" s="293">
        <v>44590</v>
      </c>
      <c r="N35" s="293"/>
      <c r="O35" s="293"/>
      <c r="P35" s="15">
        <v>317.39999999999998</v>
      </c>
      <c r="Q35" s="47">
        <v>19.96</v>
      </c>
      <c r="R35" s="314">
        <v>0</v>
      </c>
      <c r="S35" s="314"/>
      <c r="T35" s="314"/>
      <c r="U35" s="314"/>
      <c r="V35" s="15">
        <v>337.36</v>
      </c>
      <c r="W35" s="314">
        <v>0</v>
      </c>
      <c r="X35" s="314"/>
      <c r="Y35" s="21" t="s">
        <v>85</v>
      </c>
      <c r="AA35" s="295"/>
      <c r="AB35" s="295"/>
      <c r="AC35" s="21"/>
      <c r="AD35" s="16"/>
      <c r="AE35" s="296"/>
      <c r="AF35" s="296"/>
      <c r="AG35" s="296"/>
      <c r="AH35" s="314"/>
      <c r="AI35" s="314"/>
      <c r="AJ35" s="15"/>
    </row>
    <row r="36" spans="1:36" x14ac:dyDescent="0.2">
      <c r="A36" s="34" t="s">
        <v>443</v>
      </c>
      <c r="B36" s="33" t="b">
        <f t="shared" si="4"/>
        <v>1</v>
      </c>
      <c r="C36" s="33" t="str">
        <f t="shared" si="5"/>
        <v/>
      </c>
      <c r="D36" s="33" t="str">
        <f t="shared" si="6"/>
        <v/>
      </c>
      <c r="E36" s="33"/>
      <c r="F36" s="39">
        <f t="shared" si="7"/>
        <v>0</v>
      </c>
      <c r="J36" s="292" t="s">
        <v>473</v>
      </c>
      <c r="K36" s="292"/>
      <c r="L36" s="292"/>
      <c r="M36" s="293">
        <v>44620</v>
      </c>
      <c r="N36" s="293"/>
      <c r="O36" s="293"/>
      <c r="P36" s="15">
        <v>318.69319999999999</v>
      </c>
      <c r="Q36" s="47">
        <v>18.666799999999999</v>
      </c>
      <c r="R36" s="314">
        <v>0</v>
      </c>
      <c r="S36" s="314"/>
      <c r="T36" s="314"/>
      <c r="U36" s="314"/>
      <c r="V36" s="15">
        <v>337.36</v>
      </c>
      <c r="W36" s="314">
        <v>0</v>
      </c>
      <c r="X36" s="314"/>
      <c r="Y36" s="21" t="s">
        <v>85</v>
      </c>
      <c r="AA36" s="295"/>
      <c r="AB36" s="295"/>
      <c r="AC36" s="21"/>
      <c r="AD36" s="16"/>
      <c r="AE36" s="296"/>
      <c r="AF36" s="296"/>
      <c r="AG36" s="296"/>
      <c r="AH36" s="314"/>
      <c r="AI36" s="314"/>
      <c r="AJ36" s="15"/>
    </row>
    <row r="37" spans="1:36" x14ac:dyDescent="0.2">
      <c r="A37" s="34" t="s">
        <v>443</v>
      </c>
      <c r="B37" s="33" t="b">
        <f t="shared" si="4"/>
        <v>1</v>
      </c>
      <c r="C37" s="33" t="str">
        <f t="shared" si="5"/>
        <v/>
      </c>
      <c r="D37" s="33" t="str">
        <f t="shared" si="6"/>
        <v/>
      </c>
      <c r="E37" s="33"/>
      <c r="F37" s="39">
        <f t="shared" si="7"/>
        <v>0</v>
      </c>
      <c r="J37" s="292" t="s">
        <v>474</v>
      </c>
      <c r="K37" s="292"/>
      <c r="L37" s="292"/>
      <c r="M37" s="293">
        <v>44649</v>
      </c>
      <c r="N37" s="293"/>
      <c r="O37" s="293"/>
      <c r="P37" s="15">
        <v>319.99160000000001</v>
      </c>
      <c r="Q37" s="47">
        <v>17.368400000000001</v>
      </c>
      <c r="R37" s="314">
        <v>0</v>
      </c>
      <c r="S37" s="314"/>
      <c r="T37" s="314"/>
      <c r="U37" s="314"/>
      <c r="V37" s="15">
        <v>337.36</v>
      </c>
      <c r="W37" s="314">
        <v>0</v>
      </c>
      <c r="X37" s="314"/>
      <c r="Y37" s="21" t="s">
        <v>85</v>
      </c>
      <c r="AA37" s="295"/>
      <c r="AB37" s="295"/>
      <c r="AC37" s="21"/>
      <c r="AD37" s="16"/>
      <c r="AE37" s="296"/>
      <c r="AF37" s="296"/>
      <c r="AG37" s="296"/>
      <c r="AH37" s="314"/>
      <c r="AI37" s="314"/>
      <c r="AJ37" s="15"/>
    </row>
    <row r="38" spans="1:36" x14ac:dyDescent="0.2">
      <c r="A38" s="34" t="s">
        <v>443</v>
      </c>
      <c r="B38" s="33" t="b">
        <f t="shared" si="4"/>
        <v>1</v>
      </c>
      <c r="C38" s="33" t="str">
        <f t="shared" si="5"/>
        <v/>
      </c>
      <c r="D38" s="33" t="str">
        <f t="shared" si="6"/>
        <v/>
      </c>
      <c r="E38" s="33"/>
      <c r="F38" s="39">
        <f t="shared" si="7"/>
        <v>0</v>
      </c>
      <c r="J38" s="292" t="s">
        <v>475</v>
      </c>
      <c r="K38" s="292"/>
      <c r="L38" s="292"/>
      <c r="M38" s="293">
        <v>44680</v>
      </c>
      <c r="N38" s="293"/>
      <c r="O38" s="293"/>
      <c r="P38" s="15">
        <v>321.29520000000002</v>
      </c>
      <c r="Q38" s="47">
        <v>16.064800000000002</v>
      </c>
      <c r="R38" s="314">
        <v>0</v>
      </c>
      <c r="S38" s="314"/>
      <c r="T38" s="314"/>
      <c r="U38" s="314"/>
      <c r="V38" s="15">
        <v>337.36</v>
      </c>
      <c r="W38" s="314">
        <v>0</v>
      </c>
      <c r="X38" s="314"/>
      <c r="Y38" s="21" t="s">
        <v>85</v>
      </c>
      <c r="AA38" s="295"/>
      <c r="AB38" s="295"/>
      <c r="AC38" s="21"/>
      <c r="AD38" s="16"/>
      <c r="AE38" s="296"/>
      <c r="AF38" s="296"/>
      <c r="AG38" s="296"/>
      <c r="AH38" s="314"/>
      <c r="AI38" s="314"/>
      <c r="AJ38" s="15"/>
    </row>
    <row r="39" spans="1:36" x14ac:dyDescent="0.2">
      <c r="A39" s="34" t="s">
        <v>443</v>
      </c>
      <c r="B39" s="33" t="b">
        <f t="shared" si="4"/>
        <v>1</v>
      </c>
      <c r="C39" s="33" t="str">
        <f t="shared" si="5"/>
        <v/>
      </c>
      <c r="D39" s="33" t="str">
        <f t="shared" si="6"/>
        <v/>
      </c>
      <c r="E39" s="33"/>
      <c r="F39" s="39">
        <f t="shared" si="7"/>
        <v>0</v>
      </c>
      <c r="J39" s="292" t="s">
        <v>476</v>
      </c>
      <c r="K39" s="292"/>
      <c r="L39" s="292"/>
      <c r="M39" s="293">
        <v>44710</v>
      </c>
      <c r="N39" s="293"/>
      <c r="O39" s="293"/>
      <c r="P39" s="15">
        <v>322.60419999999999</v>
      </c>
      <c r="Q39" s="47">
        <v>14.755800000000001</v>
      </c>
      <c r="R39" s="314">
        <v>0</v>
      </c>
      <c r="S39" s="314"/>
      <c r="T39" s="314"/>
      <c r="U39" s="314"/>
      <c r="V39" s="15">
        <v>337.36</v>
      </c>
      <c r="W39" s="314">
        <v>0</v>
      </c>
      <c r="X39" s="314"/>
      <c r="Y39" s="21" t="s">
        <v>85</v>
      </c>
      <c r="AA39" s="295"/>
      <c r="AB39" s="295"/>
      <c r="AC39" s="21"/>
      <c r="AD39" s="16"/>
      <c r="AE39" s="296"/>
      <c r="AF39" s="296"/>
      <c r="AG39" s="296"/>
      <c r="AH39" s="314"/>
      <c r="AI39" s="314"/>
      <c r="AJ39" s="15"/>
    </row>
    <row r="40" spans="1:36" x14ac:dyDescent="0.2">
      <c r="A40" s="34" t="s">
        <v>443</v>
      </c>
      <c r="B40" s="33" t="b">
        <f t="shared" si="4"/>
        <v>1</v>
      </c>
      <c r="C40" s="33" t="str">
        <f t="shared" si="5"/>
        <v/>
      </c>
      <c r="D40" s="33" t="str">
        <f t="shared" si="6"/>
        <v/>
      </c>
      <c r="E40" s="33"/>
      <c r="F40" s="39">
        <f t="shared" si="7"/>
        <v>0</v>
      </c>
      <c r="J40" s="292" t="s">
        <v>477</v>
      </c>
      <c r="K40" s="292"/>
      <c r="L40" s="292"/>
      <c r="M40" s="293">
        <v>44741</v>
      </c>
      <c r="N40" s="293"/>
      <c r="O40" s="293"/>
      <c r="P40" s="15">
        <v>323.91860000000003</v>
      </c>
      <c r="Q40" s="47">
        <v>13.4414</v>
      </c>
      <c r="R40" s="314">
        <v>0</v>
      </c>
      <c r="S40" s="314"/>
      <c r="T40" s="314"/>
      <c r="U40" s="314"/>
      <c r="V40" s="15">
        <v>337.36</v>
      </c>
      <c r="W40" s="314">
        <v>0</v>
      </c>
      <c r="X40" s="314"/>
      <c r="Y40" s="21" t="s">
        <v>85</v>
      </c>
      <c r="AA40" s="295"/>
      <c r="AB40" s="295"/>
      <c r="AC40" s="21"/>
      <c r="AD40" s="16"/>
      <c r="AE40" s="296"/>
      <c r="AF40" s="296"/>
      <c r="AG40" s="296"/>
      <c r="AH40" s="314"/>
      <c r="AI40" s="314"/>
      <c r="AJ40" s="15"/>
    </row>
    <row r="41" spans="1:36" x14ac:dyDescent="0.2">
      <c r="A41" s="34" t="s">
        <v>443</v>
      </c>
      <c r="B41" s="33" t="b">
        <f t="shared" si="4"/>
        <v>1</v>
      </c>
      <c r="C41" s="33" t="str">
        <f t="shared" si="5"/>
        <v/>
      </c>
      <c r="D41" s="33" t="str">
        <f t="shared" si="6"/>
        <v/>
      </c>
      <c r="E41" s="33"/>
      <c r="F41" s="39">
        <f t="shared" si="7"/>
        <v>0</v>
      </c>
      <c r="J41" s="292" t="s">
        <v>478</v>
      </c>
      <c r="K41" s="292"/>
      <c r="L41" s="292"/>
      <c r="M41" s="293">
        <v>44771</v>
      </c>
      <c r="N41" s="293"/>
      <c r="O41" s="293"/>
      <c r="P41" s="15">
        <v>325.23829999999998</v>
      </c>
      <c r="Q41" s="47">
        <v>12.121700000000001</v>
      </c>
      <c r="R41" s="314">
        <v>0</v>
      </c>
      <c r="S41" s="314"/>
      <c r="T41" s="314"/>
      <c r="U41" s="314"/>
      <c r="V41" s="15">
        <v>337.36</v>
      </c>
      <c r="W41" s="314">
        <v>0</v>
      </c>
      <c r="X41" s="314"/>
      <c r="Y41" s="21" t="s">
        <v>85</v>
      </c>
      <c r="AA41" s="295"/>
      <c r="AB41" s="295"/>
      <c r="AC41" s="21"/>
      <c r="AD41" s="16"/>
      <c r="AE41" s="296"/>
      <c r="AF41" s="296"/>
      <c r="AG41" s="296"/>
      <c r="AH41" s="314"/>
      <c r="AI41" s="314"/>
      <c r="AJ41" s="15"/>
    </row>
    <row r="42" spans="1:36" x14ac:dyDescent="0.2">
      <c r="A42" s="34" t="s">
        <v>443</v>
      </c>
      <c r="B42" s="33" t="b">
        <f t="shared" si="4"/>
        <v>1</v>
      </c>
      <c r="C42" s="33" t="str">
        <f t="shared" si="5"/>
        <v/>
      </c>
      <c r="D42" s="33" t="str">
        <f t="shared" si="6"/>
        <v/>
      </c>
      <c r="E42" s="33"/>
      <c r="F42" s="39">
        <f t="shared" si="7"/>
        <v>0</v>
      </c>
      <c r="J42" s="292" t="s">
        <v>479</v>
      </c>
      <c r="K42" s="292"/>
      <c r="L42" s="292"/>
      <c r="M42" s="293">
        <v>44802</v>
      </c>
      <c r="N42" s="293"/>
      <c r="O42" s="293"/>
      <c r="P42" s="15">
        <v>326.56330000000003</v>
      </c>
      <c r="Q42" s="47">
        <v>10.7967</v>
      </c>
      <c r="R42" s="314">
        <v>0</v>
      </c>
      <c r="S42" s="314"/>
      <c r="T42" s="314"/>
      <c r="U42" s="314"/>
      <c r="V42" s="15">
        <v>337.36</v>
      </c>
      <c r="W42" s="314">
        <v>0</v>
      </c>
      <c r="X42" s="314"/>
      <c r="Y42" s="21" t="s">
        <v>85</v>
      </c>
      <c r="AA42" s="295"/>
      <c r="AB42" s="295"/>
      <c r="AC42" s="21"/>
      <c r="AD42" s="16"/>
      <c r="AE42" s="296"/>
      <c r="AF42" s="296"/>
      <c r="AG42" s="296"/>
      <c r="AH42" s="314"/>
      <c r="AI42" s="314"/>
      <c r="AJ42" s="15"/>
    </row>
    <row r="43" spans="1:36" x14ac:dyDescent="0.2">
      <c r="A43" s="34" t="s">
        <v>443</v>
      </c>
      <c r="B43" s="33" t="b">
        <f t="shared" si="4"/>
        <v>1</v>
      </c>
      <c r="C43" s="33" t="str">
        <f t="shared" si="5"/>
        <v/>
      </c>
      <c r="D43" s="33" t="str">
        <f t="shared" si="6"/>
        <v/>
      </c>
      <c r="E43" s="33"/>
      <c r="F43" s="39">
        <f t="shared" si="7"/>
        <v>0</v>
      </c>
      <c r="J43" s="292" t="s">
        <v>480</v>
      </c>
      <c r="K43" s="292"/>
      <c r="L43" s="292"/>
      <c r="M43" s="293">
        <v>44833</v>
      </c>
      <c r="N43" s="293"/>
      <c r="O43" s="293"/>
      <c r="P43" s="15">
        <v>327.8938</v>
      </c>
      <c r="Q43" s="47">
        <v>9.4662000000000006</v>
      </c>
      <c r="R43" s="314">
        <v>0</v>
      </c>
      <c r="S43" s="314"/>
      <c r="T43" s="314"/>
      <c r="U43" s="314"/>
      <c r="V43" s="15">
        <v>337.36</v>
      </c>
      <c r="W43" s="314">
        <v>0</v>
      </c>
      <c r="X43" s="314"/>
      <c r="Y43" s="21" t="s">
        <v>85</v>
      </c>
      <c r="AA43" s="295"/>
      <c r="AB43" s="295"/>
      <c r="AC43" s="21"/>
      <c r="AD43" s="16"/>
      <c r="AE43" s="296"/>
      <c r="AF43" s="296"/>
      <c r="AG43" s="296"/>
      <c r="AH43" s="314"/>
      <c r="AI43" s="314"/>
      <c r="AJ43" s="15"/>
    </row>
    <row r="44" spans="1:36" x14ac:dyDescent="0.2">
      <c r="A44" s="34" t="s">
        <v>443</v>
      </c>
      <c r="B44" s="33" t="b">
        <f t="shared" si="4"/>
        <v>1</v>
      </c>
      <c r="C44" s="33" t="str">
        <f t="shared" si="5"/>
        <v/>
      </c>
      <c r="D44" s="33" t="str">
        <f t="shared" si="6"/>
        <v/>
      </c>
      <c r="E44" s="33"/>
      <c r="F44" s="39">
        <f t="shared" si="7"/>
        <v>0</v>
      </c>
      <c r="J44" s="292" t="s">
        <v>481</v>
      </c>
      <c r="K44" s="292"/>
      <c r="L44" s="292"/>
      <c r="M44" s="293">
        <v>44863</v>
      </c>
      <c r="N44" s="293"/>
      <c r="O44" s="293"/>
      <c r="P44" s="15">
        <v>329.22969999999998</v>
      </c>
      <c r="Q44" s="47">
        <v>8.1303000000000001</v>
      </c>
      <c r="R44" s="314">
        <v>0</v>
      </c>
      <c r="S44" s="314"/>
      <c r="T44" s="314"/>
      <c r="U44" s="314"/>
      <c r="V44" s="15">
        <v>337.36</v>
      </c>
      <c r="W44" s="314">
        <v>0</v>
      </c>
      <c r="X44" s="314"/>
      <c r="Y44" s="21" t="s">
        <v>85</v>
      </c>
      <c r="AA44" s="295"/>
      <c r="AB44" s="295"/>
      <c r="AC44" s="21"/>
      <c r="AD44" s="16"/>
      <c r="AE44" s="296"/>
      <c r="AF44" s="296"/>
      <c r="AG44" s="296"/>
      <c r="AH44" s="314"/>
      <c r="AI44" s="314"/>
      <c r="AJ44" s="15"/>
    </row>
    <row r="45" spans="1:36" x14ac:dyDescent="0.2">
      <c r="A45" s="34" t="s">
        <v>443</v>
      </c>
      <c r="B45" s="33" t="b">
        <f t="shared" si="4"/>
        <v>1</v>
      </c>
      <c r="C45" s="33" t="str">
        <f t="shared" si="5"/>
        <v/>
      </c>
      <c r="D45" s="33" t="str">
        <f t="shared" si="6"/>
        <v/>
      </c>
      <c r="E45" s="33"/>
      <c r="F45" s="39">
        <f t="shared" si="7"/>
        <v>0</v>
      </c>
      <c r="J45" s="292" t="s">
        <v>482</v>
      </c>
      <c r="K45" s="292"/>
      <c r="L45" s="292"/>
      <c r="M45" s="293">
        <v>44894</v>
      </c>
      <c r="N45" s="293"/>
      <c r="O45" s="293"/>
      <c r="P45" s="15">
        <v>330.57100000000003</v>
      </c>
      <c r="Q45" s="47">
        <v>6.7889999999999997</v>
      </c>
      <c r="R45" s="314">
        <v>0</v>
      </c>
      <c r="S45" s="314"/>
      <c r="T45" s="314"/>
      <c r="U45" s="314"/>
      <c r="V45" s="15">
        <v>337.36</v>
      </c>
      <c r="W45" s="314">
        <v>0</v>
      </c>
      <c r="X45" s="314"/>
      <c r="Y45" s="21" t="s">
        <v>85</v>
      </c>
      <c r="AA45" s="295"/>
      <c r="AB45" s="295"/>
      <c r="AC45" s="21"/>
      <c r="AD45" s="16"/>
      <c r="AE45" s="296"/>
      <c r="AF45" s="296"/>
      <c r="AG45" s="296"/>
      <c r="AH45" s="314"/>
      <c r="AI45" s="314"/>
      <c r="AJ45" s="15"/>
    </row>
    <row r="46" spans="1:36" x14ac:dyDescent="0.2">
      <c r="A46" s="34" t="s">
        <v>443</v>
      </c>
      <c r="B46" s="33" t="b">
        <f t="shared" si="4"/>
        <v>1</v>
      </c>
      <c r="C46" s="33" t="str">
        <f t="shared" si="5"/>
        <v/>
      </c>
      <c r="D46" s="33" t="str">
        <f t="shared" si="6"/>
        <v/>
      </c>
      <c r="E46" s="33"/>
      <c r="F46" s="39">
        <f t="shared" si="7"/>
        <v>0</v>
      </c>
      <c r="J46" s="292" t="s">
        <v>483</v>
      </c>
      <c r="K46" s="292"/>
      <c r="L46" s="292"/>
      <c r="M46" s="293">
        <v>44924</v>
      </c>
      <c r="N46" s="293"/>
      <c r="O46" s="293"/>
      <c r="P46" s="15">
        <v>331.9178</v>
      </c>
      <c r="Q46" s="47">
        <v>5.4421999999999997</v>
      </c>
      <c r="R46" s="314">
        <v>0</v>
      </c>
      <c r="S46" s="314"/>
      <c r="T46" s="314"/>
      <c r="U46" s="314"/>
      <c r="V46" s="15">
        <v>337.36</v>
      </c>
      <c r="W46" s="314">
        <v>0</v>
      </c>
      <c r="X46" s="314"/>
      <c r="Y46" s="21" t="s">
        <v>85</v>
      </c>
      <c r="AA46" s="295"/>
      <c r="AB46" s="295"/>
      <c r="AC46" s="21"/>
      <c r="AD46" s="16"/>
      <c r="AE46" s="296"/>
      <c r="AF46" s="296"/>
      <c r="AG46" s="296"/>
      <c r="AH46" s="314"/>
      <c r="AI46" s="314"/>
      <c r="AJ46" s="15"/>
    </row>
    <row r="47" spans="1:36" x14ac:dyDescent="0.2">
      <c r="A47" s="34" t="s">
        <v>443</v>
      </c>
      <c r="B47" s="33" t="b">
        <f t="shared" si="4"/>
        <v>1</v>
      </c>
      <c r="C47" s="33" t="str">
        <f t="shared" si="5"/>
        <v/>
      </c>
      <c r="D47" s="33" t="str">
        <f t="shared" si="6"/>
        <v/>
      </c>
      <c r="E47" s="33"/>
      <c r="F47" s="39">
        <f t="shared" si="7"/>
        <v>0</v>
      </c>
      <c r="J47" s="292" t="s">
        <v>484</v>
      </c>
      <c r="K47" s="292"/>
      <c r="L47" s="292"/>
      <c r="M47" s="293">
        <v>44955</v>
      </c>
      <c r="N47" s="293"/>
      <c r="O47" s="293"/>
      <c r="P47" s="15">
        <v>333.27</v>
      </c>
      <c r="Q47" s="47">
        <v>4.09</v>
      </c>
      <c r="R47" s="314">
        <v>0</v>
      </c>
      <c r="S47" s="314"/>
      <c r="T47" s="314"/>
      <c r="U47" s="314"/>
      <c r="V47" s="15">
        <v>337.36</v>
      </c>
      <c r="W47" s="314">
        <v>0</v>
      </c>
      <c r="X47" s="314"/>
      <c r="Y47" s="21" t="s">
        <v>85</v>
      </c>
      <c r="AA47" s="295"/>
      <c r="AB47" s="295"/>
      <c r="AC47" s="21"/>
      <c r="AD47" s="16"/>
      <c r="AE47" s="296"/>
      <c r="AF47" s="296"/>
      <c r="AG47" s="296"/>
      <c r="AH47" s="314"/>
      <c r="AI47" s="314"/>
      <c r="AJ47" s="15"/>
    </row>
    <row r="48" spans="1:36" x14ac:dyDescent="0.2">
      <c r="A48" s="34" t="s">
        <v>443</v>
      </c>
      <c r="B48" s="33" t="b">
        <f t="shared" si="4"/>
        <v>1</v>
      </c>
      <c r="C48" s="33" t="str">
        <f t="shared" si="5"/>
        <v/>
      </c>
      <c r="D48" s="33" t="str">
        <f t="shared" si="6"/>
        <v/>
      </c>
      <c r="E48" s="33"/>
      <c r="F48" s="39">
        <f t="shared" si="7"/>
        <v>0</v>
      </c>
      <c r="J48" s="292" t="s">
        <v>485</v>
      </c>
      <c r="K48" s="292"/>
      <c r="L48" s="292"/>
      <c r="M48" s="293">
        <v>44985</v>
      </c>
      <c r="N48" s="293"/>
      <c r="O48" s="293"/>
      <c r="P48" s="15">
        <v>334.62779999999998</v>
      </c>
      <c r="Q48" s="47">
        <v>2.7322000000000002</v>
      </c>
      <c r="R48" s="314">
        <v>0</v>
      </c>
      <c r="S48" s="314"/>
      <c r="T48" s="314"/>
      <c r="U48" s="314"/>
      <c r="V48" s="15">
        <v>337.36</v>
      </c>
      <c r="W48" s="314">
        <v>0</v>
      </c>
      <c r="X48" s="314"/>
      <c r="Y48" s="21" t="s">
        <v>85</v>
      </c>
      <c r="AA48" s="295"/>
      <c r="AB48" s="295"/>
      <c r="AC48" s="21"/>
      <c r="AD48" s="16"/>
      <c r="AE48" s="296"/>
      <c r="AF48" s="296"/>
      <c r="AG48" s="296"/>
      <c r="AH48" s="314"/>
      <c r="AI48" s="314"/>
      <c r="AJ48" s="15"/>
    </row>
    <row r="49" spans="1:36" x14ac:dyDescent="0.2">
      <c r="A49" s="34" t="s">
        <v>443</v>
      </c>
      <c r="B49" s="33" t="b">
        <f t="shared" si="4"/>
        <v>1</v>
      </c>
      <c r="C49" s="33" t="str">
        <f t="shared" si="5"/>
        <v/>
      </c>
      <c r="D49" s="33" t="str">
        <f t="shared" si="6"/>
        <v/>
      </c>
      <c r="E49" s="33"/>
      <c r="F49" s="39">
        <f t="shared" si="7"/>
        <v>0</v>
      </c>
      <c r="J49" s="292" t="s">
        <v>486</v>
      </c>
      <c r="K49" s="292"/>
      <c r="L49" s="292"/>
      <c r="M49" s="293">
        <v>45014</v>
      </c>
      <c r="N49" s="293"/>
      <c r="O49" s="293"/>
      <c r="P49" s="15">
        <v>335.99020000000002</v>
      </c>
      <c r="Q49" s="47">
        <v>1.3689</v>
      </c>
      <c r="R49" s="314">
        <v>0</v>
      </c>
      <c r="S49" s="314"/>
      <c r="T49" s="314"/>
      <c r="U49" s="314"/>
      <c r="V49" s="15">
        <v>337.35910000000001</v>
      </c>
      <c r="W49" s="314">
        <v>0</v>
      </c>
      <c r="X49" s="314"/>
      <c r="Y49" s="21" t="s">
        <v>85</v>
      </c>
      <c r="AA49" s="295"/>
      <c r="AB49" s="295"/>
      <c r="AC49" s="21"/>
      <c r="AD49" s="16"/>
      <c r="AE49" s="296"/>
      <c r="AF49" s="296"/>
      <c r="AG49" s="296"/>
      <c r="AH49" s="314"/>
      <c r="AI49" s="314"/>
      <c r="AJ49" s="15"/>
    </row>
    <row r="50" spans="1:36" x14ac:dyDescent="0.2">
      <c r="M50" s="291" t="s">
        <v>109</v>
      </c>
      <c r="N50" s="291"/>
      <c r="O50" s="291"/>
      <c r="AH50" s="13"/>
      <c r="AI50" s="13"/>
    </row>
    <row r="51" spans="1:36" x14ac:dyDescent="0.2">
      <c r="A51" s="34" t="s">
        <v>443</v>
      </c>
      <c r="B51" s="33" t="b">
        <f t="shared" ref="B51:B53" si="9">DATE(YEAR(AD51),MONTH(AD51),DAY(AD51))=DATE(YEAR(AE51),MONTH(AE51),DAY(AE51))</f>
        <v>1</v>
      </c>
      <c r="C51" s="33" t="str">
        <f t="shared" ref="C51:C53" si="10">IF(ISBLANK(AD51)=FALSE,TEXT(AD51,"YYYY-MM"),"")</f>
        <v/>
      </c>
      <c r="D51" s="33" t="str">
        <f t="shared" ref="D51:D53" si="11">IF(ISBLANK(AE51)=FALSE,TEXT(AE51,"YYYY-MM"),"")</f>
        <v/>
      </c>
      <c r="E51" s="33"/>
      <c r="F51" s="39">
        <f t="shared" ref="F51:F53" si="12">AH51</f>
        <v>0</v>
      </c>
      <c r="J51" s="292" t="s">
        <v>487</v>
      </c>
      <c r="K51" s="292"/>
      <c r="L51" s="292"/>
      <c r="M51" s="293">
        <v>45045</v>
      </c>
      <c r="N51" s="293"/>
      <c r="O51" s="293"/>
      <c r="P51" s="15">
        <v>258.33</v>
      </c>
      <c r="Q51" s="47">
        <v>0</v>
      </c>
      <c r="R51" s="314"/>
      <c r="S51" s="314"/>
      <c r="T51" s="314"/>
      <c r="U51" s="314"/>
      <c r="V51" s="15">
        <v>258.33</v>
      </c>
      <c r="W51" s="314">
        <v>0</v>
      </c>
      <c r="X51" s="314"/>
      <c r="Y51" s="21" t="s">
        <v>85</v>
      </c>
      <c r="AA51" s="295"/>
      <c r="AB51" s="295"/>
      <c r="AC51" s="21"/>
      <c r="AD51" s="16"/>
      <c r="AE51" s="296"/>
      <c r="AF51" s="296"/>
      <c r="AG51" s="296"/>
      <c r="AH51" s="314"/>
      <c r="AI51" s="314"/>
      <c r="AJ51" s="15"/>
    </row>
    <row r="52" spans="1:36" x14ac:dyDescent="0.2">
      <c r="A52" s="34" t="s">
        <v>443</v>
      </c>
      <c r="B52" s="33" t="b">
        <f t="shared" si="9"/>
        <v>1</v>
      </c>
      <c r="C52" s="33" t="str">
        <f t="shared" si="10"/>
        <v/>
      </c>
      <c r="D52" s="33" t="str">
        <f t="shared" si="11"/>
        <v/>
      </c>
      <c r="E52" s="33"/>
      <c r="F52" s="39">
        <f t="shared" si="12"/>
        <v>0</v>
      </c>
      <c r="J52" s="292" t="s">
        <v>488</v>
      </c>
      <c r="K52" s="292"/>
      <c r="L52" s="292"/>
      <c r="M52" s="293">
        <v>45075</v>
      </c>
      <c r="N52" s="293"/>
      <c r="O52" s="293"/>
      <c r="P52" s="15">
        <v>258.33</v>
      </c>
      <c r="Q52" s="47">
        <v>0</v>
      </c>
      <c r="R52" s="314"/>
      <c r="S52" s="314"/>
      <c r="T52" s="314"/>
      <c r="U52" s="314"/>
      <c r="V52" s="15">
        <v>258.33</v>
      </c>
      <c r="W52" s="314">
        <v>0</v>
      </c>
      <c r="X52" s="314"/>
      <c r="Y52" s="21" t="s">
        <v>85</v>
      </c>
      <c r="AA52" s="295"/>
      <c r="AB52" s="295"/>
      <c r="AC52" s="21"/>
      <c r="AD52" s="16"/>
      <c r="AE52" s="296"/>
      <c r="AF52" s="296"/>
      <c r="AG52" s="296"/>
      <c r="AH52" s="314"/>
      <c r="AI52" s="314"/>
      <c r="AJ52" s="15"/>
    </row>
    <row r="53" spans="1:36" x14ac:dyDescent="0.2">
      <c r="A53" s="34" t="s">
        <v>443</v>
      </c>
      <c r="B53" s="33" t="b">
        <f t="shared" si="9"/>
        <v>1</v>
      </c>
      <c r="C53" s="33" t="str">
        <f t="shared" si="10"/>
        <v/>
      </c>
      <c r="D53" s="33" t="str">
        <f t="shared" si="11"/>
        <v/>
      </c>
      <c r="E53" s="33"/>
      <c r="F53" s="39">
        <f t="shared" si="12"/>
        <v>0</v>
      </c>
      <c r="J53" s="292" t="s">
        <v>489</v>
      </c>
      <c r="K53" s="292"/>
      <c r="L53" s="292"/>
      <c r="M53" s="293">
        <v>45106</v>
      </c>
      <c r="N53" s="293"/>
      <c r="O53" s="293"/>
      <c r="P53" s="15">
        <v>258.33999999999997</v>
      </c>
      <c r="Q53" s="47">
        <v>0</v>
      </c>
      <c r="R53" s="314"/>
      <c r="S53" s="314"/>
      <c r="T53" s="314"/>
      <c r="U53" s="314"/>
      <c r="V53" s="15">
        <v>258.33999999999997</v>
      </c>
      <c r="W53" s="314">
        <v>0</v>
      </c>
      <c r="X53" s="314"/>
      <c r="Y53" s="21" t="s">
        <v>85</v>
      </c>
      <c r="AA53" s="295"/>
      <c r="AB53" s="295"/>
      <c r="AC53" s="21"/>
      <c r="AD53" s="16"/>
      <c r="AE53" s="296"/>
      <c r="AF53" s="296"/>
      <c r="AG53" s="296"/>
      <c r="AH53" s="314"/>
      <c r="AI53" s="314"/>
      <c r="AJ53" s="15"/>
    </row>
    <row r="54" spans="1:36" x14ac:dyDescent="0.2">
      <c r="J54" s="288" t="s">
        <v>113</v>
      </c>
      <c r="K54" s="288"/>
      <c r="L54" s="288"/>
      <c r="M54" s="288"/>
      <c r="N54" s="288"/>
      <c r="O54" s="288"/>
      <c r="P54" s="17">
        <v>12050</v>
      </c>
      <c r="Q54" s="48">
        <v>869.95910000000003</v>
      </c>
      <c r="R54" s="316">
        <v>0</v>
      </c>
      <c r="S54" s="316"/>
      <c r="T54" s="316"/>
      <c r="U54" s="316"/>
      <c r="V54" s="17">
        <v>12919.9591</v>
      </c>
      <c r="W54" s="316">
        <v>0</v>
      </c>
      <c r="X54" s="316"/>
      <c r="AH54" s="13"/>
      <c r="AI54" s="13"/>
    </row>
    <row r="55" spans="1:36" x14ac:dyDescent="0.2">
      <c r="AH55" s="13"/>
      <c r="AI55" s="13"/>
    </row>
    <row r="56" spans="1:36" x14ac:dyDescent="0.2">
      <c r="K56" s="290" t="s">
        <v>114</v>
      </c>
      <c r="L56" s="290"/>
      <c r="M56" s="290"/>
      <c r="O56" s="290" t="s">
        <v>115</v>
      </c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AH56" s="13"/>
      <c r="AI56" s="13"/>
    </row>
    <row r="57" spans="1:36" x14ac:dyDescent="0.2"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AH57" s="13"/>
      <c r="AI57" s="13"/>
    </row>
    <row r="58" spans="1:36" x14ac:dyDescent="0.2">
      <c r="AH58" s="13"/>
      <c r="AI58" s="13"/>
    </row>
    <row r="59" spans="1:36" x14ac:dyDescent="0.2">
      <c r="L59" s="297" t="s">
        <v>47</v>
      </c>
      <c r="M59" s="297"/>
      <c r="N59" s="297"/>
      <c r="O59" s="297"/>
      <c r="P59" s="297"/>
      <c r="Q59" s="297"/>
      <c r="R59" s="297"/>
      <c r="AH59" s="13"/>
      <c r="AI59" s="13"/>
    </row>
    <row r="60" spans="1:36" x14ac:dyDescent="0.2">
      <c r="AH60" s="13"/>
      <c r="AI60" s="13"/>
    </row>
    <row r="61" spans="1:36" x14ac:dyDescent="0.2">
      <c r="L61" s="290" t="s">
        <v>48</v>
      </c>
      <c r="M61" s="290"/>
      <c r="N61" s="290"/>
      <c r="O61" s="290"/>
      <c r="P61" s="290"/>
      <c r="Q61" s="290"/>
      <c r="R61" s="290"/>
      <c r="S61" s="290"/>
      <c r="U61" s="299">
        <v>0</v>
      </c>
      <c r="V61" s="299"/>
      <c r="W61" s="299"/>
      <c r="AB61" s="290" t="s">
        <v>49</v>
      </c>
      <c r="AC61" s="290"/>
      <c r="AD61" s="290"/>
      <c r="AE61" s="290"/>
      <c r="AG61" s="299">
        <v>1012.08</v>
      </c>
      <c r="AH61" s="299"/>
      <c r="AI61" s="13"/>
    </row>
    <row r="62" spans="1:36" x14ac:dyDescent="0.2">
      <c r="L62" s="290" t="s">
        <v>50</v>
      </c>
      <c r="M62" s="290"/>
      <c r="N62" s="290"/>
      <c r="O62" s="290"/>
      <c r="P62" s="290"/>
      <c r="Q62" s="290"/>
      <c r="R62" s="290"/>
      <c r="S62" s="290"/>
      <c r="U62" s="299">
        <v>0</v>
      </c>
      <c r="V62" s="299"/>
      <c r="W62" s="299"/>
      <c r="AB62" s="290" t="s">
        <v>51</v>
      </c>
      <c r="AC62" s="290"/>
      <c r="AD62" s="290"/>
      <c r="AE62" s="290"/>
      <c r="AG62" s="300">
        <v>1012.08</v>
      </c>
      <c r="AH62" s="300"/>
      <c r="AI62" s="13"/>
    </row>
    <row r="63" spans="1:36" x14ac:dyDescent="0.2">
      <c r="L63" s="290" t="s">
        <v>52</v>
      </c>
      <c r="M63" s="290"/>
      <c r="N63" s="290"/>
      <c r="O63" s="290"/>
      <c r="P63" s="290"/>
      <c r="Q63" s="290"/>
      <c r="R63" s="290"/>
      <c r="S63" s="290"/>
      <c r="U63" s="299">
        <v>0</v>
      </c>
      <c r="V63" s="299"/>
      <c r="W63" s="299"/>
      <c r="AH63" s="13"/>
      <c r="AI63" s="13"/>
    </row>
    <row r="64" spans="1:36" x14ac:dyDescent="0.2">
      <c r="AH64" s="13"/>
      <c r="AI64" s="13"/>
    </row>
    <row r="65" spans="1:36" x14ac:dyDescent="0.2">
      <c r="L65" s="297" t="s">
        <v>53</v>
      </c>
      <c r="M65" s="297"/>
      <c r="N65" s="297"/>
      <c r="O65" s="297"/>
      <c r="P65" s="297"/>
      <c r="Q65" s="297"/>
      <c r="R65" s="297"/>
      <c r="AH65" s="13"/>
      <c r="AI65" s="13"/>
    </row>
    <row r="66" spans="1:36" x14ac:dyDescent="0.2">
      <c r="AH66" s="13"/>
      <c r="AI66" s="13"/>
    </row>
    <row r="67" spans="1:36" x14ac:dyDescent="0.2">
      <c r="L67" s="301" t="s">
        <v>54</v>
      </c>
      <c r="M67" s="301"/>
      <c r="N67" s="301"/>
      <c r="O67" s="301"/>
      <c r="P67" s="301"/>
      <c r="Q67" s="301"/>
      <c r="R67" s="301"/>
      <c r="S67" s="301"/>
      <c r="U67" s="299">
        <v>0</v>
      </c>
      <c r="V67" s="299"/>
      <c r="W67" s="299"/>
      <c r="AB67" s="290" t="s">
        <v>450</v>
      </c>
      <c r="AC67" s="290"/>
      <c r="AD67" s="290"/>
      <c r="AE67" s="290"/>
      <c r="AH67" s="13"/>
      <c r="AI67" s="13"/>
    </row>
    <row r="68" spans="1:36" x14ac:dyDescent="0.2">
      <c r="AH68" s="13"/>
      <c r="AI68" s="13"/>
    </row>
    <row r="69" spans="1:36" x14ac:dyDescent="0.2">
      <c r="L69" s="297" t="s">
        <v>56</v>
      </c>
      <c r="M69" s="297"/>
      <c r="N69" s="297"/>
      <c r="O69" s="297"/>
      <c r="P69" s="297"/>
      <c r="Q69" s="297"/>
      <c r="R69" s="297"/>
      <c r="AH69" s="13"/>
      <c r="AI69" s="13"/>
    </row>
    <row r="70" spans="1:36" ht="22.5" x14ac:dyDescent="0.2">
      <c r="J70" s="288" t="s">
        <v>57</v>
      </c>
      <c r="K70" s="288"/>
      <c r="L70" s="288"/>
      <c r="M70" s="288" t="s">
        <v>58</v>
      </c>
      <c r="N70" s="288"/>
      <c r="O70" s="288"/>
      <c r="P70" s="19" t="s">
        <v>59</v>
      </c>
      <c r="Q70" s="46" t="s">
        <v>60</v>
      </c>
      <c r="R70" s="288" t="s">
        <v>61</v>
      </c>
      <c r="S70" s="288"/>
      <c r="T70" s="288"/>
      <c r="U70" s="288"/>
      <c r="V70" s="19" t="s">
        <v>62</v>
      </c>
      <c r="W70" s="288" t="s">
        <v>63</v>
      </c>
      <c r="X70" s="288"/>
      <c r="Y70" s="19" t="s">
        <v>64</v>
      </c>
      <c r="AA70" s="288" t="s">
        <v>65</v>
      </c>
      <c r="AB70" s="288"/>
      <c r="AC70" s="19" t="s">
        <v>66</v>
      </c>
      <c r="AD70" s="19" t="s">
        <v>67</v>
      </c>
      <c r="AE70" s="288" t="s">
        <v>68</v>
      </c>
      <c r="AF70" s="288"/>
      <c r="AG70" s="288"/>
      <c r="AH70" s="288" t="s">
        <v>69</v>
      </c>
      <c r="AI70" s="288"/>
      <c r="AJ70" s="19" t="s">
        <v>63</v>
      </c>
    </row>
    <row r="71" spans="1:36" x14ac:dyDescent="0.2">
      <c r="M71" s="291" t="s">
        <v>70</v>
      </c>
      <c r="N71" s="291"/>
      <c r="O71" s="291"/>
      <c r="AH71" s="13"/>
      <c r="AI71" s="13"/>
    </row>
    <row r="72" spans="1:36" x14ac:dyDescent="0.2">
      <c r="A72" s="34" t="s">
        <v>443</v>
      </c>
      <c r="B72" s="33" t="b">
        <f t="shared" ref="B72:B107" si="13">DATE(YEAR(AD72),MONTH(AD72),DAY(AD72))=DATE(YEAR(AE72),MONTH(AE72),DAY(AE72))</f>
        <v>1</v>
      </c>
      <c r="C72" s="33" t="str">
        <f t="shared" ref="C72:C107" si="14">IF(ISBLANK(AD72)=FALSE,TEXT(AD72,"YYYY-MM"),"")</f>
        <v>2020-07</v>
      </c>
      <c r="D72" s="33" t="str">
        <f t="shared" ref="D72:D107" si="15">IF(ISBLANK(AE72)=FALSE,TEXT(AE72,"YYYY-MM"),"")</f>
        <v>2020-07</v>
      </c>
      <c r="E72" s="33">
        <f>IF(ISBLANK(AH72)=FALSE,Q72,"")</f>
        <v>45.935699999999997</v>
      </c>
      <c r="F72" s="39">
        <f t="shared" ref="F72:F107" si="16">AH72</f>
        <v>337.36</v>
      </c>
      <c r="J72" s="292" t="s">
        <v>451</v>
      </c>
      <c r="K72" s="292"/>
      <c r="L72" s="292"/>
      <c r="M72" s="293">
        <v>44011</v>
      </c>
      <c r="N72" s="293"/>
      <c r="O72" s="293"/>
      <c r="P72" s="15">
        <v>291.42430000000002</v>
      </c>
      <c r="Q72" s="52">
        <v>45.935699999999997</v>
      </c>
      <c r="R72" s="314">
        <v>0</v>
      </c>
      <c r="S72" s="314"/>
      <c r="T72" s="314"/>
      <c r="U72" s="314"/>
      <c r="V72" s="15">
        <v>337.36</v>
      </c>
      <c r="W72" s="314">
        <v>0</v>
      </c>
      <c r="X72" s="314"/>
      <c r="Y72" s="21" t="s">
        <v>72</v>
      </c>
      <c r="AA72" s="295" t="s">
        <v>73</v>
      </c>
      <c r="AB72" s="295"/>
      <c r="AC72" s="21" t="s">
        <v>490</v>
      </c>
      <c r="AD72" s="16">
        <v>44026</v>
      </c>
      <c r="AE72" s="296">
        <v>44026</v>
      </c>
      <c r="AF72" s="296"/>
      <c r="AG72" s="296"/>
      <c r="AH72" s="314">
        <v>337.36</v>
      </c>
      <c r="AI72" s="314"/>
      <c r="AJ72" s="15">
        <v>0</v>
      </c>
    </row>
    <row r="73" spans="1:36" x14ac:dyDescent="0.2">
      <c r="A73" s="34" t="s">
        <v>443</v>
      </c>
      <c r="B73" s="33" t="b">
        <f t="shared" si="13"/>
        <v>1</v>
      </c>
      <c r="C73" s="33" t="str">
        <f t="shared" si="14"/>
        <v>2020-08</v>
      </c>
      <c r="D73" s="33" t="str">
        <f t="shared" si="15"/>
        <v>2020-08</v>
      </c>
      <c r="E73" s="33">
        <f t="shared" ref="E73:E76" si="17">IF(ISBLANK(AH73)=FALSE,Q73,"")</f>
        <v>44.748399999999997</v>
      </c>
      <c r="F73" s="39">
        <f t="shared" si="16"/>
        <v>337.36</v>
      </c>
      <c r="J73" s="292" t="s">
        <v>452</v>
      </c>
      <c r="K73" s="292"/>
      <c r="L73" s="292"/>
      <c r="M73" s="293">
        <v>44041</v>
      </c>
      <c r="N73" s="293"/>
      <c r="O73" s="293"/>
      <c r="P73" s="15">
        <v>292.61160000000001</v>
      </c>
      <c r="Q73" s="52">
        <v>44.748399999999997</v>
      </c>
      <c r="R73" s="314">
        <v>0</v>
      </c>
      <c r="S73" s="314"/>
      <c r="T73" s="314"/>
      <c r="U73" s="314"/>
      <c r="V73" s="15">
        <v>337.36</v>
      </c>
      <c r="W73" s="314">
        <v>0</v>
      </c>
      <c r="X73" s="314"/>
      <c r="Y73" s="21" t="s">
        <v>72</v>
      </c>
      <c r="AA73" s="295" t="s">
        <v>73</v>
      </c>
      <c r="AB73" s="295"/>
      <c r="AC73" s="21" t="s">
        <v>491</v>
      </c>
      <c r="AD73" s="16">
        <v>44072</v>
      </c>
      <c r="AE73" s="296">
        <v>44072</v>
      </c>
      <c r="AF73" s="296"/>
      <c r="AG73" s="296"/>
      <c r="AH73" s="314">
        <v>337.36</v>
      </c>
      <c r="AI73" s="314"/>
      <c r="AJ73" s="15">
        <v>0</v>
      </c>
    </row>
    <row r="74" spans="1:36" x14ac:dyDescent="0.2">
      <c r="A74" s="34" t="s">
        <v>443</v>
      </c>
      <c r="B74" s="33" t="b">
        <f t="shared" si="13"/>
        <v>1</v>
      </c>
      <c r="C74" s="33" t="str">
        <f t="shared" si="14"/>
        <v>2020-10</v>
      </c>
      <c r="D74" s="33" t="str">
        <f t="shared" si="15"/>
        <v>2020-10</v>
      </c>
      <c r="E74" s="33">
        <f t="shared" si="17"/>
        <v>43.5563</v>
      </c>
      <c r="F74" s="39">
        <f t="shared" si="16"/>
        <v>337.36</v>
      </c>
      <c r="J74" s="292" t="s">
        <v>453</v>
      </c>
      <c r="K74" s="292"/>
      <c r="L74" s="292"/>
      <c r="M74" s="293">
        <v>44072</v>
      </c>
      <c r="N74" s="293"/>
      <c r="O74" s="293"/>
      <c r="P74" s="15">
        <v>293.80369999999999</v>
      </c>
      <c r="Q74" s="52">
        <v>43.5563</v>
      </c>
      <c r="R74" s="314">
        <v>0</v>
      </c>
      <c r="S74" s="314"/>
      <c r="T74" s="314"/>
      <c r="U74" s="314"/>
      <c r="V74" s="15">
        <v>337.36</v>
      </c>
      <c r="W74" s="314">
        <v>0</v>
      </c>
      <c r="X74" s="314"/>
      <c r="Y74" s="21" t="s">
        <v>72</v>
      </c>
      <c r="AA74" s="295" t="s">
        <v>73</v>
      </c>
      <c r="AB74" s="295"/>
      <c r="AC74" s="21" t="s">
        <v>492</v>
      </c>
      <c r="AD74" s="16">
        <v>44132</v>
      </c>
      <c r="AE74" s="296">
        <v>44132</v>
      </c>
      <c r="AF74" s="296"/>
      <c r="AG74" s="296"/>
      <c r="AH74" s="314">
        <v>337.36</v>
      </c>
      <c r="AI74" s="314"/>
      <c r="AJ74" s="15">
        <v>0</v>
      </c>
    </row>
    <row r="75" spans="1:36" x14ac:dyDescent="0.2">
      <c r="A75" s="34" t="s">
        <v>443</v>
      </c>
      <c r="B75" s="33" t="b">
        <f t="shared" si="13"/>
        <v>1</v>
      </c>
      <c r="C75" s="33" t="str">
        <f t="shared" si="14"/>
        <v/>
      </c>
      <c r="D75" s="33" t="str">
        <f t="shared" si="15"/>
        <v/>
      </c>
      <c r="E75" s="33" t="str">
        <f t="shared" si="17"/>
        <v/>
      </c>
      <c r="F75" s="39">
        <f t="shared" si="16"/>
        <v>0</v>
      </c>
      <c r="J75" s="292" t="s">
        <v>454</v>
      </c>
      <c r="K75" s="292"/>
      <c r="L75" s="292"/>
      <c r="M75" s="293">
        <v>44103</v>
      </c>
      <c r="N75" s="293"/>
      <c r="O75" s="293"/>
      <c r="P75" s="15">
        <v>295.00069999999999</v>
      </c>
      <c r="Q75" s="47">
        <v>42.359299999999998</v>
      </c>
      <c r="R75" s="314">
        <v>0</v>
      </c>
      <c r="S75" s="314"/>
      <c r="T75" s="314"/>
      <c r="U75" s="314"/>
      <c r="V75" s="15">
        <v>337.36</v>
      </c>
      <c r="W75" s="314">
        <v>0</v>
      </c>
      <c r="X75" s="314"/>
      <c r="Y75" s="21" t="s">
        <v>85</v>
      </c>
      <c r="AA75" s="295"/>
      <c r="AB75" s="295"/>
      <c r="AC75" s="21"/>
      <c r="AD75" s="16"/>
      <c r="AE75" s="296"/>
      <c r="AF75" s="296"/>
      <c r="AG75" s="296"/>
      <c r="AH75" s="314"/>
      <c r="AI75" s="314"/>
      <c r="AJ75" s="15"/>
    </row>
    <row r="76" spans="1:36" x14ac:dyDescent="0.2">
      <c r="A76" s="34" t="s">
        <v>443</v>
      </c>
      <c r="B76" s="33" t="b">
        <f t="shared" si="13"/>
        <v>1</v>
      </c>
      <c r="C76" s="33" t="str">
        <f t="shared" si="14"/>
        <v/>
      </c>
      <c r="D76" s="33" t="str">
        <f t="shared" si="15"/>
        <v/>
      </c>
      <c r="E76" s="33" t="str">
        <f t="shared" si="17"/>
        <v/>
      </c>
      <c r="F76" s="39">
        <f t="shared" si="16"/>
        <v>0</v>
      </c>
      <c r="J76" s="292" t="s">
        <v>455</v>
      </c>
      <c r="K76" s="292"/>
      <c r="L76" s="292"/>
      <c r="M76" s="293">
        <v>44133</v>
      </c>
      <c r="N76" s="293"/>
      <c r="O76" s="293"/>
      <c r="P76" s="15">
        <v>296.20260000000002</v>
      </c>
      <c r="Q76" s="47">
        <v>41.157400000000003</v>
      </c>
      <c r="R76" s="314">
        <v>0</v>
      </c>
      <c r="S76" s="314"/>
      <c r="T76" s="314"/>
      <c r="U76" s="314"/>
      <c r="V76" s="15">
        <v>337.36</v>
      </c>
      <c r="W76" s="314">
        <v>0</v>
      </c>
      <c r="X76" s="314"/>
      <c r="Y76" s="21" t="s">
        <v>85</v>
      </c>
      <c r="AA76" s="295"/>
      <c r="AB76" s="295"/>
      <c r="AC76" s="21"/>
      <c r="AD76" s="16"/>
      <c r="AE76" s="296"/>
      <c r="AF76" s="296"/>
      <c r="AG76" s="296"/>
      <c r="AH76" s="314"/>
      <c r="AI76" s="314"/>
      <c r="AJ76" s="15"/>
    </row>
    <row r="77" spans="1:36" x14ac:dyDescent="0.2">
      <c r="A77" s="34" t="s">
        <v>443</v>
      </c>
      <c r="B77" s="33" t="b">
        <f t="shared" si="13"/>
        <v>1</v>
      </c>
      <c r="C77" s="33" t="str">
        <f t="shared" si="14"/>
        <v/>
      </c>
      <c r="D77" s="33" t="str">
        <f t="shared" si="15"/>
        <v/>
      </c>
      <c r="E77" s="33" t="str">
        <f t="shared" ref="E77" si="18">IF(ISBLANK(AH77)=FALSE,AH77,"")</f>
        <v/>
      </c>
      <c r="F77" s="39">
        <f t="shared" si="16"/>
        <v>0</v>
      </c>
      <c r="J77" s="292" t="s">
        <v>456</v>
      </c>
      <c r="K77" s="292"/>
      <c r="L77" s="292"/>
      <c r="M77" s="293">
        <v>44164</v>
      </c>
      <c r="N77" s="293"/>
      <c r="O77" s="293"/>
      <c r="P77" s="15">
        <v>297.40929999999997</v>
      </c>
      <c r="Q77" s="47">
        <v>39.950699999999998</v>
      </c>
      <c r="R77" s="314">
        <v>0</v>
      </c>
      <c r="S77" s="314"/>
      <c r="T77" s="314"/>
      <c r="U77" s="314"/>
      <c r="V77" s="15">
        <v>337.36</v>
      </c>
      <c r="W77" s="314">
        <v>0</v>
      </c>
      <c r="X77" s="314"/>
      <c r="Y77" s="21" t="s">
        <v>85</v>
      </c>
      <c r="AA77" s="295"/>
      <c r="AB77" s="295"/>
      <c r="AC77" s="21"/>
      <c r="AD77" s="16"/>
      <c r="AE77" s="296"/>
      <c r="AF77" s="296"/>
      <c r="AG77" s="296"/>
      <c r="AH77" s="314"/>
      <c r="AI77" s="314"/>
      <c r="AJ77" s="15"/>
    </row>
    <row r="78" spans="1:36" x14ac:dyDescent="0.2">
      <c r="A78" s="34" t="s">
        <v>443</v>
      </c>
      <c r="B78" s="33" t="b">
        <f t="shared" si="13"/>
        <v>1</v>
      </c>
      <c r="C78" s="33" t="str">
        <f t="shared" si="14"/>
        <v/>
      </c>
      <c r="D78" s="33" t="str">
        <f t="shared" si="15"/>
        <v/>
      </c>
      <c r="E78" s="33"/>
      <c r="F78" s="39">
        <f t="shared" si="16"/>
        <v>0</v>
      </c>
      <c r="J78" s="292" t="s">
        <v>457</v>
      </c>
      <c r="K78" s="292"/>
      <c r="L78" s="292"/>
      <c r="M78" s="293">
        <v>44194</v>
      </c>
      <c r="N78" s="293"/>
      <c r="O78" s="293"/>
      <c r="P78" s="15">
        <v>298.62099999999998</v>
      </c>
      <c r="Q78" s="47">
        <v>38.738999999999997</v>
      </c>
      <c r="R78" s="314">
        <v>0</v>
      </c>
      <c r="S78" s="314"/>
      <c r="T78" s="314"/>
      <c r="U78" s="314"/>
      <c r="V78" s="15">
        <v>337.36</v>
      </c>
      <c r="W78" s="314">
        <v>0</v>
      </c>
      <c r="X78" s="314"/>
      <c r="Y78" s="21" t="s">
        <v>85</v>
      </c>
      <c r="AA78" s="295"/>
      <c r="AB78" s="295"/>
      <c r="AC78" s="21"/>
      <c r="AD78" s="16"/>
      <c r="AE78" s="296"/>
      <c r="AF78" s="296"/>
      <c r="AG78" s="296"/>
      <c r="AH78" s="314"/>
      <c r="AI78" s="314"/>
      <c r="AJ78" s="15"/>
    </row>
    <row r="79" spans="1:36" x14ac:dyDescent="0.2">
      <c r="A79" s="34" t="s">
        <v>443</v>
      </c>
      <c r="B79" s="33" t="b">
        <f t="shared" si="13"/>
        <v>1</v>
      </c>
      <c r="C79" s="33" t="str">
        <f t="shared" si="14"/>
        <v/>
      </c>
      <c r="D79" s="33" t="str">
        <f t="shared" si="15"/>
        <v/>
      </c>
      <c r="E79" s="33"/>
      <c r="F79" s="39">
        <f t="shared" si="16"/>
        <v>0</v>
      </c>
      <c r="J79" s="292" t="s">
        <v>458</v>
      </c>
      <c r="K79" s="292"/>
      <c r="L79" s="292"/>
      <c r="M79" s="293">
        <v>44225</v>
      </c>
      <c r="N79" s="293"/>
      <c r="O79" s="293"/>
      <c r="P79" s="15">
        <v>299.83760000000001</v>
      </c>
      <c r="Q79" s="47">
        <v>37.522399999999998</v>
      </c>
      <c r="R79" s="314">
        <v>0</v>
      </c>
      <c r="S79" s="314"/>
      <c r="T79" s="314"/>
      <c r="U79" s="314"/>
      <c r="V79" s="15">
        <v>337.36</v>
      </c>
      <c r="W79" s="314">
        <v>0</v>
      </c>
      <c r="X79" s="314"/>
      <c r="Y79" s="21" t="s">
        <v>85</v>
      </c>
      <c r="AA79" s="295"/>
      <c r="AB79" s="295"/>
      <c r="AC79" s="21"/>
      <c r="AD79" s="16"/>
      <c r="AE79" s="296"/>
      <c r="AF79" s="296"/>
      <c r="AG79" s="296"/>
      <c r="AH79" s="314"/>
      <c r="AI79" s="314"/>
      <c r="AJ79" s="15"/>
    </row>
    <row r="80" spans="1:36" x14ac:dyDescent="0.2">
      <c r="A80" s="34" t="s">
        <v>443</v>
      </c>
      <c r="B80" s="33" t="b">
        <f t="shared" si="13"/>
        <v>1</v>
      </c>
      <c r="C80" s="33" t="str">
        <f t="shared" si="14"/>
        <v/>
      </c>
      <c r="D80" s="33" t="str">
        <f t="shared" si="15"/>
        <v/>
      </c>
      <c r="E80" s="33"/>
      <c r="F80" s="39">
        <f t="shared" si="16"/>
        <v>0</v>
      </c>
      <c r="J80" s="292" t="s">
        <v>459</v>
      </c>
      <c r="K80" s="292"/>
      <c r="L80" s="292"/>
      <c r="M80" s="293">
        <v>44255</v>
      </c>
      <c r="N80" s="293"/>
      <c r="O80" s="293"/>
      <c r="P80" s="15">
        <v>301.05919999999998</v>
      </c>
      <c r="Q80" s="47">
        <v>36.300800000000002</v>
      </c>
      <c r="R80" s="314">
        <v>0</v>
      </c>
      <c r="S80" s="314"/>
      <c r="T80" s="314"/>
      <c r="U80" s="314"/>
      <c r="V80" s="15">
        <v>337.36</v>
      </c>
      <c r="W80" s="314">
        <v>0</v>
      </c>
      <c r="X80" s="314"/>
      <c r="Y80" s="21" t="s">
        <v>85</v>
      </c>
      <c r="AA80" s="295"/>
      <c r="AB80" s="295"/>
      <c r="AC80" s="21"/>
      <c r="AD80" s="16"/>
      <c r="AE80" s="296"/>
      <c r="AF80" s="296"/>
      <c r="AG80" s="296"/>
      <c r="AH80" s="314"/>
      <c r="AI80" s="314"/>
      <c r="AJ80" s="15"/>
    </row>
    <row r="81" spans="1:36" x14ac:dyDescent="0.2">
      <c r="A81" s="34" t="s">
        <v>443</v>
      </c>
      <c r="B81" s="33" t="b">
        <f t="shared" si="13"/>
        <v>1</v>
      </c>
      <c r="C81" s="33" t="str">
        <f t="shared" si="14"/>
        <v/>
      </c>
      <c r="D81" s="33" t="str">
        <f t="shared" si="15"/>
        <v/>
      </c>
      <c r="E81" s="33"/>
      <c r="F81" s="39">
        <f t="shared" si="16"/>
        <v>0</v>
      </c>
      <c r="J81" s="292" t="s">
        <v>460</v>
      </c>
      <c r="K81" s="292"/>
      <c r="L81" s="292"/>
      <c r="M81" s="293">
        <v>44284</v>
      </c>
      <c r="N81" s="293"/>
      <c r="O81" s="293"/>
      <c r="P81" s="15">
        <v>302.28570000000002</v>
      </c>
      <c r="Q81" s="47">
        <v>35.074300000000001</v>
      </c>
      <c r="R81" s="314">
        <v>0</v>
      </c>
      <c r="S81" s="314"/>
      <c r="T81" s="314"/>
      <c r="U81" s="314"/>
      <c r="V81" s="15">
        <v>337.36</v>
      </c>
      <c r="W81" s="314">
        <v>0</v>
      </c>
      <c r="X81" s="314"/>
      <c r="Y81" s="21" t="s">
        <v>85</v>
      </c>
      <c r="AA81" s="295"/>
      <c r="AB81" s="295"/>
      <c r="AC81" s="21"/>
      <c r="AD81" s="16"/>
      <c r="AE81" s="296"/>
      <c r="AF81" s="296"/>
      <c r="AG81" s="296"/>
      <c r="AH81" s="314"/>
      <c r="AI81" s="314"/>
      <c r="AJ81" s="15"/>
    </row>
    <row r="82" spans="1:36" x14ac:dyDescent="0.2">
      <c r="A82" s="34" t="s">
        <v>443</v>
      </c>
      <c r="B82" s="33" t="b">
        <f t="shared" si="13"/>
        <v>1</v>
      </c>
      <c r="C82" s="33" t="str">
        <f t="shared" si="14"/>
        <v/>
      </c>
      <c r="D82" s="33" t="str">
        <f t="shared" si="15"/>
        <v/>
      </c>
      <c r="E82" s="33"/>
      <c r="F82" s="39">
        <f t="shared" si="16"/>
        <v>0</v>
      </c>
      <c r="J82" s="292" t="s">
        <v>461</v>
      </c>
      <c r="K82" s="292"/>
      <c r="L82" s="292"/>
      <c r="M82" s="293">
        <v>44315</v>
      </c>
      <c r="N82" s="293"/>
      <c r="O82" s="293"/>
      <c r="P82" s="15">
        <v>303.51729999999998</v>
      </c>
      <c r="Q82" s="47">
        <v>33.842700000000001</v>
      </c>
      <c r="R82" s="314">
        <v>0</v>
      </c>
      <c r="S82" s="314"/>
      <c r="T82" s="314"/>
      <c r="U82" s="314"/>
      <c r="V82" s="15">
        <v>337.36</v>
      </c>
      <c r="W82" s="314">
        <v>0</v>
      </c>
      <c r="X82" s="314"/>
      <c r="Y82" s="21" t="s">
        <v>85</v>
      </c>
      <c r="AA82" s="295"/>
      <c r="AB82" s="295"/>
      <c r="AC82" s="21"/>
      <c r="AD82" s="16"/>
      <c r="AE82" s="296"/>
      <c r="AF82" s="296"/>
      <c r="AG82" s="296"/>
      <c r="AH82" s="314"/>
      <c r="AI82" s="314"/>
      <c r="AJ82" s="15"/>
    </row>
    <row r="83" spans="1:36" x14ac:dyDescent="0.2">
      <c r="A83" s="34" t="s">
        <v>443</v>
      </c>
      <c r="B83" s="33" t="b">
        <f t="shared" si="13"/>
        <v>1</v>
      </c>
      <c r="C83" s="33" t="str">
        <f t="shared" si="14"/>
        <v/>
      </c>
      <c r="D83" s="33" t="str">
        <f t="shared" si="15"/>
        <v/>
      </c>
      <c r="E83" s="33"/>
      <c r="F83" s="39">
        <f t="shared" si="16"/>
        <v>0</v>
      </c>
      <c r="J83" s="292" t="s">
        <v>462</v>
      </c>
      <c r="K83" s="292"/>
      <c r="L83" s="292"/>
      <c r="M83" s="293">
        <v>44345</v>
      </c>
      <c r="N83" s="293"/>
      <c r="O83" s="293"/>
      <c r="P83" s="15">
        <v>304.75389999999999</v>
      </c>
      <c r="Q83" s="47">
        <v>32.606099999999998</v>
      </c>
      <c r="R83" s="314">
        <v>0</v>
      </c>
      <c r="S83" s="314"/>
      <c r="T83" s="314"/>
      <c r="U83" s="314"/>
      <c r="V83" s="15">
        <v>337.36</v>
      </c>
      <c r="W83" s="314">
        <v>0</v>
      </c>
      <c r="X83" s="314"/>
      <c r="Y83" s="21" t="s">
        <v>85</v>
      </c>
      <c r="AA83" s="295"/>
      <c r="AB83" s="295"/>
      <c r="AC83" s="21"/>
      <c r="AD83" s="16"/>
      <c r="AE83" s="296"/>
      <c r="AF83" s="296"/>
      <c r="AG83" s="296"/>
      <c r="AH83" s="314"/>
      <c r="AI83" s="314"/>
      <c r="AJ83" s="15"/>
    </row>
    <row r="84" spans="1:36" x14ac:dyDescent="0.2">
      <c r="A84" s="34" t="s">
        <v>443</v>
      </c>
      <c r="B84" s="33" t="b">
        <f t="shared" si="13"/>
        <v>1</v>
      </c>
      <c r="C84" s="33" t="str">
        <f t="shared" si="14"/>
        <v/>
      </c>
      <c r="D84" s="33" t="str">
        <f t="shared" si="15"/>
        <v/>
      </c>
      <c r="E84" s="33"/>
      <c r="F84" s="39">
        <f t="shared" si="16"/>
        <v>0</v>
      </c>
      <c r="J84" s="292" t="s">
        <v>463</v>
      </c>
      <c r="K84" s="292"/>
      <c r="L84" s="292"/>
      <c r="M84" s="293">
        <v>44376</v>
      </c>
      <c r="N84" s="293"/>
      <c r="O84" s="293"/>
      <c r="P84" s="15">
        <v>305.99549999999999</v>
      </c>
      <c r="Q84" s="47">
        <v>31.3645</v>
      </c>
      <c r="R84" s="314">
        <v>0</v>
      </c>
      <c r="S84" s="314"/>
      <c r="T84" s="314"/>
      <c r="U84" s="314"/>
      <c r="V84" s="15">
        <v>337.36</v>
      </c>
      <c r="W84" s="314">
        <v>0</v>
      </c>
      <c r="X84" s="314"/>
      <c r="Y84" s="21" t="s">
        <v>85</v>
      </c>
      <c r="AA84" s="295"/>
      <c r="AB84" s="295"/>
      <c r="AC84" s="21"/>
      <c r="AD84" s="16"/>
      <c r="AE84" s="296"/>
      <c r="AF84" s="296"/>
      <c r="AG84" s="296"/>
      <c r="AH84" s="314"/>
      <c r="AI84" s="314"/>
      <c r="AJ84" s="15"/>
    </row>
    <row r="85" spans="1:36" x14ac:dyDescent="0.2">
      <c r="A85" s="34" t="s">
        <v>443</v>
      </c>
      <c r="B85" s="33" t="b">
        <f t="shared" si="13"/>
        <v>1</v>
      </c>
      <c r="C85" s="33" t="str">
        <f t="shared" si="14"/>
        <v/>
      </c>
      <c r="D85" s="33" t="str">
        <f t="shared" si="15"/>
        <v/>
      </c>
      <c r="E85" s="33"/>
      <c r="F85" s="39">
        <f t="shared" si="16"/>
        <v>0</v>
      </c>
      <c r="J85" s="292" t="s">
        <v>464</v>
      </c>
      <c r="K85" s="292"/>
      <c r="L85" s="292"/>
      <c r="M85" s="293">
        <v>44406</v>
      </c>
      <c r="N85" s="293"/>
      <c r="O85" s="293"/>
      <c r="P85" s="15">
        <v>307.24209999999999</v>
      </c>
      <c r="Q85" s="47">
        <v>30.117899999999999</v>
      </c>
      <c r="R85" s="314">
        <v>0</v>
      </c>
      <c r="S85" s="314"/>
      <c r="T85" s="314"/>
      <c r="U85" s="314"/>
      <c r="V85" s="15">
        <v>337.36</v>
      </c>
      <c r="W85" s="314">
        <v>0</v>
      </c>
      <c r="X85" s="314"/>
      <c r="Y85" s="21" t="s">
        <v>85</v>
      </c>
      <c r="AA85" s="295"/>
      <c r="AB85" s="295"/>
      <c r="AC85" s="21"/>
      <c r="AD85" s="16"/>
      <c r="AE85" s="296"/>
      <c r="AF85" s="296"/>
      <c r="AG85" s="296"/>
      <c r="AH85" s="314"/>
      <c r="AI85" s="314"/>
      <c r="AJ85" s="15"/>
    </row>
    <row r="86" spans="1:36" x14ac:dyDescent="0.2">
      <c r="A86" s="34" t="s">
        <v>443</v>
      </c>
      <c r="B86" s="33" t="b">
        <f t="shared" si="13"/>
        <v>1</v>
      </c>
      <c r="C86" s="33" t="str">
        <f t="shared" si="14"/>
        <v/>
      </c>
      <c r="D86" s="33" t="str">
        <f t="shared" si="15"/>
        <v/>
      </c>
      <c r="E86" s="33"/>
      <c r="F86" s="39">
        <f t="shared" si="16"/>
        <v>0</v>
      </c>
      <c r="J86" s="292" t="s">
        <v>465</v>
      </c>
      <c r="K86" s="292"/>
      <c r="L86" s="292"/>
      <c r="M86" s="293">
        <v>44437</v>
      </c>
      <c r="N86" s="293"/>
      <c r="O86" s="293"/>
      <c r="P86" s="15">
        <v>308.4939</v>
      </c>
      <c r="Q86" s="47">
        <v>28.866099999999999</v>
      </c>
      <c r="R86" s="314">
        <v>0</v>
      </c>
      <c r="S86" s="314"/>
      <c r="T86" s="314"/>
      <c r="U86" s="314"/>
      <c r="V86" s="15">
        <v>337.36</v>
      </c>
      <c r="W86" s="314">
        <v>0</v>
      </c>
      <c r="X86" s="314"/>
      <c r="Y86" s="21" t="s">
        <v>85</v>
      </c>
      <c r="AA86" s="295"/>
      <c r="AB86" s="295"/>
      <c r="AC86" s="21"/>
      <c r="AD86" s="16"/>
      <c r="AE86" s="296"/>
      <c r="AF86" s="296"/>
      <c r="AG86" s="296"/>
      <c r="AH86" s="314"/>
      <c r="AI86" s="314"/>
      <c r="AJ86" s="15"/>
    </row>
    <row r="87" spans="1:36" x14ac:dyDescent="0.2">
      <c r="A87" s="34" t="s">
        <v>443</v>
      </c>
      <c r="B87" s="33" t="b">
        <f t="shared" si="13"/>
        <v>1</v>
      </c>
      <c r="C87" s="33" t="str">
        <f t="shared" si="14"/>
        <v/>
      </c>
      <c r="D87" s="33" t="str">
        <f t="shared" si="15"/>
        <v/>
      </c>
      <c r="E87" s="33"/>
      <c r="F87" s="39">
        <f t="shared" si="16"/>
        <v>0</v>
      </c>
      <c r="J87" s="292" t="s">
        <v>466</v>
      </c>
      <c r="K87" s="292"/>
      <c r="L87" s="292"/>
      <c r="M87" s="293">
        <v>44468</v>
      </c>
      <c r="N87" s="293"/>
      <c r="O87" s="293"/>
      <c r="P87" s="15">
        <v>309.75069999999999</v>
      </c>
      <c r="Q87" s="47">
        <v>27.609300000000001</v>
      </c>
      <c r="R87" s="314">
        <v>0</v>
      </c>
      <c r="S87" s="314"/>
      <c r="T87" s="314"/>
      <c r="U87" s="314"/>
      <c r="V87" s="15">
        <v>337.36</v>
      </c>
      <c r="W87" s="314">
        <v>0</v>
      </c>
      <c r="X87" s="314"/>
      <c r="Y87" s="21" t="s">
        <v>85</v>
      </c>
      <c r="AA87" s="295"/>
      <c r="AB87" s="295"/>
      <c r="AC87" s="21"/>
      <c r="AD87" s="16"/>
      <c r="AE87" s="296"/>
      <c r="AF87" s="296"/>
      <c r="AG87" s="296"/>
      <c r="AH87" s="314"/>
      <c r="AI87" s="314"/>
      <c r="AJ87" s="15"/>
    </row>
    <row r="88" spans="1:36" x14ac:dyDescent="0.2">
      <c r="A88" s="34" t="s">
        <v>443</v>
      </c>
      <c r="B88" s="33" t="b">
        <f t="shared" si="13"/>
        <v>1</v>
      </c>
      <c r="C88" s="33" t="str">
        <f t="shared" si="14"/>
        <v/>
      </c>
      <c r="D88" s="33" t="str">
        <f t="shared" si="15"/>
        <v/>
      </c>
      <c r="E88" s="33"/>
      <c r="F88" s="39">
        <f t="shared" si="16"/>
        <v>0</v>
      </c>
      <c r="J88" s="292" t="s">
        <v>467</v>
      </c>
      <c r="K88" s="292"/>
      <c r="L88" s="292"/>
      <c r="M88" s="293">
        <v>44498</v>
      </c>
      <c r="N88" s="293"/>
      <c r="O88" s="293"/>
      <c r="P88" s="15">
        <v>311.0127</v>
      </c>
      <c r="Q88" s="47">
        <v>26.347300000000001</v>
      </c>
      <c r="R88" s="314">
        <v>0</v>
      </c>
      <c r="S88" s="314"/>
      <c r="T88" s="314"/>
      <c r="U88" s="314"/>
      <c r="V88" s="15">
        <v>337.36</v>
      </c>
      <c r="W88" s="314">
        <v>0</v>
      </c>
      <c r="X88" s="314"/>
      <c r="Y88" s="21" t="s">
        <v>85</v>
      </c>
      <c r="AA88" s="295"/>
      <c r="AB88" s="295"/>
      <c r="AC88" s="21"/>
      <c r="AD88" s="16"/>
      <c r="AE88" s="296"/>
      <c r="AF88" s="296"/>
      <c r="AG88" s="296"/>
      <c r="AH88" s="314"/>
      <c r="AI88" s="314"/>
      <c r="AJ88" s="15"/>
    </row>
    <row r="89" spans="1:36" x14ac:dyDescent="0.2">
      <c r="A89" s="34" t="s">
        <v>443</v>
      </c>
      <c r="B89" s="33" t="b">
        <f t="shared" si="13"/>
        <v>1</v>
      </c>
      <c r="C89" s="33" t="str">
        <f t="shared" si="14"/>
        <v/>
      </c>
      <c r="D89" s="33" t="str">
        <f t="shared" si="15"/>
        <v/>
      </c>
      <c r="E89" s="33"/>
      <c r="F89" s="39">
        <f t="shared" si="16"/>
        <v>0</v>
      </c>
      <c r="J89" s="292" t="s">
        <v>468</v>
      </c>
      <c r="K89" s="292"/>
      <c r="L89" s="292"/>
      <c r="M89" s="293">
        <v>44529</v>
      </c>
      <c r="N89" s="293"/>
      <c r="O89" s="293"/>
      <c r="P89" s="15">
        <v>312.27980000000002</v>
      </c>
      <c r="Q89" s="47">
        <v>25.080200000000001</v>
      </c>
      <c r="R89" s="314">
        <v>0</v>
      </c>
      <c r="S89" s="314"/>
      <c r="T89" s="314"/>
      <c r="U89" s="314"/>
      <c r="V89" s="15">
        <v>337.36</v>
      </c>
      <c r="W89" s="314">
        <v>0</v>
      </c>
      <c r="X89" s="314"/>
      <c r="Y89" s="21" t="s">
        <v>85</v>
      </c>
      <c r="AA89" s="295"/>
      <c r="AB89" s="295"/>
      <c r="AC89" s="21"/>
      <c r="AD89" s="16"/>
      <c r="AE89" s="296"/>
      <c r="AF89" s="296"/>
      <c r="AG89" s="296"/>
      <c r="AH89" s="314"/>
      <c r="AI89" s="314"/>
      <c r="AJ89" s="15"/>
    </row>
    <row r="90" spans="1:36" x14ac:dyDescent="0.2">
      <c r="A90" s="34" t="s">
        <v>443</v>
      </c>
      <c r="B90" s="33" t="b">
        <f t="shared" si="13"/>
        <v>1</v>
      </c>
      <c r="C90" s="33" t="str">
        <f t="shared" si="14"/>
        <v/>
      </c>
      <c r="D90" s="33" t="str">
        <f t="shared" si="15"/>
        <v/>
      </c>
      <c r="E90" s="33"/>
      <c r="F90" s="39">
        <f t="shared" si="16"/>
        <v>0</v>
      </c>
      <c r="J90" s="292" t="s">
        <v>469</v>
      </c>
      <c r="K90" s="292"/>
      <c r="L90" s="292"/>
      <c r="M90" s="293">
        <v>44559</v>
      </c>
      <c r="N90" s="293"/>
      <c r="O90" s="293"/>
      <c r="P90" s="15">
        <v>313.55200000000002</v>
      </c>
      <c r="Q90" s="47">
        <v>23.808</v>
      </c>
      <c r="R90" s="314">
        <v>0</v>
      </c>
      <c r="S90" s="314"/>
      <c r="T90" s="314"/>
      <c r="U90" s="314"/>
      <c r="V90" s="15">
        <v>337.36</v>
      </c>
      <c r="W90" s="314">
        <v>0</v>
      </c>
      <c r="X90" s="314"/>
      <c r="Y90" s="21" t="s">
        <v>85</v>
      </c>
      <c r="AA90" s="295"/>
      <c r="AB90" s="295"/>
      <c r="AC90" s="21"/>
      <c r="AD90" s="16"/>
      <c r="AE90" s="296"/>
      <c r="AF90" s="296"/>
      <c r="AG90" s="296"/>
      <c r="AH90" s="314"/>
      <c r="AI90" s="314"/>
      <c r="AJ90" s="15"/>
    </row>
    <row r="91" spans="1:36" x14ac:dyDescent="0.2">
      <c r="A91" s="34" t="s">
        <v>443</v>
      </c>
      <c r="B91" s="33" t="b">
        <f t="shared" si="13"/>
        <v>1</v>
      </c>
      <c r="C91" s="33" t="str">
        <f t="shared" si="14"/>
        <v/>
      </c>
      <c r="D91" s="33" t="str">
        <f t="shared" si="15"/>
        <v/>
      </c>
      <c r="E91" s="33"/>
      <c r="F91" s="39">
        <f t="shared" si="16"/>
        <v>0</v>
      </c>
      <c r="J91" s="292" t="s">
        <v>470</v>
      </c>
      <c r="K91" s="292"/>
      <c r="L91" s="292"/>
      <c r="M91" s="293">
        <v>44590</v>
      </c>
      <c r="N91" s="293"/>
      <c r="O91" s="293"/>
      <c r="P91" s="15">
        <v>314.8295</v>
      </c>
      <c r="Q91" s="47">
        <v>22.5305</v>
      </c>
      <c r="R91" s="314">
        <v>0</v>
      </c>
      <c r="S91" s="314"/>
      <c r="T91" s="314"/>
      <c r="U91" s="314"/>
      <c r="V91" s="15">
        <v>337.36</v>
      </c>
      <c r="W91" s="314">
        <v>0</v>
      </c>
      <c r="X91" s="314"/>
      <c r="Y91" s="21" t="s">
        <v>85</v>
      </c>
      <c r="AA91" s="295"/>
      <c r="AB91" s="295"/>
      <c r="AC91" s="21"/>
      <c r="AD91" s="16"/>
      <c r="AE91" s="296"/>
      <c r="AF91" s="296"/>
      <c r="AG91" s="296"/>
      <c r="AH91" s="314"/>
      <c r="AI91" s="314"/>
      <c r="AJ91" s="15"/>
    </row>
    <row r="92" spans="1:36" x14ac:dyDescent="0.2">
      <c r="A92" s="34" t="s">
        <v>443</v>
      </c>
      <c r="B92" s="33" t="b">
        <f t="shared" si="13"/>
        <v>1</v>
      </c>
      <c r="C92" s="33" t="str">
        <f t="shared" si="14"/>
        <v/>
      </c>
      <c r="D92" s="33" t="str">
        <f t="shared" si="15"/>
        <v/>
      </c>
      <c r="E92" s="33"/>
      <c r="F92" s="39">
        <f t="shared" si="16"/>
        <v>0</v>
      </c>
      <c r="J92" s="292" t="s">
        <v>471</v>
      </c>
      <c r="K92" s="292"/>
      <c r="L92" s="292"/>
      <c r="M92" s="293">
        <v>44620</v>
      </c>
      <c r="N92" s="293"/>
      <c r="O92" s="293"/>
      <c r="P92" s="15">
        <v>316.11219999999997</v>
      </c>
      <c r="Q92" s="47">
        <v>21.247800000000002</v>
      </c>
      <c r="R92" s="314">
        <v>0</v>
      </c>
      <c r="S92" s="314"/>
      <c r="T92" s="314"/>
      <c r="U92" s="314"/>
      <c r="V92" s="15">
        <v>337.36</v>
      </c>
      <c r="W92" s="314">
        <v>0</v>
      </c>
      <c r="X92" s="314"/>
      <c r="Y92" s="21" t="s">
        <v>85</v>
      </c>
      <c r="AA92" s="295"/>
      <c r="AB92" s="295"/>
      <c r="AC92" s="21"/>
      <c r="AD92" s="16"/>
      <c r="AE92" s="296"/>
      <c r="AF92" s="296"/>
      <c r="AG92" s="296"/>
      <c r="AH92" s="314"/>
      <c r="AI92" s="314"/>
      <c r="AJ92" s="15"/>
    </row>
    <row r="93" spans="1:36" x14ac:dyDescent="0.2">
      <c r="A93" s="34" t="s">
        <v>443</v>
      </c>
      <c r="B93" s="33" t="b">
        <f t="shared" si="13"/>
        <v>1</v>
      </c>
      <c r="C93" s="33" t="str">
        <f t="shared" si="14"/>
        <v/>
      </c>
      <c r="D93" s="33" t="str">
        <f t="shared" si="15"/>
        <v/>
      </c>
      <c r="E93" s="33"/>
      <c r="F93" s="39">
        <f t="shared" si="16"/>
        <v>0</v>
      </c>
      <c r="J93" s="292" t="s">
        <v>472</v>
      </c>
      <c r="K93" s="292"/>
      <c r="L93" s="292"/>
      <c r="M93" s="293">
        <v>44649</v>
      </c>
      <c r="N93" s="293"/>
      <c r="O93" s="293"/>
      <c r="P93" s="15">
        <v>317.39999999999998</v>
      </c>
      <c r="Q93" s="47">
        <v>19.96</v>
      </c>
      <c r="R93" s="314">
        <v>0</v>
      </c>
      <c r="S93" s="314"/>
      <c r="T93" s="314"/>
      <c r="U93" s="314"/>
      <c r="V93" s="15">
        <v>337.36</v>
      </c>
      <c r="W93" s="314">
        <v>0</v>
      </c>
      <c r="X93" s="314"/>
      <c r="Y93" s="21" t="s">
        <v>85</v>
      </c>
      <c r="AA93" s="295"/>
      <c r="AB93" s="295"/>
      <c r="AC93" s="21"/>
      <c r="AD93" s="16"/>
      <c r="AE93" s="296"/>
      <c r="AF93" s="296"/>
      <c r="AG93" s="296"/>
      <c r="AH93" s="314"/>
      <c r="AI93" s="314"/>
      <c r="AJ93" s="15"/>
    </row>
    <row r="94" spans="1:36" x14ac:dyDescent="0.2">
      <c r="A94" s="34" t="s">
        <v>443</v>
      </c>
      <c r="B94" s="33" t="b">
        <f t="shared" si="13"/>
        <v>1</v>
      </c>
      <c r="C94" s="33" t="str">
        <f t="shared" si="14"/>
        <v/>
      </c>
      <c r="D94" s="33" t="str">
        <f t="shared" si="15"/>
        <v/>
      </c>
      <c r="E94" s="33"/>
      <c r="F94" s="39">
        <f t="shared" si="16"/>
        <v>0</v>
      </c>
      <c r="J94" s="292" t="s">
        <v>473</v>
      </c>
      <c r="K94" s="292"/>
      <c r="L94" s="292"/>
      <c r="M94" s="293">
        <v>44680</v>
      </c>
      <c r="N94" s="293"/>
      <c r="O94" s="293"/>
      <c r="P94" s="15">
        <v>318.69319999999999</v>
      </c>
      <c r="Q94" s="47">
        <v>18.666799999999999</v>
      </c>
      <c r="R94" s="314">
        <v>0</v>
      </c>
      <c r="S94" s="314"/>
      <c r="T94" s="314"/>
      <c r="U94" s="314"/>
      <c r="V94" s="15">
        <v>337.36</v>
      </c>
      <c r="W94" s="314">
        <v>0</v>
      </c>
      <c r="X94" s="314"/>
      <c r="Y94" s="21" t="s">
        <v>85</v>
      </c>
      <c r="AA94" s="295"/>
      <c r="AB94" s="295"/>
      <c r="AC94" s="21"/>
      <c r="AD94" s="16"/>
      <c r="AE94" s="296"/>
      <c r="AF94" s="296"/>
      <c r="AG94" s="296"/>
      <c r="AH94" s="314"/>
      <c r="AI94" s="314"/>
      <c r="AJ94" s="15"/>
    </row>
    <row r="95" spans="1:36" x14ac:dyDescent="0.2">
      <c r="A95" s="34" t="s">
        <v>443</v>
      </c>
      <c r="B95" s="33" t="b">
        <f t="shared" si="13"/>
        <v>1</v>
      </c>
      <c r="C95" s="33" t="str">
        <f t="shared" si="14"/>
        <v/>
      </c>
      <c r="D95" s="33" t="str">
        <f t="shared" si="15"/>
        <v/>
      </c>
      <c r="E95" s="33"/>
      <c r="F95" s="39">
        <f t="shared" si="16"/>
        <v>0</v>
      </c>
      <c r="J95" s="292" t="s">
        <v>474</v>
      </c>
      <c r="K95" s="292"/>
      <c r="L95" s="292"/>
      <c r="M95" s="293">
        <v>44710</v>
      </c>
      <c r="N95" s="293"/>
      <c r="O95" s="293"/>
      <c r="P95" s="15">
        <v>319.99160000000001</v>
      </c>
      <c r="Q95" s="47">
        <v>17.368400000000001</v>
      </c>
      <c r="R95" s="314">
        <v>0</v>
      </c>
      <c r="S95" s="314"/>
      <c r="T95" s="314"/>
      <c r="U95" s="314"/>
      <c r="V95" s="15">
        <v>337.36</v>
      </c>
      <c r="W95" s="314">
        <v>0</v>
      </c>
      <c r="X95" s="314"/>
      <c r="Y95" s="21" t="s">
        <v>85</v>
      </c>
      <c r="AA95" s="295"/>
      <c r="AB95" s="295"/>
      <c r="AC95" s="21"/>
      <c r="AD95" s="16"/>
      <c r="AE95" s="296"/>
      <c r="AF95" s="296"/>
      <c r="AG95" s="296"/>
      <c r="AH95" s="314"/>
      <c r="AI95" s="314"/>
      <c r="AJ95" s="15"/>
    </row>
    <row r="96" spans="1:36" x14ac:dyDescent="0.2">
      <c r="A96" s="34" t="s">
        <v>443</v>
      </c>
      <c r="B96" s="33" t="b">
        <f t="shared" si="13"/>
        <v>1</v>
      </c>
      <c r="C96" s="33" t="str">
        <f t="shared" si="14"/>
        <v/>
      </c>
      <c r="D96" s="33" t="str">
        <f t="shared" si="15"/>
        <v/>
      </c>
      <c r="E96" s="33"/>
      <c r="F96" s="39">
        <f t="shared" si="16"/>
        <v>0</v>
      </c>
      <c r="J96" s="292" t="s">
        <v>475</v>
      </c>
      <c r="K96" s="292"/>
      <c r="L96" s="292"/>
      <c r="M96" s="293">
        <v>44741</v>
      </c>
      <c r="N96" s="293"/>
      <c r="O96" s="293"/>
      <c r="P96" s="15">
        <v>321.29520000000002</v>
      </c>
      <c r="Q96" s="47">
        <v>16.064800000000002</v>
      </c>
      <c r="R96" s="314">
        <v>0</v>
      </c>
      <c r="S96" s="314"/>
      <c r="T96" s="314"/>
      <c r="U96" s="314"/>
      <c r="V96" s="15">
        <v>337.36</v>
      </c>
      <c r="W96" s="314">
        <v>0</v>
      </c>
      <c r="X96" s="314"/>
      <c r="Y96" s="21" t="s">
        <v>85</v>
      </c>
      <c r="AA96" s="295"/>
      <c r="AB96" s="295"/>
      <c r="AC96" s="21"/>
      <c r="AD96" s="16"/>
      <c r="AE96" s="296"/>
      <c r="AF96" s="296"/>
      <c r="AG96" s="296"/>
      <c r="AH96" s="314"/>
      <c r="AI96" s="314"/>
      <c r="AJ96" s="15"/>
    </row>
    <row r="97" spans="1:36" x14ac:dyDescent="0.2">
      <c r="A97" s="34" t="s">
        <v>443</v>
      </c>
      <c r="B97" s="33" t="b">
        <f t="shared" si="13"/>
        <v>1</v>
      </c>
      <c r="C97" s="33" t="str">
        <f t="shared" si="14"/>
        <v/>
      </c>
      <c r="D97" s="33" t="str">
        <f t="shared" si="15"/>
        <v/>
      </c>
      <c r="E97" s="33"/>
      <c r="F97" s="39">
        <f t="shared" si="16"/>
        <v>0</v>
      </c>
      <c r="J97" s="292" t="s">
        <v>476</v>
      </c>
      <c r="K97" s="292"/>
      <c r="L97" s="292"/>
      <c r="M97" s="293">
        <v>44771</v>
      </c>
      <c r="N97" s="293"/>
      <c r="O97" s="293"/>
      <c r="P97" s="15">
        <v>322.60419999999999</v>
      </c>
      <c r="Q97" s="47">
        <v>14.755800000000001</v>
      </c>
      <c r="R97" s="314">
        <v>0</v>
      </c>
      <c r="S97" s="314"/>
      <c r="T97" s="314"/>
      <c r="U97" s="314"/>
      <c r="V97" s="15">
        <v>337.36</v>
      </c>
      <c r="W97" s="314">
        <v>0</v>
      </c>
      <c r="X97" s="314"/>
      <c r="Y97" s="21" t="s">
        <v>85</v>
      </c>
      <c r="AA97" s="295"/>
      <c r="AB97" s="295"/>
      <c r="AC97" s="21"/>
      <c r="AD97" s="16"/>
      <c r="AE97" s="296"/>
      <c r="AF97" s="296"/>
      <c r="AG97" s="296"/>
      <c r="AH97" s="314"/>
      <c r="AI97" s="314"/>
      <c r="AJ97" s="15"/>
    </row>
    <row r="98" spans="1:36" x14ac:dyDescent="0.2">
      <c r="A98" s="34" t="s">
        <v>443</v>
      </c>
      <c r="B98" s="33" t="b">
        <f t="shared" si="13"/>
        <v>1</v>
      </c>
      <c r="C98" s="33" t="str">
        <f t="shared" si="14"/>
        <v/>
      </c>
      <c r="D98" s="33" t="str">
        <f t="shared" si="15"/>
        <v/>
      </c>
      <c r="E98" s="33"/>
      <c r="F98" s="39">
        <f t="shared" si="16"/>
        <v>0</v>
      </c>
      <c r="J98" s="292" t="s">
        <v>477</v>
      </c>
      <c r="K98" s="292"/>
      <c r="L98" s="292"/>
      <c r="M98" s="293">
        <v>44802</v>
      </c>
      <c r="N98" s="293"/>
      <c r="O98" s="293"/>
      <c r="P98" s="15">
        <v>323.91860000000003</v>
      </c>
      <c r="Q98" s="47">
        <v>13.4414</v>
      </c>
      <c r="R98" s="314">
        <v>0</v>
      </c>
      <c r="S98" s="314"/>
      <c r="T98" s="314"/>
      <c r="U98" s="314"/>
      <c r="V98" s="15">
        <v>337.36</v>
      </c>
      <c r="W98" s="314">
        <v>0</v>
      </c>
      <c r="X98" s="314"/>
      <c r="Y98" s="21" t="s">
        <v>85</v>
      </c>
      <c r="AA98" s="295"/>
      <c r="AB98" s="295"/>
      <c r="AC98" s="21"/>
      <c r="AD98" s="16"/>
      <c r="AE98" s="296"/>
      <c r="AF98" s="296"/>
      <c r="AG98" s="296"/>
      <c r="AH98" s="314"/>
      <c r="AI98" s="314"/>
      <c r="AJ98" s="15"/>
    </row>
    <row r="99" spans="1:36" x14ac:dyDescent="0.2">
      <c r="A99" s="34" t="s">
        <v>443</v>
      </c>
      <c r="B99" s="33" t="b">
        <f t="shared" si="13"/>
        <v>1</v>
      </c>
      <c r="C99" s="33" t="str">
        <f t="shared" si="14"/>
        <v/>
      </c>
      <c r="D99" s="33" t="str">
        <f t="shared" si="15"/>
        <v/>
      </c>
      <c r="E99" s="33"/>
      <c r="F99" s="39">
        <f t="shared" si="16"/>
        <v>0</v>
      </c>
      <c r="J99" s="292" t="s">
        <v>478</v>
      </c>
      <c r="K99" s="292"/>
      <c r="L99" s="292"/>
      <c r="M99" s="293">
        <v>44833</v>
      </c>
      <c r="N99" s="293"/>
      <c r="O99" s="293"/>
      <c r="P99" s="15">
        <v>325.23829999999998</v>
      </c>
      <c r="Q99" s="47">
        <v>12.121700000000001</v>
      </c>
      <c r="R99" s="314">
        <v>0</v>
      </c>
      <c r="S99" s="314"/>
      <c r="T99" s="314"/>
      <c r="U99" s="314"/>
      <c r="V99" s="15">
        <v>337.36</v>
      </c>
      <c r="W99" s="314">
        <v>0</v>
      </c>
      <c r="X99" s="314"/>
      <c r="Y99" s="21" t="s">
        <v>85</v>
      </c>
      <c r="AA99" s="295"/>
      <c r="AB99" s="295"/>
      <c r="AC99" s="21"/>
      <c r="AD99" s="16"/>
      <c r="AE99" s="296"/>
      <c r="AF99" s="296"/>
      <c r="AG99" s="296"/>
      <c r="AH99" s="314"/>
      <c r="AI99" s="314"/>
      <c r="AJ99" s="15"/>
    </row>
    <row r="100" spans="1:36" x14ac:dyDescent="0.2">
      <c r="A100" s="34" t="s">
        <v>443</v>
      </c>
      <c r="B100" s="33" t="b">
        <f t="shared" si="13"/>
        <v>1</v>
      </c>
      <c r="C100" s="33" t="str">
        <f t="shared" si="14"/>
        <v/>
      </c>
      <c r="D100" s="33" t="str">
        <f t="shared" si="15"/>
        <v/>
      </c>
      <c r="E100" s="33"/>
      <c r="F100" s="39">
        <f t="shared" si="16"/>
        <v>0</v>
      </c>
      <c r="J100" s="292" t="s">
        <v>479</v>
      </c>
      <c r="K100" s="292"/>
      <c r="L100" s="292"/>
      <c r="M100" s="293">
        <v>44863</v>
      </c>
      <c r="N100" s="293"/>
      <c r="O100" s="293"/>
      <c r="P100" s="15">
        <v>326.56330000000003</v>
      </c>
      <c r="Q100" s="47">
        <v>10.7967</v>
      </c>
      <c r="R100" s="314">
        <v>0</v>
      </c>
      <c r="S100" s="314"/>
      <c r="T100" s="314"/>
      <c r="U100" s="314"/>
      <c r="V100" s="15">
        <v>337.36</v>
      </c>
      <c r="W100" s="314">
        <v>0</v>
      </c>
      <c r="X100" s="314"/>
      <c r="Y100" s="21" t="s">
        <v>85</v>
      </c>
      <c r="AA100" s="295"/>
      <c r="AB100" s="295"/>
      <c r="AC100" s="21"/>
      <c r="AD100" s="16"/>
      <c r="AE100" s="296"/>
      <c r="AF100" s="296"/>
      <c r="AG100" s="296"/>
      <c r="AH100" s="314"/>
      <c r="AI100" s="314"/>
      <c r="AJ100" s="15"/>
    </row>
    <row r="101" spans="1:36" x14ac:dyDescent="0.2">
      <c r="A101" s="34" t="s">
        <v>443</v>
      </c>
      <c r="B101" s="33" t="b">
        <f t="shared" si="13"/>
        <v>1</v>
      </c>
      <c r="C101" s="33" t="str">
        <f t="shared" si="14"/>
        <v/>
      </c>
      <c r="D101" s="33" t="str">
        <f t="shared" si="15"/>
        <v/>
      </c>
      <c r="E101" s="33"/>
      <c r="F101" s="39">
        <f t="shared" si="16"/>
        <v>0</v>
      </c>
      <c r="J101" s="292" t="s">
        <v>480</v>
      </c>
      <c r="K101" s="292"/>
      <c r="L101" s="292"/>
      <c r="M101" s="293">
        <v>44894</v>
      </c>
      <c r="N101" s="293"/>
      <c r="O101" s="293"/>
      <c r="P101" s="15">
        <v>327.8938</v>
      </c>
      <c r="Q101" s="47">
        <v>9.4662000000000006</v>
      </c>
      <c r="R101" s="314">
        <v>0</v>
      </c>
      <c r="S101" s="314"/>
      <c r="T101" s="314"/>
      <c r="U101" s="314"/>
      <c r="V101" s="15">
        <v>337.36</v>
      </c>
      <c r="W101" s="314">
        <v>0</v>
      </c>
      <c r="X101" s="314"/>
      <c r="Y101" s="21" t="s">
        <v>85</v>
      </c>
      <c r="AA101" s="295"/>
      <c r="AB101" s="295"/>
      <c r="AC101" s="21"/>
      <c r="AD101" s="16"/>
      <c r="AE101" s="296"/>
      <c r="AF101" s="296"/>
      <c r="AG101" s="296"/>
      <c r="AH101" s="314"/>
      <c r="AI101" s="314"/>
      <c r="AJ101" s="15"/>
    </row>
    <row r="102" spans="1:36" x14ac:dyDescent="0.2">
      <c r="A102" s="34" t="s">
        <v>443</v>
      </c>
      <c r="B102" s="33" t="b">
        <f t="shared" si="13"/>
        <v>1</v>
      </c>
      <c r="C102" s="33" t="str">
        <f t="shared" si="14"/>
        <v/>
      </c>
      <c r="D102" s="33" t="str">
        <f t="shared" si="15"/>
        <v/>
      </c>
      <c r="E102" s="33"/>
      <c r="F102" s="39">
        <f t="shared" si="16"/>
        <v>0</v>
      </c>
      <c r="J102" s="292" t="s">
        <v>481</v>
      </c>
      <c r="K102" s="292"/>
      <c r="L102" s="292"/>
      <c r="M102" s="293">
        <v>44924</v>
      </c>
      <c r="N102" s="293"/>
      <c r="O102" s="293"/>
      <c r="P102" s="15">
        <v>329.22969999999998</v>
      </c>
      <c r="Q102" s="47">
        <v>8.1303000000000001</v>
      </c>
      <c r="R102" s="314">
        <v>0</v>
      </c>
      <c r="S102" s="314"/>
      <c r="T102" s="314"/>
      <c r="U102" s="314"/>
      <c r="V102" s="15">
        <v>337.36</v>
      </c>
      <c r="W102" s="314">
        <v>0</v>
      </c>
      <c r="X102" s="314"/>
      <c r="Y102" s="21" t="s">
        <v>85</v>
      </c>
      <c r="AA102" s="295"/>
      <c r="AB102" s="295"/>
      <c r="AC102" s="21"/>
      <c r="AD102" s="16"/>
      <c r="AE102" s="296"/>
      <c r="AF102" s="296"/>
      <c r="AG102" s="296"/>
      <c r="AH102" s="314"/>
      <c r="AI102" s="314"/>
      <c r="AJ102" s="15"/>
    </row>
    <row r="103" spans="1:36" x14ac:dyDescent="0.2">
      <c r="A103" s="34" t="s">
        <v>443</v>
      </c>
      <c r="B103" s="33" t="b">
        <f t="shared" si="13"/>
        <v>1</v>
      </c>
      <c r="C103" s="33" t="str">
        <f t="shared" si="14"/>
        <v/>
      </c>
      <c r="D103" s="33" t="str">
        <f t="shared" si="15"/>
        <v/>
      </c>
      <c r="E103" s="33"/>
      <c r="F103" s="39">
        <f t="shared" si="16"/>
        <v>0</v>
      </c>
      <c r="J103" s="292" t="s">
        <v>482</v>
      </c>
      <c r="K103" s="292"/>
      <c r="L103" s="292"/>
      <c r="M103" s="293">
        <v>44955</v>
      </c>
      <c r="N103" s="293"/>
      <c r="O103" s="293"/>
      <c r="P103" s="15">
        <v>330.57100000000003</v>
      </c>
      <c r="Q103" s="47">
        <v>6.7889999999999997</v>
      </c>
      <c r="R103" s="314">
        <v>0</v>
      </c>
      <c r="S103" s="314"/>
      <c r="T103" s="314"/>
      <c r="U103" s="314"/>
      <c r="V103" s="15">
        <v>337.36</v>
      </c>
      <c r="W103" s="314">
        <v>0</v>
      </c>
      <c r="X103" s="314"/>
      <c r="Y103" s="21" t="s">
        <v>85</v>
      </c>
      <c r="AA103" s="295"/>
      <c r="AB103" s="295"/>
      <c r="AC103" s="21"/>
      <c r="AD103" s="16"/>
      <c r="AE103" s="296"/>
      <c r="AF103" s="296"/>
      <c r="AG103" s="296"/>
      <c r="AH103" s="314"/>
      <c r="AI103" s="314"/>
      <c r="AJ103" s="15"/>
    </row>
    <row r="104" spans="1:36" x14ac:dyDescent="0.2">
      <c r="A104" s="34" t="s">
        <v>443</v>
      </c>
      <c r="B104" s="33" t="b">
        <f t="shared" si="13"/>
        <v>1</v>
      </c>
      <c r="C104" s="33" t="str">
        <f t="shared" si="14"/>
        <v/>
      </c>
      <c r="D104" s="33" t="str">
        <f t="shared" si="15"/>
        <v/>
      </c>
      <c r="E104" s="33"/>
      <c r="F104" s="39">
        <f t="shared" si="16"/>
        <v>0</v>
      </c>
      <c r="J104" s="292" t="s">
        <v>483</v>
      </c>
      <c r="K104" s="292"/>
      <c r="L104" s="292"/>
      <c r="M104" s="293">
        <v>44985</v>
      </c>
      <c r="N104" s="293"/>
      <c r="O104" s="293"/>
      <c r="P104" s="15">
        <v>331.9178</v>
      </c>
      <c r="Q104" s="47">
        <v>5.4421999999999997</v>
      </c>
      <c r="R104" s="314">
        <v>0</v>
      </c>
      <c r="S104" s="314"/>
      <c r="T104" s="314"/>
      <c r="U104" s="314"/>
      <c r="V104" s="15">
        <v>337.36</v>
      </c>
      <c r="W104" s="314">
        <v>0</v>
      </c>
      <c r="X104" s="314"/>
      <c r="Y104" s="21" t="s">
        <v>85</v>
      </c>
      <c r="AA104" s="295"/>
      <c r="AB104" s="295"/>
      <c r="AC104" s="21"/>
      <c r="AD104" s="16"/>
      <c r="AE104" s="296"/>
      <c r="AF104" s="296"/>
      <c r="AG104" s="296"/>
      <c r="AH104" s="314"/>
      <c r="AI104" s="314"/>
      <c r="AJ104" s="15"/>
    </row>
    <row r="105" spans="1:36" x14ac:dyDescent="0.2">
      <c r="A105" s="34" t="s">
        <v>443</v>
      </c>
      <c r="B105" s="33" t="b">
        <f t="shared" si="13"/>
        <v>1</v>
      </c>
      <c r="C105" s="33" t="str">
        <f t="shared" si="14"/>
        <v/>
      </c>
      <c r="D105" s="33" t="str">
        <f t="shared" si="15"/>
        <v/>
      </c>
      <c r="E105" s="33"/>
      <c r="F105" s="39">
        <f t="shared" si="16"/>
        <v>0</v>
      </c>
      <c r="J105" s="292" t="s">
        <v>484</v>
      </c>
      <c r="K105" s="292"/>
      <c r="L105" s="292"/>
      <c r="M105" s="293">
        <v>45014</v>
      </c>
      <c r="N105" s="293"/>
      <c r="O105" s="293"/>
      <c r="P105" s="15">
        <v>333.27</v>
      </c>
      <c r="Q105" s="47">
        <v>4.09</v>
      </c>
      <c r="R105" s="314">
        <v>0</v>
      </c>
      <c r="S105" s="314"/>
      <c r="T105" s="314"/>
      <c r="U105" s="314"/>
      <c r="V105" s="15">
        <v>337.36</v>
      </c>
      <c r="W105" s="314">
        <v>0</v>
      </c>
      <c r="X105" s="314"/>
      <c r="Y105" s="21" t="s">
        <v>85</v>
      </c>
      <c r="AA105" s="295"/>
      <c r="AB105" s="295"/>
      <c r="AC105" s="21"/>
      <c r="AD105" s="16"/>
      <c r="AE105" s="296"/>
      <c r="AF105" s="296"/>
      <c r="AG105" s="296"/>
      <c r="AH105" s="314"/>
      <c r="AI105" s="314"/>
      <c r="AJ105" s="15"/>
    </row>
    <row r="106" spans="1:36" x14ac:dyDescent="0.2">
      <c r="A106" s="34" t="s">
        <v>443</v>
      </c>
      <c r="B106" s="33" t="b">
        <f t="shared" si="13"/>
        <v>1</v>
      </c>
      <c r="C106" s="33" t="str">
        <f t="shared" si="14"/>
        <v/>
      </c>
      <c r="D106" s="33" t="str">
        <f t="shared" si="15"/>
        <v/>
      </c>
      <c r="E106" s="33"/>
      <c r="F106" s="39">
        <f t="shared" si="16"/>
        <v>0</v>
      </c>
      <c r="J106" s="292" t="s">
        <v>485</v>
      </c>
      <c r="K106" s="292"/>
      <c r="L106" s="292"/>
      <c r="M106" s="293">
        <v>45045</v>
      </c>
      <c r="N106" s="293"/>
      <c r="O106" s="293"/>
      <c r="P106" s="15">
        <v>334.62779999999998</v>
      </c>
      <c r="Q106" s="47">
        <v>2.7322000000000002</v>
      </c>
      <c r="R106" s="314">
        <v>0</v>
      </c>
      <c r="S106" s="314"/>
      <c r="T106" s="314"/>
      <c r="U106" s="314"/>
      <c r="V106" s="15">
        <v>337.36</v>
      </c>
      <c r="W106" s="314">
        <v>0</v>
      </c>
      <c r="X106" s="314"/>
      <c r="Y106" s="21" t="s">
        <v>85</v>
      </c>
      <c r="AA106" s="295"/>
      <c r="AB106" s="295"/>
      <c r="AC106" s="21"/>
      <c r="AD106" s="16"/>
      <c r="AE106" s="296"/>
      <c r="AF106" s="296"/>
      <c r="AG106" s="296"/>
      <c r="AH106" s="314"/>
      <c r="AI106" s="314"/>
      <c r="AJ106" s="15"/>
    </row>
    <row r="107" spans="1:36" x14ac:dyDescent="0.2">
      <c r="A107" s="34" t="s">
        <v>443</v>
      </c>
      <c r="B107" s="33" t="b">
        <f t="shared" si="13"/>
        <v>1</v>
      </c>
      <c r="C107" s="33" t="str">
        <f t="shared" si="14"/>
        <v/>
      </c>
      <c r="D107" s="33" t="str">
        <f t="shared" si="15"/>
        <v/>
      </c>
      <c r="E107" s="33"/>
      <c r="F107" s="39">
        <f t="shared" si="16"/>
        <v>0</v>
      </c>
      <c r="J107" s="292" t="s">
        <v>486</v>
      </c>
      <c r="K107" s="292"/>
      <c r="L107" s="292"/>
      <c r="M107" s="293">
        <v>45075</v>
      </c>
      <c r="N107" s="293"/>
      <c r="O107" s="293"/>
      <c r="P107" s="15">
        <v>335.99020000000002</v>
      </c>
      <c r="Q107" s="47">
        <v>1.3689</v>
      </c>
      <c r="R107" s="314">
        <v>0</v>
      </c>
      <c r="S107" s="314"/>
      <c r="T107" s="314"/>
      <c r="U107" s="314"/>
      <c r="V107" s="15">
        <v>337.35910000000001</v>
      </c>
      <c r="W107" s="314">
        <v>0</v>
      </c>
      <c r="X107" s="314"/>
      <c r="Y107" s="21" t="s">
        <v>85</v>
      </c>
      <c r="AA107" s="295"/>
      <c r="AB107" s="295"/>
      <c r="AC107" s="21"/>
      <c r="AD107" s="16"/>
      <c r="AE107" s="296"/>
      <c r="AF107" s="296"/>
      <c r="AG107" s="296"/>
      <c r="AH107" s="314"/>
      <c r="AI107" s="314"/>
      <c r="AJ107" s="15"/>
    </row>
    <row r="108" spans="1:36" x14ac:dyDescent="0.2">
      <c r="M108" s="291" t="s">
        <v>109</v>
      </c>
      <c r="N108" s="291"/>
      <c r="O108" s="291"/>
      <c r="AH108" s="13"/>
      <c r="AI108" s="13"/>
    </row>
    <row r="109" spans="1:36" x14ac:dyDescent="0.2">
      <c r="A109" s="34" t="s">
        <v>443</v>
      </c>
      <c r="B109" s="33" t="b">
        <f t="shared" ref="B109:B111" si="19">DATE(YEAR(AD109),MONTH(AD109),DAY(AD109))=DATE(YEAR(AE109),MONTH(AE109),DAY(AE109))</f>
        <v>1</v>
      </c>
      <c r="C109" s="33" t="str">
        <f t="shared" ref="C109:C111" si="20">IF(ISBLANK(AD109)=FALSE,TEXT(AD109,"YYYY-MM"),"")</f>
        <v/>
      </c>
      <c r="D109" s="33" t="str">
        <f t="shared" ref="D109:D111" si="21">IF(ISBLANK(AE109)=FALSE,TEXT(AE109,"YYYY-MM"),"")</f>
        <v/>
      </c>
      <c r="E109" s="33"/>
      <c r="F109" s="39">
        <f t="shared" ref="F109:F111" si="22">AH109</f>
        <v>0</v>
      </c>
      <c r="J109" s="292" t="s">
        <v>487</v>
      </c>
      <c r="K109" s="292"/>
      <c r="L109" s="292"/>
      <c r="M109" s="293">
        <v>45106</v>
      </c>
      <c r="N109" s="293"/>
      <c r="O109" s="293"/>
      <c r="P109" s="15">
        <v>258.33</v>
      </c>
      <c r="Q109" s="47">
        <v>0</v>
      </c>
      <c r="R109" s="314">
        <v>0</v>
      </c>
      <c r="S109" s="314"/>
      <c r="T109" s="314"/>
      <c r="U109" s="314"/>
      <c r="V109" s="15">
        <v>258.33</v>
      </c>
      <c r="W109" s="314">
        <v>0</v>
      </c>
      <c r="X109" s="314"/>
      <c r="Y109" s="21" t="s">
        <v>85</v>
      </c>
      <c r="AA109" s="295"/>
      <c r="AB109" s="295"/>
      <c r="AC109" s="21"/>
      <c r="AD109" s="16"/>
      <c r="AE109" s="296"/>
      <c r="AF109" s="296"/>
      <c r="AG109" s="296"/>
      <c r="AH109" s="314"/>
      <c r="AI109" s="314"/>
      <c r="AJ109" s="15"/>
    </row>
    <row r="110" spans="1:36" x14ac:dyDescent="0.2">
      <c r="A110" s="34" t="s">
        <v>443</v>
      </c>
      <c r="B110" s="33" t="b">
        <f t="shared" si="19"/>
        <v>1</v>
      </c>
      <c r="C110" s="33" t="str">
        <f t="shared" si="20"/>
        <v/>
      </c>
      <c r="D110" s="33" t="str">
        <f t="shared" si="21"/>
        <v/>
      </c>
      <c r="E110" s="33"/>
      <c r="F110" s="39">
        <f t="shared" si="22"/>
        <v>0</v>
      </c>
      <c r="J110" s="292" t="s">
        <v>488</v>
      </c>
      <c r="K110" s="292"/>
      <c r="L110" s="292"/>
      <c r="M110" s="293">
        <v>45136</v>
      </c>
      <c r="N110" s="293"/>
      <c r="O110" s="293"/>
      <c r="P110" s="15">
        <v>258.33</v>
      </c>
      <c r="Q110" s="47">
        <v>0</v>
      </c>
      <c r="R110" s="314">
        <v>0</v>
      </c>
      <c r="S110" s="314"/>
      <c r="T110" s="314"/>
      <c r="U110" s="314"/>
      <c r="V110" s="15">
        <v>258.33</v>
      </c>
      <c r="W110" s="314">
        <v>0</v>
      </c>
      <c r="X110" s="314"/>
      <c r="Y110" s="21" t="s">
        <v>85</v>
      </c>
      <c r="AA110" s="295"/>
      <c r="AB110" s="295"/>
      <c r="AC110" s="21"/>
      <c r="AD110" s="16"/>
      <c r="AE110" s="296"/>
      <c r="AF110" s="296"/>
      <c r="AG110" s="296"/>
      <c r="AH110" s="314"/>
      <c r="AI110" s="314"/>
      <c r="AJ110" s="15"/>
    </row>
    <row r="111" spans="1:36" x14ac:dyDescent="0.2">
      <c r="A111" s="34" t="s">
        <v>443</v>
      </c>
      <c r="B111" s="33" t="b">
        <f t="shared" si="19"/>
        <v>1</v>
      </c>
      <c r="C111" s="33" t="str">
        <f t="shared" si="20"/>
        <v/>
      </c>
      <c r="D111" s="33" t="str">
        <f t="shared" si="21"/>
        <v/>
      </c>
      <c r="E111" s="33"/>
      <c r="F111" s="39">
        <f t="shared" si="22"/>
        <v>0</v>
      </c>
      <c r="J111" s="292" t="s">
        <v>489</v>
      </c>
      <c r="K111" s="292"/>
      <c r="L111" s="292"/>
      <c r="M111" s="293">
        <v>45167</v>
      </c>
      <c r="N111" s="293"/>
      <c r="O111" s="293"/>
      <c r="P111" s="15">
        <v>258.33999999999997</v>
      </c>
      <c r="Q111" s="47">
        <v>0</v>
      </c>
      <c r="R111" s="314">
        <v>0</v>
      </c>
      <c r="S111" s="314"/>
      <c r="T111" s="314"/>
      <c r="U111" s="314"/>
      <c r="V111" s="15">
        <v>258.33999999999997</v>
      </c>
      <c r="W111" s="314">
        <v>0</v>
      </c>
      <c r="X111" s="314"/>
      <c r="Y111" s="21" t="s">
        <v>85</v>
      </c>
      <c r="AA111" s="295"/>
      <c r="AB111" s="295"/>
      <c r="AC111" s="21"/>
      <c r="AD111" s="16"/>
      <c r="AE111" s="296"/>
      <c r="AF111" s="296"/>
      <c r="AG111" s="296"/>
      <c r="AH111" s="314"/>
      <c r="AI111" s="314"/>
      <c r="AJ111" s="15"/>
    </row>
    <row r="112" spans="1:36" x14ac:dyDescent="0.2">
      <c r="J112" s="288" t="s">
        <v>113</v>
      </c>
      <c r="K112" s="288"/>
      <c r="L112" s="288"/>
      <c r="M112" s="288"/>
      <c r="N112" s="288"/>
      <c r="O112" s="288"/>
      <c r="P112" s="17">
        <v>12050</v>
      </c>
      <c r="Q112" s="48">
        <v>869.95910000000003</v>
      </c>
      <c r="R112" s="316">
        <v>0</v>
      </c>
      <c r="S112" s="316"/>
      <c r="T112" s="316"/>
      <c r="U112" s="316"/>
      <c r="V112" s="17">
        <v>12919.9591</v>
      </c>
      <c r="W112" s="316">
        <v>0</v>
      </c>
      <c r="X112" s="316"/>
      <c r="AH112" s="13"/>
      <c r="AI112" s="13"/>
    </row>
    <row r="113" spans="10:36" x14ac:dyDescent="0.2">
      <c r="AH113" s="13"/>
      <c r="AI113" s="13"/>
    </row>
    <row r="114" spans="10:36" x14ac:dyDescent="0.2">
      <c r="K114" s="290" t="s">
        <v>114</v>
      </c>
      <c r="L114" s="290"/>
      <c r="M114" s="290"/>
      <c r="O114" s="290" t="s">
        <v>115</v>
      </c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AH114" s="13"/>
      <c r="AI114" s="13"/>
    </row>
    <row r="115" spans="10:36" x14ac:dyDescent="0.2"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AH115" s="13"/>
      <c r="AI115" s="13"/>
    </row>
    <row r="116" spans="10:36" x14ac:dyDescent="0.2">
      <c r="AH116" s="13"/>
      <c r="AI116" s="13"/>
    </row>
    <row r="117" spans="10:36" x14ac:dyDescent="0.2">
      <c r="L117" s="297" t="s">
        <v>47</v>
      </c>
      <c r="M117" s="297"/>
      <c r="N117" s="297"/>
      <c r="O117" s="297"/>
      <c r="P117" s="297"/>
      <c r="Q117" s="297"/>
      <c r="R117" s="297"/>
      <c r="AH117" s="13"/>
      <c r="AI117" s="13"/>
    </row>
    <row r="118" spans="10:36" x14ac:dyDescent="0.2">
      <c r="AH118" s="13"/>
      <c r="AI118" s="13"/>
    </row>
    <row r="119" spans="10:36" x14ac:dyDescent="0.2">
      <c r="L119" s="290" t="s">
        <v>48</v>
      </c>
      <c r="M119" s="290"/>
      <c r="N119" s="290"/>
      <c r="O119" s="290"/>
      <c r="P119" s="290"/>
      <c r="Q119" s="290"/>
      <c r="R119" s="290"/>
      <c r="S119" s="290"/>
      <c r="U119" s="299">
        <v>0</v>
      </c>
      <c r="V119" s="299"/>
      <c r="W119" s="299"/>
      <c r="AB119" s="290" t="s">
        <v>49</v>
      </c>
      <c r="AC119" s="290"/>
      <c r="AD119" s="290"/>
      <c r="AE119" s="290"/>
      <c r="AG119" s="299">
        <v>337.36</v>
      </c>
      <c r="AH119" s="299"/>
      <c r="AI119" s="13"/>
    </row>
    <row r="120" spans="10:36" x14ac:dyDescent="0.2">
      <c r="L120" s="290" t="s">
        <v>50</v>
      </c>
      <c r="M120" s="290"/>
      <c r="N120" s="290"/>
      <c r="O120" s="290"/>
      <c r="P120" s="290"/>
      <c r="Q120" s="290"/>
      <c r="R120" s="290"/>
      <c r="S120" s="290"/>
      <c r="U120" s="299">
        <v>0</v>
      </c>
      <c r="V120" s="299"/>
      <c r="W120" s="299"/>
      <c r="AB120" s="290" t="s">
        <v>51</v>
      </c>
      <c r="AC120" s="290"/>
      <c r="AD120" s="290"/>
      <c r="AE120" s="290"/>
      <c r="AG120" s="300">
        <v>337.36</v>
      </c>
      <c r="AH120" s="300"/>
      <c r="AI120" s="13"/>
    </row>
    <row r="121" spans="10:36" x14ac:dyDescent="0.2">
      <c r="L121" s="290" t="s">
        <v>52</v>
      </c>
      <c r="M121" s="290"/>
      <c r="N121" s="290"/>
      <c r="O121" s="290"/>
      <c r="P121" s="290"/>
      <c r="Q121" s="290"/>
      <c r="R121" s="290"/>
      <c r="S121" s="290"/>
      <c r="U121" s="299">
        <v>0</v>
      </c>
      <c r="V121" s="299"/>
      <c r="W121" s="299"/>
      <c r="AH121" s="13"/>
      <c r="AI121" s="13"/>
    </row>
    <row r="122" spans="10:36" x14ac:dyDescent="0.2">
      <c r="AH122" s="13"/>
      <c r="AI122" s="13"/>
    </row>
    <row r="123" spans="10:36" x14ac:dyDescent="0.2">
      <c r="L123" s="297" t="s">
        <v>53</v>
      </c>
      <c r="M123" s="297"/>
      <c r="N123" s="297"/>
      <c r="O123" s="297"/>
      <c r="P123" s="297"/>
      <c r="Q123" s="297"/>
      <c r="R123" s="297"/>
      <c r="AH123" s="13"/>
      <c r="AI123" s="13"/>
    </row>
    <row r="124" spans="10:36" x14ac:dyDescent="0.2">
      <c r="AH124" s="13"/>
      <c r="AI124" s="13"/>
    </row>
    <row r="125" spans="10:36" x14ac:dyDescent="0.2">
      <c r="L125" s="301" t="s">
        <v>54</v>
      </c>
      <c r="M125" s="301"/>
      <c r="N125" s="301"/>
      <c r="O125" s="301"/>
      <c r="P125" s="301"/>
      <c r="Q125" s="301"/>
      <c r="R125" s="301"/>
      <c r="S125" s="301"/>
      <c r="U125" s="299">
        <v>0</v>
      </c>
      <c r="V125" s="299"/>
      <c r="W125" s="299"/>
      <c r="AB125" s="290" t="s">
        <v>450</v>
      </c>
      <c r="AC125" s="290"/>
      <c r="AD125" s="290"/>
      <c r="AE125" s="290"/>
      <c r="AH125" s="13"/>
      <c r="AI125" s="13"/>
    </row>
    <row r="126" spans="10:36" x14ac:dyDescent="0.2">
      <c r="AH126" s="13"/>
      <c r="AI126" s="13"/>
    </row>
    <row r="127" spans="10:36" x14ac:dyDescent="0.2">
      <c r="L127" s="297" t="s">
        <v>56</v>
      </c>
      <c r="M127" s="297"/>
      <c r="N127" s="297"/>
      <c r="O127" s="297"/>
      <c r="P127" s="297"/>
      <c r="Q127" s="297"/>
      <c r="R127" s="297"/>
      <c r="AH127" s="13"/>
      <c r="AI127" s="13"/>
    </row>
    <row r="128" spans="10:36" ht="22.5" x14ac:dyDescent="0.2">
      <c r="J128" s="288" t="s">
        <v>57</v>
      </c>
      <c r="K128" s="288"/>
      <c r="L128" s="288"/>
      <c r="M128" s="288" t="s">
        <v>58</v>
      </c>
      <c r="N128" s="288"/>
      <c r="O128" s="288"/>
      <c r="P128" s="19" t="s">
        <v>59</v>
      </c>
      <c r="Q128" s="46" t="s">
        <v>60</v>
      </c>
      <c r="R128" s="288" t="s">
        <v>61</v>
      </c>
      <c r="S128" s="288"/>
      <c r="T128" s="288"/>
      <c r="U128" s="288"/>
      <c r="V128" s="19" t="s">
        <v>62</v>
      </c>
      <c r="W128" s="288" t="s">
        <v>63</v>
      </c>
      <c r="X128" s="288"/>
      <c r="Y128" s="19" t="s">
        <v>64</v>
      </c>
      <c r="AA128" s="288" t="s">
        <v>65</v>
      </c>
      <c r="AB128" s="288"/>
      <c r="AC128" s="19" t="s">
        <v>66</v>
      </c>
      <c r="AD128" s="19" t="s">
        <v>67</v>
      </c>
      <c r="AE128" s="288" t="s">
        <v>68</v>
      </c>
      <c r="AF128" s="288"/>
      <c r="AG128" s="288"/>
      <c r="AH128" s="288" t="s">
        <v>69</v>
      </c>
      <c r="AI128" s="288"/>
      <c r="AJ128" s="19" t="s">
        <v>63</v>
      </c>
    </row>
    <row r="129" spans="1:36" x14ac:dyDescent="0.2">
      <c r="M129" s="291" t="s">
        <v>70</v>
      </c>
      <c r="N129" s="291"/>
      <c r="O129" s="291"/>
      <c r="AH129" s="13"/>
      <c r="AI129" s="13"/>
    </row>
    <row r="130" spans="1:36" x14ac:dyDescent="0.2">
      <c r="A130" s="34" t="s">
        <v>443</v>
      </c>
      <c r="B130" s="33" t="b">
        <f t="shared" ref="B130:B162" si="23">DATE(YEAR(AD130),MONTH(AD130),DAY(AD130))=DATE(YEAR(AE130),MONTH(AE130),DAY(AE130))</f>
        <v>1</v>
      </c>
      <c r="C130" s="33" t="str">
        <f t="shared" ref="C130:C162" si="24">IF(ISBLANK(AD130)=FALSE,TEXT(AD130,"YYYY-MM"),"")</f>
        <v>2020-12</v>
      </c>
      <c r="D130" s="33" t="str">
        <f t="shared" ref="D130:D162" si="25">IF(ISBLANK(AE130)=FALSE,TEXT(AE130,"YYYY-MM"),"")</f>
        <v>2020-12</v>
      </c>
      <c r="E130" s="33"/>
      <c r="F130" s="39">
        <f t="shared" ref="F130:F162" si="26">AH130</f>
        <v>337.36</v>
      </c>
      <c r="J130" s="292" t="s">
        <v>493</v>
      </c>
      <c r="K130" s="292"/>
      <c r="L130" s="292"/>
      <c r="M130" s="293">
        <v>44133</v>
      </c>
      <c r="N130" s="293"/>
      <c r="O130" s="293"/>
      <c r="P130" s="15">
        <v>295.00069999999999</v>
      </c>
      <c r="Q130" s="52">
        <v>42.359299999999998</v>
      </c>
      <c r="R130" s="314">
        <v>0</v>
      </c>
      <c r="S130" s="314"/>
      <c r="T130" s="314"/>
      <c r="U130" s="314"/>
      <c r="V130" s="15">
        <v>337.36</v>
      </c>
      <c r="W130" s="314">
        <v>0</v>
      </c>
      <c r="X130" s="314"/>
      <c r="Y130" s="21" t="s">
        <v>72</v>
      </c>
      <c r="AA130" s="295" t="s">
        <v>73</v>
      </c>
      <c r="AB130" s="295"/>
      <c r="AC130" s="21" t="s">
        <v>494</v>
      </c>
      <c r="AD130" s="16">
        <v>44191</v>
      </c>
      <c r="AE130" s="296">
        <v>44191</v>
      </c>
      <c r="AF130" s="296"/>
      <c r="AG130" s="296"/>
      <c r="AH130" s="314">
        <v>337.36</v>
      </c>
      <c r="AI130" s="314"/>
      <c r="AJ130" s="15">
        <v>0</v>
      </c>
    </row>
    <row r="131" spans="1:36" x14ac:dyDescent="0.2">
      <c r="A131" s="34" t="s">
        <v>443</v>
      </c>
      <c r="B131" s="33" t="b">
        <f t="shared" si="23"/>
        <v>1</v>
      </c>
      <c r="C131" s="33" t="str">
        <f t="shared" si="24"/>
        <v/>
      </c>
      <c r="D131" s="33" t="str">
        <f t="shared" si="25"/>
        <v/>
      </c>
      <c r="E131" s="33"/>
      <c r="F131" s="39">
        <f t="shared" si="26"/>
        <v>0</v>
      </c>
      <c r="J131" s="292" t="s">
        <v>495</v>
      </c>
      <c r="K131" s="292"/>
      <c r="L131" s="292"/>
      <c r="M131" s="293">
        <v>44164</v>
      </c>
      <c r="N131" s="293"/>
      <c r="O131" s="293"/>
      <c r="P131" s="15">
        <v>296.20260000000002</v>
      </c>
      <c r="Q131" s="47">
        <v>41.157400000000003</v>
      </c>
      <c r="R131" s="314">
        <v>0</v>
      </c>
      <c r="S131" s="314"/>
      <c r="T131" s="314"/>
      <c r="U131" s="314"/>
      <c r="V131" s="15">
        <v>337.36</v>
      </c>
      <c r="W131" s="314">
        <v>0</v>
      </c>
      <c r="X131" s="314"/>
      <c r="Y131" s="21" t="s">
        <v>85</v>
      </c>
      <c r="AA131" s="295"/>
      <c r="AB131" s="295"/>
      <c r="AC131" s="21"/>
      <c r="AD131" s="16"/>
      <c r="AE131" s="296"/>
      <c r="AF131" s="296"/>
      <c r="AG131" s="296"/>
      <c r="AH131" s="314"/>
      <c r="AI131" s="314"/>
      <c r="AJ131" s="15"/>
    </row>
    <row r="132" spans="1:36" x14ac:dyDescent="0.2">
      <c r="A132" s="34" t="s">
        <v>443</v>
      </c>
      <c r="B132" s="33" t="b">
        <f t="shared" si="23"/>
        <v>1</v>
      </c>
      <c r="C132" s="33" t="str">
        <f t="shared" si="24"/>
        <v/>
      </c>
      <c r="D132" s="33" t="str">
        <f t="shared" si="25"/>
        <v/>
      </c>
      <c r="E132" s="33"/>
      <c r="F132" s="39">
        <f t="shared" si="26"/>
        <v>0</v>
      </c>
      <c r="J132" s="292" t="s">
        <v>496</v>
      </c>
      <c r="K132" s="292"/>
      <c r="L132" s="292"/>
      <c r="M132" s="293">
        <v>44194</v>
      </c>
      <c r="N132" s="293"/>
      <c r="O132" s="293"/>
      <c r="P132" s="15">
        <v>297.40929999999997</v>
      </c>
      <c r="Q132" s="47">
        <v>39.950699999999998</v>
      </c>
      <c r="R132" s="314">
        <v>0</v>
      </c>
      <c r="S132" s="314"/>
      <c r="T132" s="314"/>
      <c r="U132" s="314"/>
      <c r="V132" s="15">
        <v>337.36</v>
      </c>
      <c r="W132" s="314">
        <v>0</v>
      </c>
      <c r="X132" s="314"/>
      <c r="Y132" s="21" t="s">
        <v>85</v>
      </c>
      <c r="AA132" s="295"/>
      <c r="AB132" s="295"/>
      <c r="AC132" s="21"/>
      <c r="AD132" s="16"/>
      <c r="AE132" s="296"/>
      <c r="AF132" s="296"/>
      <c r="AG132" s="296"/>
      <c r="AH132" s="314"/>
      <c r="AI132" s="314"/>
      <c r="AJ132" s="15"/>
    </row>
    <row r="133" spans="1:36" x14ac:dyDescent="0.2">
      <c r="A133" s="34" t="s">
        <v>443</v>
      </c>
      <c r="B133" s="33" t="b">
        <f t="shared" si="23"/>
        <v>1</v>
      </c>
      <c r="C133" s="33" t="str">
        <f t="shared" si="24"/>
        <v/>
      </c>
      <c r="D133" s="33" t="str">
        <f t="shared" si="25"/>
        <v/>
      </c>
      <c r="E133" s="33"/>
      <c r="F133" s="39">
        <f t="shared" si="26"/>
        <v>0</v>
      </c>
      <c r="J133" s="292" t="s">
        <v>497</v>
      </c>
      <c r="K133" s="292"/>
      <c r="L133" s="292"/>
      <c r="M133" s="293">
        <v>44225</v>
      </c>
      <c r="N133" s="293"/>
      <c r="O133" s="293"/>
      <c r="P133" s="15">
        <v>298.62099999999998</v>
      </c>
      <c r="Q133" s="47">
        <v>38.738999999999997</v>
      </c>
      <c r="R133" s="314">
        <v>0</v>
      </c>
      <c r="S133" s="314"/>
      <c r="T133" s="314"/>
      <c r="U133" s="314"/>
      <c r="V133" s="15">
        <v>337.36</v>
      </c>
      <c r="W133" s="314">
        <v>0</v>
      </c>
      <c r="X133" s="314"/>
      <c r="Y133" s="21" t="s">
        <v>85</v>
      </c>
      <c r="AA133" s="295"/>
      <c r="AB133" s="295"/>
      <c r="AC133" s="21"/>
      <c r="AD133" s="16"/>
      <c r="AE133" s="296"/>
      <c r="AF133" s="296"/>
      <c r="AG133" s="296"/>
      <c r="AH133" s="314"/>
      <c r="AI133" s="314"/>
      <c r="AJ133" s="15"/>
    </row>
    <row r="134" spans="1:36" x14ac:dyDescent="0.2">
      <c r="A134" s="34" t="s">
        <v>443</v>
      </c>
      <c r="B134" s="33" t="b">
        <f t="shared" si="23"/>
        <v>1</v>
      </c>
      <c r="C134" s="33" t="str">
        <f t="shared" si="24"/>
        <v/>
      </c>
      <c r="D134" s="33" t="str">
        <f t="shared" si="25"/>
        <v/>
      </c>
      <c r="E134" s="33"/>
      <c r="F134" s="39">
        <f t="shared" si="26"/>
        <v>0</v>
      </c>
      <c r="J134" s="292" t="s">
        <v>498</v>
      </c>
      <c r="K134" s="292"/>
      <c r="L134" s="292"/>
      <c r="M134" s="293">
        <v>44255</v>
      </c>
      <c r="N134" s="293"/>
      <c r="O134" s="293"/>
      <c r="P134" s="15">
        <v>299.83760000000001</v>
      </c>
      <c r="Q134" s="47">
        <v>37.522399999999998</v>
      </c>
      <c r="R134" s="314">
        <v>0</v>
      </c>
      <c r="S134" s="314"/>
      <c r="T134" s="314"/>
      <c r="U134" s="314"/>
      <c r="V134" s="15">
        <v>337.36</v>
      </c>
      <c r="W134" s="314">
        <v>0</v>
      </c>
      <c r="X134" s="314"/>
      <c r="Y134" s="21" t="s">
        <v>85</v>
      </c>
      <c r="AA134" s="295"/>
      <c r="AB134" s="295"/>
      <c r="AC134" s="21"/>
      <c r="AD134" s="16"/>
      <c r="AE134" s="296"/>
      <c r="AF134" s="296"/>
      <c r="AG134" s="296"/>
      <c r="AH134" s="314"/>
      <c r="AI134" s="314"/>
      <c r="AJ134" s="15"/>
    </row>
    <row r="135" spans="1:36" x14ac:dyDescent="0.2">
      <c r="A135" s="34" t="s">
        <v>443</v>
      </c>
      <c r="B135" s="33" t="b">
        <f t="shared" si="23"/>
        <v>1</v>
      </c>
      <c r="C135" s="33" t="str">
        <f t="shared" si="24"/>
        <v/>
      </c>
      <c r="D135" s="33" t="str">
        <f t="shared" si="25"/>
        <v/>
      </c>
      <c r="E135" s="33"/>
      <c r="F135" s="39">
        <f t="shared" si="26"/>
        <v>0</v>
      </c>
      <c r="J135" s="292" t="s">
        <v>499</v>
      </c>
      <c r="K135" s="292"/>
      <c r="L135" s="292"/>
      <c r="M135" s="293">
        <v>44284</v>
      </c>
      <c r="N135" s="293"/>
      <c r="O135" s="293"/>
      <c r="P135" s="15">
        <v>301.05919999999998</v>
      </c>
      <c r="Q135" s="47">
        <v>36.300800000000002</v>
      </c>
      <c r="R135" s="314">
        <v>0</v>
      </c>
      <c r="S135" s="314"/>
      <c r="T135" s="314"/>
      <c r="U135" s="314"/>
      <c r="V135" s="15">
        <v>337.36</v>
      </c>
      <c r="W135" s="314">
        <v>0</v>
      </c>
      <c r="X135" s="314"/>
      <c r="Y135" s="21" t="s">
        <v>85</v>
      </c>
      <c r="AA135" s="295"/>
      <c r="AB135" s="295"/>
      <c r="AC135" s="21"/>
      <c r="AD135" s="16"/>
      <c r="AE135" s="296"/>
      <c r="AF135" s="296"/>
      <c r="AG135" s="296"/>
      <c r="AH135" s="314"/>
      <c r="AI135" s="314"/>
      <c r="AJ135" s="15"/>
    </row>
    <row r="136" spans="1:36" x14ac:dyDescent="0.2">
      <c r="A136" s="34" t="s">
        <v>443</v>
      </c>
      <c r="B136" s="33" t="b">
        <f t="shared" si="23"/>
        <v>1</v>
      </c>
      <c r="C136" s="33" t="str">
        <f t="shared" si="24"/>
        <v/>
      </c>
      <c r="D136" s="33" t="str">
        <f t="shared" si="25"/>
        <v/>
      </c>
      <c r="E136" s="33"/>
      <c r="F136" s="39">
        <f t="shared" si="26"/>
        <v>0</v>
      </c>
      <c r="J136" s="292" t="s">
        <v>500</v>
      </c>
      <c r="K136" s="292"/>
      <c r="L136" s="292"/>
      <c r="M136" s="293">
        <v>44315</v>
      </c>
      <c r="N136" s="293"/>
      <c r="O136" s="293"/>
      <c r="P136" s="15">
        <v>302.28570000000002</v>
      </c>
      <c r="Q136" s="47">
        <v>35.074300000000001</v>
      </c>
      <c r="R136" s="314">
        <v>0</v>
      </c>
      <c r="S136" s="314"/>
      <c r="T136" s="314"/>
      <c r="U136" s="314"/>
      <c r="V136" s="15">
        <v>337.36</v>
      </c>
      <c r="W136" s="314">
        <v>0</v>
      </c>
      <c r="X136" s="314"/>
      <c r="Y136" s="21" t="s">
        <v>85</v>
      </c>
      <c r="AA136" s="295"/>
      <c r="AB136" s="295"/>
      <c r="AC136" s="21"/>
      <c r="AD136" s="16"/>
      <c r="AE136" s="296"/>
      <c r="AF136" s="296"/>
      <c r="AG136" s="296"/>
      <c r="AH136" s="314"/>
      <c r="AI136" s="314"/>
      <c r="AJ136" s="15"/>
    </row>
    <row r="137" spans="1:36" x14ac:dyDescent="0.2">
      <c r="A137" s="34" t="s">
        <v>443</v>
      </c>
      <c r="B137" s="33" t="b">
        <f t="shared" si="23"/>
        <v>1</v>
      </c>
      <c r="C137" s="33" t="str">
        <f t="shared" si="24"/>
        <v/>
      </c>
      <c r="D137" s="33" t="str">
        <f t="shared" si="25"/>
        <v/>
      </c>
      <c r="E137" s="33"/>
      <c r="F137" s="39">
        <f t="shared" si="26"/>
        <v>0</v>
      </c>
      <c r="J137" s="292" t="s">
        <v>501</v>
      </c>
      <c r="K137" s="292"/>
      <c r="L137" s="292"/>
      <c r="M137" s="293">
        <v>44345</v>
      </c>
      <c r="N137" s="293"/>
      <c r="O137" s="293"/>
      <c r="P137" s="15">
        <v>303.51729999999998</v>
      </c>
      <c r="Q137" s="47">
        <v>33.842700000000001</v>
      </c>
      <c r="R137" s="314">
        <v>0</v>
      </c>
      <c r="S137" s="314"/>
      <c r="T137" s="314"/>
      <c r="U137" s="314"/>
      <c r="V137" s="15">
        <v>337.36</v>
      </c>
      <c r="W137" s="314">
        <v>0</v>
      </c>
      <c r="X137" s="314"/>
      <c r="Y137" s="21" t="s">
        <v>85</v>
      </c>
      <c r="AA137" s="295"/>
      <c r="AB137" s="295"/>
      <c r="AC137" s="21"/>
      <c r="AD137" s="16"/>
      <c r="AE137" s="296"/>
      <c r="AF137" s="296"/>
      <c r="AG137" s="296"/>
      <c r="AH137" s="314"/>
      <c r="AI137" s="314"/>
      <c r="AJ137" s="15"/>
    </row>
    <row r="138" spans="1:36" x14ac:dyDescent="0.2">
      <c r="A138" s="34" t="s">
        <v>443</v>
      </c>
      <c r="B138" s="33" t="b">
        <f t="shared" si="23"/>
        <v>1</v>
      </c>
      <c r="C138" s="33" t="str">
        <f t="shared" si="24"/>
        <v/>
      </c>
      <c r="D138" s="33" t="str">
        <f t="shared" si="25"/>
        <v/>
      </c>
      <c r="E138" s="33"/>
      <c r="F138" s="39">
        <f t="shared" si="26"/>
        <v>0</v>
      </c>
      <c r="J138" s="292" t="s">
        <v>502</v>
      </c>
      <c r="K138" s="292"/>
      <c r="L138" s="292"/>
      <c r="M138" s="293">
        <v>44376</v>
      </c>
      <c r="N138" s="293"/>
      <c r="O138" s="293"/>
      <c r="P138" s="15">
        <v>304.75389999999999</v>
      </c>
      <c r="Q138" s="47">
        <v>32.606099999999998</v>
      </c>
      <c r="R138" s="314">
        <v>0</v>
      </c>
      <c r="S138" s="314"/>
      <c r="T138" s="314"/>
      <c r="U138" s="314"/>
      <c r="V138" s="15">
        <v>337.36</v>
      </c>
      <c r="W138" s="314">
        <v>0</v>
      </c>
      <c r="X138" s="314"/>
      <c r="Y138" s="21" t="s">
        <v>85</v>
      </c>
      <c r="AA138" s="295"/>
      <c r="AB138" s="295"/>
      <c r="AC138" s="21"/>
      <c r="AD138" s="16"/>
      <c r="AE138" s="296"/>
      <c r="AF138" s="296"/>
      <c r="AG138" s="296"/>
      <c r="AH138" s="314"/>
      <c r="AI138" s="314"/>
      <c r="AJ138" s="15"/>
    </row>
    <row r="139" spans="1:36" x14ac:dyDescent="0.2">
      <c r="A139" s="34" t="s">
        <v>443</v>
      </c>
      <c r="B139" s="33" t="b">
        <f t="shared" si="23"/>
        <v>1</v>
      </c>
      <c r="C139" s="33" t="str">
        <f t="shared" si="24"/>
        <v/>
      </c>
      <c r="D139" s="33" t="str">
        <f t="shared" si="25"/>
        <v/>
      </c>
      <c r="E139" s="33"/>
      <c r="F139" s="39">
        <f t="shared" si="26"/>
        <v>0</v>
      </c>
      <c r="J139" s="292" t="s">
        <v>503</v>
      </c>
      <c r="K139" s="292"/>
      <c r="L139" s="292"/>
      <c r="M139" s="293">
        <v>44406</v>
      </c>
      <c r="N139" s="293"/>
      <c r="O139" s="293"/>
      <c r="P139" s="15">
        <v>305.99549999999999</v>
      </c>
      <c r="Q139" s="47">
        <v>31.3645</v>
      </c>
      <c r="R139" s="314">
        <v>0</v>
      </c>
      <c r="S139" s="314"/>
      <c r="T139" s="314"/>
      <c r="U139" s="314"/>
      <c r="V139" s="15">
        <v>337.36</v>
      </c>
      <c r="W139" s="314">
        <v>0</v>
      </c>
      <c r="X139" s="314"/>
      <c r="Y139" s="21" t="s">
        <v>85</v>
      </c>
      <c r="AA139" s="295"/>
      <c r="AB139" s="295"/>
      <c r="AC139" s="21"/>
      <c r="AD139" s="16"/>
      <c r="AE139" s="296"/>
      <c r="AF139" s="296"/>
      <c r="AG139" s="296"/>
      <c r="AH139" s="314"/>
      <c r="AI139" s="314"/>
      <c r="AJ139" s="15"/>
    </row>
    <row r="140" spans="1:36" x14ac:dyDescent="0.2">
      <c r="A140" s="34" t="s">
        <v>443</v>
      </c>
      <c r="B140" s="33" t="b">
        <f t="shared" si="23"/>
        <v>1</v>
      </c>
      <c r="C140" s="33" t="str">
        <f t="shared" si="24"/>
        <v/>
      </c>
      <c r="D140" s="33" t="str">
        <f t="shared" si="25"/>
        <v/>
      </c>
      <c r="E140" s="33"/>
      <c r="F140" s="39">
        <f t="shared" si="26"/>
        <v>0</v>
      </c>
      <c r="J140" s="292" t="s">
        <v>504</v>
      </c>
      <c r="K140" s="292"/>
      <c r="L140" s="292"/>
      <c r="M140" s="293">
        <v>44437</v>
      </c>
      <c r="N140" s="293"/>
      <c r="O140" s="293"/>
      <c r="P140" s="15">
        <v>307.24209999999999</v>
      </c>
      <c r="Q140" s="47">
        <v>30.117899999999999</v>
      </c>
      <c r="R140" s="314">
        <v>0</v>
      </c>
      <c r="S140" s="314"/>
      <c r="T140" s="314"/>
      <c r="U140" s="314"/>
      <c r="V140" s="15">
        <v>337.36</v>
      </c>
      <c r="W140" s="314">
        <v>0</v>
      </c>
      <c r="X140" s="314"/>
      <c r="Y140" s="21" t="s">
        <v>85</v>
      </c>
      <c r="AA140" s="295"/>
      <c r="AB140" s="295"/>
      <c r="AC140" s="21"/>
      <c r="AD140" s="16"/>
      <c r="AE140" s="296"/>
      <c r="AF140" s="296"/>
      <c r="AG140" s="296"/>
      <c r="AH140" s="314"/>
      <c r="AI140" s="314"/>
      <c r="AJ140" s="15"/>
    </row>
    <row r="141" spans="1:36" x14ac:dyDescent="0.2">
      <c r="A141" s="34" t="s">
        <v>443</v>
      </c>
      <c r="B141" s="33" t="b">
        <f t="shared" si="23"/>
        <v>1</v>
      </c>
      <c r="C141" s="33" t="str">
        <f t="shared" si="24"/>
        <v/>
      </c>
      <c r="D141" s="33" t="str">
        <f t="shared" si="25"/>
        <v/>
      </c>
      <c r="E141" s="33"/>
      <c r="F141" s="39">
        <f t="shared" si="26"/>
        <v>0</v>
      </c>
      <c r="J141" s="292" t="s">
        <v>505</v>
      </c>
      <c r="K141" s="292"/>
      <c r="L141" s="292"/>
      <c r="M141" s="293">
        <v>44468</v>
      </c>
      <c r="N141" s="293"/>
      <c r="O141" s="293"/>
      <c r="P141" s="15">
        <v>308.4939</v>
      </c>
      <c r="Q141" s="47">
        <v>28.866099999999999</v>
      </c>
      <c r="R141" s="314">
        <v>0</v>
      </c>
      <c r="S141" s="314"/>
      <c r="T141" s="314"/>
      <c r="U141" s="314"/>
      <c r="V141" s="15">
        <v>337.36</v>
      </c>
      <c r="W141" s="314">
        <v>0</v>
      </c>
      <c r="X141" s="314"/>
      <c r="Y141" s="21" t="s">
        <v>85</v>
      </c>
      <c r="AA141" s="295"/>
      <c r="AB141" s="295"/>
      <c r="AC141" s="21"/>
      <c r="AD141" s="16"/>
      <c r="AE141" s="296"/>
      <c r="AF141" s="296"/>
      <c r="AG141" s="296"/>
      <c r="AH141" s="314"/>
      <c r="AI141" s="314"/>
      <c r="AJ141" s="15"/>
    </row>
    <row r="142" spans="1:36" x14ac:dyDescent="0.2">
      <c r="A142" s="34" t="s">
        <v>443</v>
      </c>
      <c r="B142" s="33" t="b">
        <f t="shared" si="23"/>
        <v>1</v>
      </c>
      <c r="C142" s="33" t="str">
        <f t="shared" si="24"/>
        <v/>
      </c>
      <c r="D142" s="33" t="str">
        <f t="shared" si="25"/>
        <v/>
      </c>
      <c r="E142" s="33"/>
      <c r="F142" s="39">
        <f t="shared" si="26"/>
        <v>0</v>
      </c>
      <c r="J142" s="292" t="s">
        <v>506</v>
      </c>
      <c r="K142" s="292"/>
      <c r="L142" s="292"/>
      <c r="M142" s="293">
        <v>44498</v>
      </c>
      <c r="N142" s="293"/>
      <c r="O142" s="293"/>
      <c r="P142" s="15">
        <v>309.75069999999999</v>
      </c>
      <c r="Q142" s="47">
        <v>27.609300000000001</v>
      </c>
      <c r="R142" s="314">
        <v>0</v>
      </c>
      <c r="S142" s="314"/>
      <c r="T142" s="314"/>
      <c r="U142" s="314"/>
      <c r="V142" s="15">
        <v>337.36</v>
      </c>
      <c r="W142" s="314">
        <v>0</v>
      </c>
      <c r="X142" s="314"/>
      <c r="Y142" s="21" t="s">
        <v>85</v>
      </c>
      <c r="AA142" s="295"/>
      <c r="AB142" s="295"/>
      <c r="AC142" s="21"/>
      <c r="AD142" s="16"/>
      <c r="AE142" s="296"/>
      <c r="AF142" s="296"/>
      <c r="AG142" s="296"/>
      <c r="AH142" s="314"/>
      <c r="AI142" s="314"/>
      <c r="AJ142" s="15"/>
    </row>
    <row r="143" spans="1:36" x14ac:dyDescent="0.2">
      <c r="A143" s="34" t="s">
        <v>443</v>
      </c>
      <c r="B143" s="33" t="b">
        <f t="shared" si="23"/>
        <v>1</v>
      </c>
      <c r="C143" s="33" t="str">
        <f t="shared" si="24"/>
        <v/>
      </c>
      <c r="D143" s="33" t="str">
        <f t="shared" si="25"/>
        <v/>
      </c>
      <c r="E143" s="33"/>
      <c r="F143" s="39">
        <f t="shared" si="26"/>
        <v>0</v>
      </c>
      <c r="J143" s="292" t="s">
        <v>507</v>
      </c>
      <c r="K143" s="292"/>
      <c r="L143" s="292"/>
      <c r="M143" s="293">
        <v>44529</v>
      </c>
      <c r="N143" s="293"/>
      <c r="O143" s="293"/>
      <c r="P143" s="15">
        <v>311.0127</v>
      </c>
      <c r="Q143" s="47">
        <v>26.347300000000001</v>
      </c>
      <c r="R143" s="314">
        <v>0</v>
      </c>
      <c r="S143" s="314"/>
      <c r="T143" s="314"/>
      <c r="U143" s="314"/>
      <c r="V143" s="15">
        <v>337.36</v>
      </c>
      <c r="W143" s="314">
        <v>0</v>
      </c>
      <c r="X143" s="314"/>
      <c r="Y143" s="21" t="s">
        <v>85</v>
      </c>
      <c r="AA143" s="295"/>
      <c r="AB143" s="295"/>
      <c r="AC143" s="21"/>
      <c r="AD143" s="16"/>
      <c r="AE143" s="296"/>
      <c r="AF143" s="296"/>
      <c r="AG143" s="296"/>
      <c r="AH143" s="314"/>
      <c r="AI143" s="314"/>
      <c r="AJ143" s="15"/>
    </row>
    <row r="144" spans="1:36" x14ac:dyDescent="0.2">
      <c r="A144" s="34" t="s">
        <v>443</v>
      </c>
      <c r="B144" s="33" t="b">
        <f t="shared" si="23"/>
        <v>1</v>
      </c>
      <c r="C144" s="33" t="str">
        <f t="shared" si="24"/>
        <v/>
      </c>
      <c r="D144" s="33" t="str">
        <f t="shared" si="25"/>
        <v/>
      </c>
      <c r="E144" s="33"/>
      <c r="F144" s="39">
        <f t="shared" si="26"/>
        <v>0</v>
      </c>
      <c r="J144" s="292" t="s">
        <v>508</v>
      </c>
      <c r="K144" s="292"/>
      <c r="L144" s="292"/>
      <c r="M144" s="293">
        <v>44559</v>
      </c>
      <c r="N144" s="293"/>
      <c r="O144" s="293"/>
      <c r="P144" s="15">
        <v>312.27980000000002</v>
      </c>
      <c r="Q144" s="47">
        <v>25.080200000000001</v>
      </c>
      <c r="R144" s="314">
        <v>0</v>
      </c>
      <c r="S144" s="314"/>
      <c r="T144" s="314"/>
      <c r="U144" s="314"/>
      <c r="V144" s="15">
        <v>337.36</v>
      </c>
      <c r="W144" s="314">
        <v>0</v>
      </c>
      <c r="X144" s="314"/>
      <c r="Y144" s="21" t="s">
        <v>85</v>
      </c>
      <c r="AA144" s="295"/>
      <c r="AB144" s="295"/>
      <c r="AC144" s="21"/>
      <c r="AD144" s="16"/>
      <c r="AE144" s="296"/>
      <c r="AF144" s="296"/>
      <c r="AG144" s="296"/>
      <c r="AH144" s="314"/>
      <c r="AI144" s="314"/>
      <c r="AJ144" s="15"/>
    </row>
    <row r="145" spans="1:36" x14ac:dyDescent="0.2">
      <c r="A145" s="34" t="s">
        <v>443</v>
      </c>
      <c r="B145" s="33" t="b">
        <f t="shared" si="23"/>
        <v>1</v>
      </c>
      <c r="C145" s="33" t="str">
        <f t="shared" si="24"/>
        <v/>
      </c>
      <c r="D145" s="33" t="str">
        <f t="shared" si="25"/>
        <v/>
      </c>
      <c r="E145" s="33"/>
      <c r="F145" s="39">
        <f t="shared" si="26"/>
        <v>0</v>
      </c>
      <c r="J145" s="292" t="s">
        <v>509</v>
      </c>
      <c r="K145" s="292"/>
      <c r="L145" s="292"/>
      <c r="M145" s="293">
        <v>44590</v>
      </c>
      <c r="N145" s="293"/>
      <c r="O145" s="293"/>
      <c r="P145" s="15">
        <v>313.5521</v>
      </c>
      <c r="Q145" s="47">
        <v>23.8079</v>
      </c>
      <c r="R145" s="314">
        <v>0</v>
      </c>
      <c r="S145" s="314"/>
      <c r="T145" s="314"/>
      <c r="U145" s="314"/>
      <c r="V145" s="15">
        <v>337.36</v>
      </c>
      <c r="W145" s="314">
        <v>0</v>
      </c>
      <c r="X145" s="314"/>
      <c r="Y145" s="21" t="s">
        <v>85</v>
      </c>
      <c r="AA145" s="295"/>
      <c r="AB145" s="295"/>
      <c r="AC145" s="21"/>
      <c r="AD145" s="16"/>
      <c r="AE145" s="296"/>
      <c r="AF145" s="296"/>
      <c r="AG145" s="296"/>
      <c r="AH145" s="314"/>
      <c r="AI145" s="314"/>
      <c r="AJ145" s="15"/>
    </row>
    <row r="146" spans="1:36" x14ac:dyDescent="0.2">
      <c r="A146" s="34" t="s">
        <v>443</v>
      </c>
      <c r="B146" s="33" t="b">
        <f t="shared" si="23"/>
        <v>1</v>
      </c>
      <c r="C146" s="33" t="str">
        <f t="shared" si="24"/>
        <v/>
      </c>
      <c r="D146" s="33" t="str">
        <f t="shared" si="25"/>
        <v/>
      </c>
      <c r="E146" s="33"/>
      <c r="F146" s="39">
        <f t="shared" si="26"/>
        <v>0</v>
      </c>
      <c r="J146" s="292" t="s">
        <v>510</v>
      </c>
      <c r="K146" s="292"/>
      <c r="L146" s="292"/>
      <c r="M146" s="293">
        <v>44620</v>
      </c>
      <c r="N146" s="293"/>
      <c r="O146" s="293"/>
      <c r="P146" s="15">
        <v>314.8295</v>
      </c>
      <c r="Q146" s="47">
        <v>22.5305</v>
      </c>
      <c r="R146" s="314">
        <v>0</v>
      </c>
      <c r="S146" s="314"/>
      <c r="T146" s="314"/>
      <c r="U146" s="314"/>
      <c r="V146" s="15">
        <v>337.36</v>
      </c>
      <c r="W146" s="314">
        <v>0</v>
      </c>
      <c r="X146" s="314"/>
      <c r="Y146" s="21" t="s">
        <v>85</v>
      </c>
      <c r="AA146" s="295"/>
      <c r="AB146" s="295"/>
      <c r="AC146" s="21"/>
      <c r="AD146" s="16"/>
      <c r="AE146" s="296"/>
      <c r="AF146" s="296"/>
      <c r="AG146" s="296"/>
      <c r="AH146" s="314"/>
      <c r="AI146" s="314"/>
      <c r="AJ146" s="15"/>
    </row>
    <row r="147" spans="1:36" x14ac:dyDescent="0.2">
      <c r="A147" s="34" t="s">
        <v>443</v>
      </c>
      <c r="B147" s="33" t="b">
        <f t="shared" si="23"/>
        <v>1</v>
      </c>
      <c r="C147" s="33" t="str">
        <f t="shared" si="24"/>
        <v/>
      </c>
      <c r="D147" s="33" t="str">
        <f t="shared" si="25"/>
        <v/>
      </c>
      <c r="E147" s="33"/>
      <c r="F147" s="39">
        <f t="shared" si="26"/>
        <v>0</v>
      </c>
      <c r="J147" s="292" t="s">
        <v>511</v>
      </c>
      <c r="K147" s="292"/>
      <c r="L147" s="292"/>
      <c r="M147" s="293">
        <v>44649</v>
      </c>
      <c r="N147" s="293"/>
      <c r="O147" s="293"/>
      <c r="P147" s="15">
        <v>316.11219999999997</v>
      </c>
      <c r="Q147" s="47">
        <v>21.247800000000002</v>
      </c>
      <c r="R147" s="314">
        <v>0</v>
      </c>
      <c r="S147" s="314"/>
      <c r="T147" s="314"/>
      <c r="U147" s="314"/>
      <c r="V147" s="15">
        <v>337.36</v>
      </c>
      <c r="W147" s="314">
        <v>0</v>
      </c>
      <c r="X147" s="314"/>
      <c r="Y147" s="21" t="s">
        <v>85</v>
      </c>
      <c r="AA147" s="295"/>
      <c r="AB147" s="295"/>
      <c r="AC147" s="21"/>
      <c r="AD147" s="16"/>
      <c r="AE147" s="296"/>
      <c r="AF147" s="296"/>
      <c r="AG147" s="296"/>
      <c r="AH147" s="314"/>
      <c r="AI147" s="314"/>
      <c r="AJ147" s="15"/>
    </row>
    <row r="148" spans="1:36" x14ac:dyDescent="0.2">
      <c r="A148" s="34" t="s">
        <v>443</v>
      </c>
      <c r="B148" s="33" t="b">
        <f t="shared" si="23"/>
        <v>1</v>
      </c>
      <c r="C148" s="33" t="str">
        <f t="shared" si="24"/>
        <v/>
      </c>
      <c r="D148" s="33" t="str">
        <f t="shared" si="25"/>
        <v/>
      </c>
      <c r="E148" s="33"/>
      <c r="F148" s="39">
        <f t="shared" si="26"/>
        <v>0</v>
      </c>
      <c r="J148" s="292" t="s">
        <v>512</v>
      </c>
      <c r="K148" s="292"/>
      <c r="L148" s="292"/>
      <c r="M148" s="293">
        <v>44680</v>
      </c>
      <c r="N148" s="293"/>
      <c r="O148" s="293"/>
      <c r="P148" s="15">
        <v>317.39999999999998</v>
      </c>
      <c r="Q148" s="47">
        <v>19.96</v>
      </c>
      <c r="R148" s="314">
        <v>0</v>
      </c>
      <c r="S148" s="314"/>
      <c r="T148" s="314"/>
      <c r="U148" s="314"/>
      <c r="V148" s="15">
        <v>337.36</v>
      </c>
      <c r="W148" s="314">
        <v>0</v>
      </c>
      <c r="X148" s="314"/>
      <c r="Y148" s="21" t="s">
        <v>85</v>
      </c>
      <c r="AA148" s="295"/>
      <c r="AB148" s="295"/>
      <c r="AC148" s="21"/>
      <c r="AD148" s="16"/>
      <c r="AE148" s="296"/>
      <c r="AF148" s="296"/>
      <c r="AG148" s="296"/>
      <c r="AH148" s="314"/>
      <c r="AI148" s="314"/>
      <c r="AJ148" s="15"/>
    </row>
    <row r="149" spans="1:36" x14ac:dyDescent="0.2">
      <c r="A149" s="34" t="s">
        <v>443</v>
      </c>
      <c r="B149" s="33" t="b">
        <f t="shared" si="23"/>
        <v>1</v>
      </c>
      <c r="C149" s="33" t="str">
        <f t="shared" si="24"/>
        <v/>
      </c>
      <c r="D149" s="33" t="str">
        <f t="shared" si="25"/>
        <v/>
      </c>
      <c r="E149" s="33"/>
      <c r="F149" s="39">
        <f t="shared" si="26"/>
        <v>0</v>
      </c>
      <c r="J149" s="292" t="s">
        <v>513</v>
      </c>
      <c r="K149" s="292"/>
      <c r="L149" s="292"/>
      <c r="M149" s="293">
        <v>44710</v>
      </c>
      <c r="N149" s="293"/>
      <c r="O149" s="293"/>
      <c r="P149" s="15">
        <v>318.69319999999999</v>
      </c>
      <c r="Q149" s="47">
        <v>18.666799999999999</v>
      </c>
      <c r="R149" s="314">
        <v>0</v>
      </c>
      <c r="S149" s="314"/>
      <c r="T149" s="314"/>
      <c r="U149" s="314"/>
      <c r="V149" s="15">
        <v>337.36</v>
      </c>
      <c r="W149" s="314">
        <v>0</v>
      </c>
      <c r="X149" s="314"/>
      <c r="Y149" s="21" t="s">
        <v>85</v>
      </c>
      <c r="AA149" s="295"/>
      <c r="AB149" s="295"/>
      <c r="AC149" s="21"/>
      <c r="AD149" s="16"/>
      <c r="AE149" s="296"/>
      <c r="AF149" s="296"/>
      <c r="AG149" s="296"/>
      <c r="AH149" s="314"/>
      <c r="AI149" s="314"/>
      <c r="AJ149" s="15"/>
    </row>
    <row r="150" spans="1:36" x14ac:dyDescent="0.2">
      <c r="A150" s="34" t="s">
        <v>443</v>
      </c>
      <c r="B150" s="33" t="b">
        <f t="shared" si="23"/>
        <v>1</v>
      </c>
      <c r="C150" s="33" t="str">
        <f t="shared" si="24"/>
        <v/>
      </c>
      <c r="D150" s="33" t="str">
        <f t="shared" si="25"/>
        <v/>
      </c>
      <c r="E150" s="33"/>
      <c r="F150" s="39">
        <f t="shared" si="26"/>
        <v>0</v>
      </c>
      <c r="J150" s="292" t="s">
        <v>514</v>
      </c>
      <c r="K150" s="292"/>
      <c r="L150" s="292"/>
      <c r="M150" s="293">
        <v>44741</v>
      </c>
      <c r="N150" s="293"/>
      <c r="O150" s="293"/>
      <c r="P150" s="15">
        <v>319.99160000000001</v>
      </c>
      <c r="Q150" s="47">
        <v>17.368400000000001</v>
      </c>
      <c r="R150" s="314">
        <v>0</v>
      </c>
      <c r="S150" s="314"/>
      <c r="T150" s="314"/>
      <c r="U150" s="314"/>
      <c r="V150" s="15">
        <v>337.36</v>
      </c>
      <c r="W150" s="314">
        <v>0</v>
      </c>
      <c r="X150" s="314"/>
      <c r="Y150" s="21" t="s">
        <v>85</v>
      </c>
      <c r="AA150" s="295"/>
      <c r="AB150" s="295"/>
      <c r="AC150" s="21"/>
      <c r="AD150" s="16"/>
      <c r="AE150" s="296"/>
      <c r="AF150" s="296"/>
      <c r="AG150" s="296"/>
      <c r="AH150" s="314"/>
      <c r="AI150" s="314"/>
      <c r="AJ150" s="15"/>
    </row>
    <row r="151" spans="1:36" x14ac:dyDescent="0.2">
      <c r="A151" s="34" t="s">
        <v>443</v>
      </c>
      <c r="B151" s="33" t="b">
        <f t="shared" si="23"/>
        <v>1</v>
      </c>
      <c r="C151" s="33" t="str">
        <f t="shared" si="24"/>
        <v/>
      </c>
      <c r="D151" s="33" t="str">
        <f t="shared" si="25"/>
        <v/>
      </c>
      <c r="E151" s="33"/>
      <c r="F151" s="39">
        <f t="shared" si="26"/>
        <v>0</v>
      </c>
      <c r="J151" s="292" t="s">
        <v>515</v>
      </c>
      <c r="K151" s="292"/>
      <c r="L151" s="292"/>
      <c r="M151" s="293">
        <v>44771</v>
      </c>
      <c r="N151" s="293"/>
      <c r="O151" s="293"/>
      <c r="P151" s="15">
        <v>321.29520000000002</v>
      </c>
      <c r="Q151" s="47">
        <v>16.064800000000002</v>
      </c>
      <c r="R151" s="314">
        <v>0</v>
      </c>
      <c r="S151" s="314"/>
      <c r="T151" s="314"/>
      <c r="U151" s="314"/>
      <c r="V151" s="15">
        <v>337.36</v>
      </c>
      <c r="W151" s="314">
        <v>0</v>
      </c>
      <c r="X151" s="314"/>
      <c r="Y151" s="21" t="s">
        <v>85</v>
      </c>
      <c r="AA151" s="295"/>
      <c r="AB151" s="295"/>
      <c r="AC151" s="21"/>
      <c r="AD151" s="16"/>
      <c r="AE151" s="296"/>
      <c r="AF151" s="296"/>
      <c r="AG151" s="296"/>
      <c r="AH151" s="314"/>
      <c r="AI151" s="314"/>
      <c r="AJ151" s="15"/>
    </row>
    <row r="152" spans="1:36" x14ac:dyDescent="0.2">
      <c r="A152" s="34" t="s">
        <v>443</v>
      </c>
      <c r="B152" s="33" t="b">
        <f t="shared" si="23"/>
        <v>1</v>
      </c>
      <c r="C152" s="33" t="str">
        <f t="shared" si="24"/>
        <v/>
      </c>
      <c r="D152" s="33" t="str">
        <f t="shared" si="25"/>
        <v/>
      </c>
      <c r="E152" s="33"/>
      <c r="F152" s="39">
        <f t="shared" si="26"/>
        <v>0</v>
      </c>
      <c r="J152" s="292" t="s">
        <v>516</v>
      </c>
      <c r="K152" s="292"/>
      <c r="L152" s="292"/>
      <c r="M152" s="293">
        <v>44802</v>
      </c>
      <c r="N152" s="293"/>
      <c r="O152" s="293"/>
      <c r="P152" s="15">
        <v>322.60419999999999</v>
      </c>
      <c r="Q152" s="47">
        <v>14.755800000000001</v>
      </c>
      <c r="R152" s="314">
        <v>0</v>
      </c>
      <c r="S152" s="314"/>
      <c r="T152" s="314"/>
      <c r="U152" s="314"/>
      <c r="V152" s="15">
        <v>337.36</v>
      </c>
      <c r="W152" s="314">
        <v>0</v>
      </c>
      <c r="X152" s="314"/>
      <c r="Y152" s="21" t="s">
        <v>85</v>
      </c>
      <c r="AA152" s="295"/>
      <c r="AB152" s="295"/>
      <c r="AC152" s="21"/>
      <c r="AD152" s="16"/>
      <c r="AE152" s="296"/>
      <c r="AF152" s="296"/>
      <c r="AG152" s="296"/>
      <c r="AH152" s="314"/>
      <c r="AI152" s="314"/>
      <c r="AJ152" s="15"/>
    </row>
    <row r="153" spans="1:36" x14ac:dyDescent="0.2">
      <c r="A153" s="34" t="s">
        <v>443</v>
      </c>
      <c r="B153" s="33" t="b">
        <f t="shared" si="23"/>
        <v>1</v>
      </c>
      <c r="C153" s="33" t="str">
        <f t="shared" si="24"/>
        <v/>
      </c>
      <c r="D153" s="33" t="str">
        <f t="shared" si="25"/>
        <v/>
      </c>
      <c r="E153" s="33"/>
      <c r="F153" s="39">
        <f t="shared" si="26"/>
        <v>0</v>
      </c>
      <c r="J153" s="292" t="s">
        <v>517</v>
      </c>
      <c r="K153" s="292"/>
      <c r="L153" s="292"/>
      <c r="M153" s="293">
        <v>44833</v>
      </c>
      <c r="N153" s="293"/>
      <c r="O153" s="293"/>
      <c r="P153" s="15">
        <v>323.91860000000003</v>
      </c>
      <c r="Q153" s="47">
        <v>13.4414</v>
      </c>
      <c r="R153" s="314">
        <v>0</v>
      </c>
      <c r="S153" s="314"/>
      <c r="T153" s="314"/>
      <c r="U153" s="314"/>
      <c r="V153" s="15">
        <v>337.36</v>
      </c>
      <c r="W153" s="314">
        <v>0</v>
      </c>
      <c r="X153" s="314"/>
      <c r="Y153" s="21" t="s">
        <v>85</v>
      </c>
      <c r="AA153" s="295"/>
      <c r="AB153" s="295"/>
      <c r="AC153" s="21"/>
      <c r="AD153" s="16"/>
      <c r="AE153" s="296"/>
      <c r="AF153" s="296"/>
      <c r="AG153" s="296"/>
      <c r="AH153" s="314"/>
      <c r="AI153" s="314"/>
      <c r="AJ153" s="15"/>
    </row>
    <row r="154" spans="1:36" x14ac:dyDescent="0.2">
      <c r="A154" s="34" t="s">
        <v>443</v>
      </c>
      <c r="B154" s="33" t="b">
        <f t="shared" si="23"/>
        <v>1</v>
      </c>
      <c r="C154" s="33" t="str">
        <f t="shared" si="24"/>
        <v/>
      </c>
      <c r="D154" s="33" t="str">
        <f t="shared" si="25"/>
        <v/>
      </c>
      <c r="E154" s="33"/>
      <c r="F154" s="39">
        <f t="shared" si="26"/>
        <v>0</v>
      </c>
      <c r="J154" s="292" t="s">
        <v>518</v>
      </c>
      <c r="K154" s="292"/>
      <c r="L154" s="292"/>
      <c r="M154" s="293">
        <v>44863</v>
      </c>
      <c r="N154" s="293"/>
      <c r="O154" s="293"/>
      <c r="P154" s="15">
        <v>325.23829999999998</v>
      </c>
      <c r="Q154" s="47">
        <v>12.121700000000001</v>
      </c>
      <c r="R154" s="314">
        <v>0</v>
      </c>
      <c r="S154" s="314"/>
      <c r="T154" s="314"/>
      <c r="U154" s="314"/>
      <c r="V154" s="15">
        <v>337.36</v>
      </c>
      <c r="W154" s="314">
        <v>0</v>
      </c>
      <c r="X154" s="314"/>
      <c r="Y154" s="21" t="s">
        <v>85</v>
      </c>
      <c r="AA154" s="295"/>
      <c r="AB154" s="295"/>
      <c r="AC154" s="21"/>
      <c r="AD154" s="16"/>
      <c r="AE154" s="296"/>
      <c r="AF154" s="296"/>
      <c r="AG154" s="296"/>
      <c r="AH154" s="314"/>
      <c r="AI154" s="314"/>
      <c r="AJ154" s="15"/>
    </row>
    <row r="155" spans="1:36" x14ac:dyDescent="0.2">
      <c r="A155" s="34" t="s">
        <v>443</v>
      </c>
      <c r="B155" s="33" t="b">
        <f t="shared" si="23"/>
        <v>1</v>
      </c>
      <c r="C155" s="33" t="str">
        <f t="shared" si="24"/>
        <v/>
      </c>
      <c r="D155" s="33" t="str">
        <f t="shared" si="25"/>
        <v/>
      </c>
      <c r="E155" s="33"/>
      <c r="F155" s="39">
        <f t="shared" si="26"/>
        <v>0</v>
      </c>
      <c r="J155" s="292" t="s">
        <v>519</v>
      </c>
      <c r="K155" s="292"/>
      <c r="L155" s="292"/>
      <c r="M155" s="293">
        <v>44894</v>
      </c>
      <c r="N155" s="293"/>
      <c r="O155" s="293"/>
      <c r="P155" s="15">
        <v>326.56330000000003</v>
      </c>
      <c r="Q155" s="47">
        <v>10.7967</v>
      </c>
      <c r="R155" s="314">
        <v>0</v>
      </c>
      <c r="S155" s="314"/>
      <c r="T155" s="314"/>
      <c r="U155" s="314"/>
      <c r="V155" s="15">
        <v>337.36</v>
      </c>
      <c r="W155" s="314">
        <v>0</v>
      </c>
      <c r="X155" s="314"/>
      <c r="Y155" s="21" t="s">
        <v>85</v>
      </c>
      <c r="AA155" s="295"/>
      <c r="AB155" s="295"/>
      <c r="AC155" s="21"/>
      <c r="AD155" s="16"/>
      <c r="AE155" s="296"/>
      <c r="AF155" s="296"/>
      <c r="AG155" s="296"/>
      <c r="AH155" s="314"/>
      <c r="AI155" s="314"/>
      <c r="AJ155" s="15"/>
    </row>
    <row r="156" spans="1:36" x14ac:dyDescent="0.2">
      <c r="A156" s="34" t="s">
        <v>443</v>
      </c>
      <c r="B156" s="33" t="b">
        <f t="shared" si="23"/>
        <v>1</v>
      </c>
      <c r="C156" s="33" t="str">
        <f t="shared" si="24"/>
        <v/>
      </c>
      <c r="D156" s="33" t="str">
        <f t="shared" si="25"/>
        <v/>
      </c>
      <c r="E156" s="33"/>
      <c r="F156" s="39">
        <f t="shared" si="26"/>
        <v>0</v>
      </c>
      <c r="J156" s="292" t="s">
        <v>520</v>
      </c>
      <c r="K156" s="292"/>
      <c r="L156" s="292"/>
      <c r="M156" s="293">
        <v>44924</v>
      </c>
      <c r="N156" s="293"/>
      <c r="O156" s="293"/>
      <c r="P156" s="15">
        <v>327.8938</v>
      </c>
      <c r="Q156" s="47">
        <v>9.4662000000000006</v>
      </c>
      <c r="R156" s="314">
        <v>0</v>
      </c>
      <c r="S156" s="314"/>
      <c r="T156" s="314"/>
      <c r="U156" s="314"/>
      <c r="V156" s="15">
        <v>337.36</v>
      </c>
      <c r="W156" s="314">
        <v>0</v>
      </c>
      <c r="X156" s="314"/>
      <c r="Y156" s="21" t="s">
        <v>85</v>
      </c>
      <c r="AA156" s="295"/>
      <c r="AB156" s="295"/>
      <c r="AC156" s="21"/>
      <c r="AD156" s="16"/>
      <c r="AE156" s="296"/>
      <c r="AF156" s="296"/>
      <c r="AG156" s="296"/>
      <c r="AH156" s="314"/>
      <c r="AI156" s="314"/>
      <c r="AJ156" s="15"/>
    </row>
    <row r="157" spans="1:36" x14ac:dyDescent="0.2">
      <c r="A157" s="34" t="s">
        <v>443</v>
      </c>
      <c r="B157" s="33" t="b">
        <f t="shared" si="23"/>
        <v>1</v>
      </c>
      <c r="C157" s="33" t="str">
        <f t="shared" si="24"/>
        <v/>
      </c>
      <c r="D157" s="33" t="str">
        <f t="shared" si="25"/>
        <v/>
      </c>
      <c r="E157" s="33"/>
      <c r="F157" s="39">
        <f t="shared" si="26"/>
        <v>0</v>
      </c>
      <c r="J157" s="292" t="s">
        <v>521</v>
      </c>
      <c r="K157" s="292"/>
      <c r="L157" s="292"/>
      <c r="M157" s="293">
        <v>44955</v>
      </c>
      <c r="N157" s="293"/>
      <c r="O157" s="293"/>
      <c r="P157" s="15">
        <v>329.22969999999998</v>
      </c>
      <c r="Q157" s="47">
        <v>8.1303000000000001</v>
      </c>
      <c r="R157" s="314">
        <v>0</v>
      </c>
      <c r="S157" s="314"/>
      <c r="T157" s="314"/>
      <c r="U157" s="314"/>
      <c r="V157" s="15">
        <v>337.36</v>
      </c>
      <c r="W157" s="314">
        <v>0</v>
      </c>
      <c r="X157" s="314"/>
      <c r="Y157" s="21" t="s">
        <v>85</v>
      </c>
      <c r="AA157" s="295"/>
      <c r="AB157" s="295"/>
      <c r="AC157" s="21"/>
      <c r="AD157" s="16"/>
      <c r="AE157" s="296"/>
      <c r="AF157" s="296"/>
      <c r="AG157" s="296"/>
      <c r="AH157" s="314"/>
      <c r="AI157" s="314"/>
      <c r="AJ157" s="15"/>
    </row>
    <row r="158" spans="1:36" x14ac:dyDescent="0.2">
      <c r="A158" s="34" t="s">
        <v>443</v>
      </c>
      <c r="B158" s="33" t="b">
        <f t="shared" si="23"/>
        <v>1</v>
      </c>
      <c r="C158" s="33" t="str">
        <f t="shared" si="24"/>
        <v/>
      </c>
      <c r="D158" s="33" t="str">
        <f t="shared" si="25"/>
        <v/>
      </c>
      <c r="E158" s="33"/>
      <c r="F158" s="39">
        <f t="shared" si="26"/>
        <v>0</v>
      </c>
      <c r="J158" s="292" t="s">
        <v>522</v>
      </c>
      <c r="K158" s="292"/>
      <c r="L158" s="292"/>
      <c r="M158" s="293">
        <v>44985</v>
      </c>
      <c r="N158" s="293"/>
      <c r="O158" s="293"/>
      <c r="P158" s="15">
        <v>330.57100000000003</v>
      </c>
      <c r="Q158" s="47">
        <v>6.7889999999999997</v>
      </c>
      <c r="R158" s="314">
        <v>0</v>
      </c>
      <c r="S158" s="314"/>
      <c r="T158" s="314"/>
      <c r="U158" s="314"/>
      <c r="V158" s="15">
        <v>337.36</v>
      </c>
      <c r="W158" s="314">
        <v>0</v>
      </c>
      <c r="X158" s="314"/>
      <c r="Y158" s="21" t="s">
        <v>85</v>
      </c>
      <c r="AA158" s="295"/>
      <c r="AB158" s="295"/>
      <c r="AC158" s="21"/>
      <c r="AD158" s="16"/>
      <c r="AE158" s="296"/>
      <c r="AF158" s="296"/>
      <c r="AG158" s="296"/>
      <c r="AH158" s="314"/>
      <c r="AI158" s="314"/>
      <c r="AJ158" s="15"/>
    </row>
    <row r="159" spans="1:36" x14ac:dyDescent="0.2">
      <c r="A159" s="34" t="s">
        <v>443</v>
      </c>
      <c r="B159" s="33" t="b">
        <f t="shared" si="23"/>
        <v>1</v>
      </c>
      <c r="C159" s="33" t="str">
        <f t="shared" si="24"/>
        <v/>
      </c>
      <c r="D159" s="33" t="str">
        <f t="shared" si="25"/>
        <v/>
      </c>
      <c r="E159" s="33"/>
      <c r="F159" s="39">
        <f t="shared" si="26"/>
        <v>0</v>
      </c>
      <c r="J159" s="292" t="s">
        <v>523</v>
      </c>
      <c r="K159" s="292"/>
      <c r="L159" s="292"/>
      <c r="M159" s="293">
        <v>45014</v>
      </c>
      <c r="N159" s="293"/>
      <c r="O159" s="293"/>
      <c r="P159" s="15">
        <v>331.9178</v>
      </c>
      <c r="Q159" s="47">
        <v>5.4421999999999997</v>
      </c>
      <c r="R159" s="314">
        <v>0</v>
      </c>
      <c r="S159" s="314"/>
      <c r="T159" s="314"/>
      <c r="U159" s="314"/>
      <c r="V159" s="15">
        <v>337.36</v>
      </c>
      <c r="W159" s="314">
        <v>0</v>
      </c>
      <c r="X159" s="314"/>
      <c r="Y159" s="21" t="s">
        <v>85</v>
      </c>
      <c r="AA159" s="295"/>
      <c r="AB159" s="295"/>
      <c r="AC159" s="21"/>
      <c r="AD159" s="16"/>
      <c r="AE159" s="296"/>
      <c r="AF159" s="296"/>
      <c r="AG159" s="296"/>
      <c r="AH159" s="314"/>
      <c r="AI159" s="314"/>
      <c r="AJ159" s="15"/>
    </row>
    <row r="160" spans="1:36" x14ac:dyDescent="0.2">
      <c r="A160" s="34" t="s">
        <v>443</v>
      </c>
      <c r="B160" s="33" t="b">
        <f t="shared" si="23"/>
        <v>1</v>
      </c>
      <c r="C160" s="33" t="str">
        <f t="shared" si="24"/>
        <v/>
      </c>
      <c r="D160" s="33" t="str">
        <f t="shared" si="25"/>
        <v/>
      </c>
      <c r="E160" s="33"/>
      <c r="F160" s="39">
        <f t="shared" si="26"/>
        <v>0</v>
      </c>
      <c r="J160" s="292" t="s">
        <v>524</v>
      </c>
      <c r="K160" s="292"/>
      <c r="L160" s="292"/>
      <c r="M160" s="293">
        <v>45045</v>
      </c>
      <c r="N160" s="293"/>
      <c r="O160" s="293"/>
      <c r="P160" s="15">
        <v>333.27</v>
      </c>
      <c r="Q160" s="47">
        <v>4.09</v>
      </c>
      <c r="R160" s="314">
        <v>0</v>
      </c>
      <c r="S160" s="314"/>
      <c r="T160" s="314"/>
      <c r="U160" s="314"/>
      <c r="V160" s="15">
        <v>337.36</v>
      </c>
      <c r="W160" s="314">
        <v>0</v>
      </c>
      <c r="X160" s="314"/>
      <c r="Y160" s="21" t="s">
        <v>85</v>
      </c>
      <c r="AA160" s="295"/>
      <c r="AB160" s="295"/>
      <c r="AC160" s="21"/>
      <c r="AD160" s="16"/>
      <c r="AE160" s="296"/>
      <c r="AF160" s="296"/>
      <c r="AG160" s="296"/>
      <c r="AH160" s="314"/>
      <c r="AI160" s="314"/>
      <c r="AJ160" s="15"/>
    </row>
    <row r="161" spans="1:36" x14ac:dyDescent="0.2">
      <c r="A161" s="34" t="s">
        <v>443</v>
      </c>
      <c r="B161" s="33" t="b">
        <f t="shared" si="23"/>
        <v>1</v>
      </c>
      <c r="C161" s="33" t="str">
        <f t="shared" si="24"/>
        <v/>
      </c>
      <c r="D161" s="33" t="str">
        <f t="shared" si="25"/>
        <v/>
      </c>
      <c r="E161" s="33"/>
      <c r="F161" s="39">
        <f t="shared" si="26"/>
        <v>0</v>
      </c>
      <c r="J161" s="292" t="s">
        <v>525</v>
      </c>
      <c r="K161" s="292"/>
      <c r="L161" s="292"/>
      <c r="M161" s="293">
        <v>45075</v>
      </c>
      <c r="N161" s="293"/>
      <c r="O161" s="293"/>
      <c r="P161" s="15">
        <v>334.62779999999998</v>
      </c>
      <c r="Q161" s="47">
        <v>2.7322000000000002</v>
      </c>
      <c r="R161" s="314">
        <v>0</v>
      </c>
      <c r="S161" s="314"/>
      <c r="T161" s="314"/>
      <c r="U161" s="314"/>
      <c r="V161" s="15">
        <v>337.36</v>
      </c>
      <c r="W161" s="314">
        <v>0</v>
      </c>
      <c r="X161" s="314"/>
      <c r="Y161" s="21" t="s">
        <v>85</v>
      </c>
      <c r="AA161" s="295"/>
      <c r="AB161" s="295"/>
      <c r="AC161" s="21"/>
      <c r="AD161" s="16"/>
      <c r="AE161" s="296"/>
      <c r="AF161" s="296"/>
      <c r="AG161" s="296"/>
      <c r="AH161" s="314"/>
      <c r="AI161" s="314"/>
      <c r="AJ161" s="15"/>
    </row>
    <row r="162" spans="1:36" x14ac:dyDescent="0.2">
      <c r="A162" s="34" t="s">
        <v>443</v>
      </c>
      <c r="B162" s="33" t="b">
        <f t="shared" si="23"/>
        <v>1</v>
      </c>
      <c r="C162" s="33" t="str">
        <f t="shared" si="24"/>
        <v/>
      </c>
      <c r="D162" s="33" t="str">
        <f t="shared" si="25"/>
        <v/>
      </c>
      <c r="E162" s="33"/>
      <c r="F162" s="39">
        <f t="shared" si="26"/>
        <v>0</v>
      </c>
      <c r="J162" s="292" t="s">
        <v>526</v>
      </c>
      <c r="K162" s="292"/>
      <c r="L162" s="292"/>
      <c r="M162" s="293">
        <v>45106</v>
      </c>
      <c r="N162" s="293"/>
      <c r="O162" s="293"/>
      <c r="P162" s="15">
        <v>335.99009999999998</v>
      </c>
      <c r="Q162" s="47">
        <v>1.3689</v>
      </c>
      <c r="R162" s="314">
        <v>0</v>
      </c>
      <c r="S162" s="314"/>
      <c r="T162" s="314"/>
      <c r="U162" s="314"/>
      <c r="V162" s="15">
        <v>337.35899999999998</v>
      </c>
      <c r="W162" s="314">
        <v>0</v>
      </c>
      <c r="X162" s="314"/>
      <c r="Y162" s="21" t="s">
        <v>85</v>
      </c>
      <c r="AA162" s="295"/>
      <c r="AB162" s="295"/>
      <c r="AC162" s="21"/>
      <c r="AD162" s="16"/>
      <c r="AE162" s="296"/>
      <c r="AF162" s="296"/>
      <c r="AG162" s="296"/>
      <c r="AH162" s="314"/>
      <c r="AI162" s="314"/>
      <c r="AJ162" s="15"/>
    </row>
    <row r="163" spans="1:36" x14ac:dyDescent="0.2">
      <c r="M163" s="291" t="s">
        <v>109</v>
      </c>
      <c r="N163" s="291"/>
      <c r="O163" s="291"/>
      <c r="AH163" s="13"/>
      <c r="AI163" s="13"/>
    </row>
    <row r="164" spans="1:36" x14ac:dyDescent="0.2">
      <c r="A164" s="34" t="s">
        <v>443</v>
      </c>
      <c r="B164" s="33" t="b">
        <f t="shared" ref="B164:B166" si="27">DATE(YEAR(AD164),MONTH(AD164),DAY(AD164))=DATE(YEAR(AE164),MONTH(AE164),DAY(AE164))</f>
        <v>1</v>
      </c>
      <c r="C164" s="33" t="str">
        <f t="shared" ref="C164:C166" si="28">IF(ISBLANK(AD164)=FALSE,TEXT(AD164,"YYYY-MM"),"")</f>
        <v/>
      </c>
      <c r="D164" s="33" t="str">
        <f t="shared" ref="D164:D166" si="29">IF(ISBLANK(AE164)=FALSE,TEXT(AE164,"YYYY-MM"),"")</f>
        <v/>
      </c>
      <c r="E164" s="33"/>
      <c r="F164" s="39">
        <f t="shared" ref="F164:F166" si="30">AH164</f>
        <v>0</v>
      </c>
      <c r="J164" s="292" t="s">
        <v>527</v>
      </c>
      <c r="K164" s="292"/>
      <c r="L164" s="292"/>
      <c r="M164" s="293">
        <v>45136</v>
      </c>
      <c r="N164" s="293"/>
      <c r="O164" s="293"/>
      <c r="P164" s="15">
        <v>258.33</v>
      </c>
      <c r="Q164" s="47">
        <v>0</v>
      </c>
      <c r="R164" s="314">
        <v>0</v>
      </c>
      <c r="S164" s="314"/>
      <c r="T164" s="314"/>
      <c r="U164" s="314"/>
      <c r="V164" s="15">
        <v>258.33</v>
      </c>
      <c r="W164" s="314">
        <v>0</v>
      </c>
      <c r="X164" s="314"/>
      <c r="Y164" s="21" t="s">
        <v>85</v>
      </c>
      <c r="AA164" s="295"/>
      <c r="AB164" s="295"/>
      <c r="AC164" s="21"/>
      <c r="AD164" s="16"/>
      <c r="AE164" s="296"/>
      <c r="AF164" s="296"/>
      <c r="AG164" s="296"/>
      <c r="AH164" s="314"/>
      <c r="AI164" s="314"/>
      <c r="AJ164" s="15"/>
    </row>
    <row r="165" spans="1:36" x14ac:dyDescent="0.2">
      <c r="A165" s="34" t="s">
        <v>443</v>
      </c>
      <c r="B165" s="33" t="b">
        <f t="shared" si="27"/>
        <v>1</v>
      </c>
      <c r="C165" s="33" t="str">
        <f t="shared" si="28"/>
        <v/>
      </c>
      <c r="D165" s="33" t="str">
        <f t="shared" si="29"/>
        <v/>
      </c>
      <c r="E165" s="33"/>
      <c r="F165" s="39">
        <f t="shared" si="30"/>
        <v>0</v>
      </c>
      <c r="J165" s="292" t="s">
        <v>528</v>
      </c>
      <c r="K165" s="292"/>
      <c r="L165" s="292"/>
      <c r="M165" s="293">
        <v>45167</v>
      </c>
      <c r="N165" s="293"/>
      <c r="O165" s="293"/>
      <c r="P165" s="15">
        <v>258.33</v>
      </c>
      <c r="Q165" s="47">
        <v>0</v>
      </c>
      <c r="R165" s="314">
        <v>0</v>
      </c>
      <c r="S165" s="314"/>
      <c r="T165" s="314"/>
      <c r="U165" s="314"/>
      <c r="V165" s="15">
        <v>258.33</v>
      </c>
      <c r="W165" s="314">
        <v>0</v>
      </c>
      <c r="X165" s="314"/>
      <c r="Y165" s="21" t="s">
        <v>85</v>
      </c>
      <c r="AA165" s="295"/>
      <c r="AB165" s="295"/>
      <c r="AC165" s="21"/>
      <c r="AD165" s="16"/>
      <c r="AE165" s="296"/>
      <c r="AF165" s="296"/>
      <c r="AG165" s="296"/>
      <c r="AH165" s="314"/>
      <c r="AI165" s="314"/>
      <c r="AJ165" s="15"/>
    </row>
    <row r="166" spans="1:36" x14ac:dyDescent="0.2">
      <c r="A166" s="34" t="s">
        <v>443</v>
      </c>
      <c r="B166" s="33" t="b">
        <f t="shared" si="27"/>
        <v>1</v>
      </c>
      <c r="C166" s="33" t="str">
        <f t="shared" si="28"/>
        <v/>
      </c>
      <c r="D166" s="33" t="str">
        <f t="shared" si="29"/>
        <v/>
      </c>
      <c r="E166" s="33"/>
      <c r="F166" s="39">
        <f t="shared" si="30"/>
        <v>0</v>
      </c>
      <c r="J166" s="292" t="s">
        <v>529</v>
      </c>
      <c r="K166" s="292"/>
      <c r="L166" s="292"/>
      <c r="M166" s="293">
        <v>45228</v>
      </c>
      <c r="N166" s="293"/>
      <c r="O166" s="293"/>
      <c r="P166" s="15">
        <v>258.33999999999997</v>
      </c>
      <c r="Q166" s="47">
        <v>0</v>
      </c>
      <c r="R166" s="314">
        <v>0</v>
      </c>
      <c r="S166" s="314"/>
      <c r="T166" s="314"/>
      <c r="U166" s="314"/>
      <c r="V166" s="15">
        <v>258.33999999999997</v>
      </c>
      <c r="W166" s="314">
        <v>0</v>
      </c>
      <c r="X166" s="314"/>
      <c r="Y166" s="21" t="s">
        <v>85</v>
      </c>
      <c r="AA166" s="295"/>
      <c r="AB166" s="295"/>
      <c r="AC166" s="21"/>
      <c r="AD166" s="16"/>
      <c r="AE166" s="296"/>
      <c r="AF166" s="296"/>
      <c r="AG166" s="296"/>
      <c r="AH166" s="314"/>
      <c r="AI166" s="314"/>
      <c r="AJ166" s="15"/>
    </row>
    <row r="167" spans="1:36" x14ac:dyDescent="0.2">
      <c r="J167" s="288" t="s">
        <v>113</v>
      </c>
      <c r="K167" s="288"/>
      <c r="L167" s="288"/>
      <c r="M167" s="288"/>
      <c r="N167" s="288"/>
      <c r="O167" s="288"/>
      <c r="P167" s="17">
        <v>11172.160400000001</v>
      </c>
      <c r="Q167" s="48">
        <v>735.71860000000004</v>
      </c>
      <c r="R167" s="316">
        <v>0</v>
      </c>
      <c r="S167" s="316"/>
      <c r="T167" s="316"/>
      <c r="U167" s="316"/>
      <c r="V167" s="17">
        <v>11907.879000000001</v>
      </c>
      <c r="W167" s="316">
        <v>0</v>
      </c>
      <c r="X167" s="316"/>
      <c r="AH167" s="13"/>
      <c r="AI167" s="13"/>
    </row>
    <row r="168" spans="1:36" x14ac:dyDescent="0.2">
      <c r="AH168" s="13"/>
      <c r="AI168" s="13"/>
    </row>
    <row r="169" spans="1:36" x14ac:dyDescent="0.2">
      <c r="K169" s="290" t="s">
        <v>114</v>
      </c>
      <c r="L169" s="290"/>
      <c r="M169" s="290"/>
      <c r="O169" s="290" t="s">
        <v>115</v>
      </c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AH169" s="13"/>
      <c r="AI169" s="13"/>
    </row>
    <row r="170" spans="1:36" x14ac:dyDescent="0.2"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AH170" s="13"/>
      <c r="AI170" s="13"/>
    </row>
    <row r="171" spans="1:36" x14ac:dyDescent="0.2">
      <c r="AH171" s="13"/>
      <c r="AI171" s="13"/>
    </row>
    <row r="172" spans="1:36" x14ac:dyDescent="0.2">
      <c r="AH172" s="13"/>
      <c r="AI172" s="13"/>
    </row>
    <row r="173" spans="1:36" x14ac:dyDescent="0.2">
      <c r="AH173" s="13"/>
      <c r="AI173" s="13"/>
    </row>
    <row r="174" spans="1:36" x14ac:dyDescent="0.2">
      <c r="L174" s="297" t="s">
        <v>47</v>
      </c>
      <c r="M174" s="297"/>
      <c r="N174" s="297"/>
      <c r="O174" s="297"/>
      <c r="P174" s="297"/>
      <c r="Q174" s="297"/>
      <c r="R174" s="297"/>
      <c r="AH174" s="13"/>
      <c r="AI174" s="13"/>
    </row>
    <row r="175" spans="1:36" x14ac:dyDescent="0.2">
      <c r="AH175" s="13"/>
      <c r="AI175" s="13"/>
    </row>
    <row r="176" spans="1:36" x14ac:dyDescent="0.2">
      <c r="L176" s="290" t="s">
        <v>48</v>
      </c>
      <c r="M176" s="290"/>
      <c r="N176" s="290"/>
      <c r="O176" s="290"/>
      <c r="P176" s="290"/>
      <c r="Q176" s="290"/>
      <c r="R176" s="290"/>
      <c r="S176" s="290"/>
      <c r="U176" s="299"/>
      <c r="V176" s="299"/>
      <c r="W176" s="299"/>
      <c r="AB176" s="290" t="s">
        <v>49</v>
      </c>
      <c r="AC176" s="290"/>
      <c r="AD176" s="290"/>
      <c r="AE176" s="290"/>
      <c r="AG176" s="299"/>
      <c r="AH176" s="299"/>
      <c r="AI176" s="13"/>
    </row>
    <row r="177" spans="1:36" x14ac:dyDescent="0.2">
      <c r="L177" s="290" t="s">
        <v>50</v>
      </c>
      <c r="M177" s="290"/>
      <c r="N177" s="290"/>
      <c r="O177" s="290"/>
      <c r="P177" s="290"/>
      <c r="Q177" s="290"/>
      <c r="R177" s="290"/>
      <c r="S177" s="290"/>
      <c r="U177" s="299"/>
      <c r="V177" s="299"/>
      <c r="W177" s="299"/>
      <c r="AB177" s="290" t="s">
        <v>51</v>
      </c>
      <c r="AC177" s="290"/>
      <c r="AD177" s="290"/>
      <c r="AE177" s="290"/>
      <c r="AG177" s="300"/>
      <c r="AH177" s="300"/>
      <c r="AI177" s="13"/>
    </row>
    <row r="178" spans="1:36" x14ac:dyDescent="0.2">
      <c r="L178" s="290" t="s">
        <v>52</v>
      </c>
      <c r="M178" s="290"/>
      <c r="N178" s="290"/>
      <c r="O178" s="290"/>
      <c r="P178" s="290"/>
      <c r="Q178" s="290"/>
      <c r="R178" s="290"/>
      <c r="S178" s="290"/>
      <c r="U178" s="299"/>
      <c r="V178" s="299"/>
      <c r="W178" s="299"/>
      <c r="AH178" s="13"/>
      <c r="AI178" s="13"/>
    </row>
    <row r="179" spans="1:36" x14ac:dyDescent="0.2">
      <c r="AH179" s="13"/>
      <c r="AI179" s="13"/>
    </row>
    <row r="180" spans="1:36" x14ac:dyDescent="0.2">
      <c r="L180" s="297" t="s">
        <v>53</v>
      </c>
      <c r="M180" s="297"/>
      <c r="N180" s="297"/>
      <c r="O180" s="297"/>
      <c r="P180" s="297"/>
      <c r="Q180" s="297"/>
      <c r="R180" s="297"/>
      <c r="AH180" s="13"/>
      <c r="AI180" s="13"/>
    </row>
    <row r="181" spans="1:36" x14ac:dyDescent="0.2">
      <c r="AH181" s="13"/>
      <c r="AI181" s="13"/>
    </row>
    <row r="182" spans="1:36" x14ac:dyDescent="0.2">
      <c r="L182" s="301" t="s">
        <v>54</v>
      </c>
      <c r="M182" s="301"/>
      <c r="N182" s="301"/>
      <c r="O182" s="301"/>
      <c r="P182" s="301"/>
      <c r="Q182" s="301"/>
      <c r="R182" s="301"/>
      <c r="S182" s="301"/>
      <c r="U182" s="299"/>
      <c r="V182" s="299"/>
      <c r="W182" s="299"/>
      <c r="AB182" s="290"/>
      <c r="AC182" s="290"/>
      <c r="AD182" s="290"/>
      <c r="AE182" s="290"/>
      <c r="AH182" s="13"/>
      <c r="AI182" s="13"/>
    </row>
    <row r="183" spans="1:36" x14ac:dyDescent="0.2">
      <c r="AH183" s="13"/>
      <c r="AI183" s="13"/>
    </row>
    <row r="184" spans="1:36" x14ac:dyDescent="0.2">
      <c r="L184" s="297" t="s">
        <v>56</v>
      </c>
      <c r="M184" s="297"/>
      <c r="N184" s="297"/>
      <c r="O184" s="297"/>
      <c r="P184" s="297"/>
      <c r="Q184" s="297"/>
      <c r="R184" s="297"/>
      <c r="AH184" s="13"/>
      <c r="AI184" s="13"/>
    </row>
    <row r="185" spans="1:36" ht="22.5" x14ac:dyDescent="0.2">
      <c r="J185" s="288" t="s">
        <v>57</v>
      </c>
      <c r="K185" s="288"/>
      <c r="L185" s="288"/>
      <c r="M185" s="288" t="s">
        <v>58</v>
      </c>
      <c r="N185" s="288"/>
      <c r="O185" s="288"/>
      <c r="P185" s="19" t="s">
        <v>59</v>
      </c>
      <c r="Q185" s="46" t="s">
        <v>60</v>
      </c>
      <c r="R185" s="288" t="s">
        <v>61</v>
      </c>
      <c r="S185" s="288"/>
      <c r="T185" s="288"/>
      <c r="U185" s="288"/>
      <c r="V185" s="19" t="s">
        <v>62</v>
      </c>
      <c r="W185" s="288" t="s">
        <v>63</v>
      </c>
      <c r="X185" s="288"/>
      <c r="Y185" s="19" t="s">
        <v>64</v>
      </c>
      <c r="AA185" s="288" t="s">
        <v>65</v>
      </c>
      <c r="AB185" s="288"/>
      <c r="AC185" s="19" t="s">
        <v>66</v>
      </c>
      <c r="AD185" s="19" t="s">
        <v>67</v>
      </c>
      <c r="AE185" s="288" t="s">
        <v>68</v>
      </c>
      <c r="AF185" s="288"/>
      <c r="AG185" s="288"/>
      <c r="AH185" s="288" t="s">
        <v>69</v>
      </c>
      <c r="AI185" s="288"/>
      <c r="AJ185" s="19" t="s">
        <v>63</v>
      </c>
    </row>
    <row r="186" spans="1:36" x14ac:dyDescent="0.2">
      <c r="M186" s="291" t="s">
        <v>70</v>
      </c>
      <c r="N186" s="291"/>
      <c r="O186" s="291"/>
      <c r="AH186" s="13"/>
      <c r="AI186" s="13"/>
    </row>
    <row r="187" spans="1:36" x14ac:dyDescent="0.2">
      <c r="A187" s="34" t="s">
        <v>443</v>
      </c>
      <c r="B187" s="33" t="b">
        <f t="shared" ref="B187:B218" si="31">DATE(YEAR(AD187),MONTH(AD187),DAY(AD187))=DATE(YEAR(AE187),MONTH(AE187),DAY(AE187))</f>
        <v>1</v>
      </c>
      <c r="C187" s="33" t="str">
        <f t="shared" ref="C187:C218" si="32">IF(ISBLANK(AD187)=FALSE,TEXT(AD187,"YYYY-MM"),"")</f>
        <v/>
      </c>
      <c r="D187" s="33" t="str">
        <f t="shared" ref="D187:D218" si="33">IF(ISBLANK(AE187)=FALSE,TEXT(AE187,"YYYY-MM"),"")</f>
        <v/>
      </c>
      <c r="E187" s="33"/>
      <c r="F187" s="39">
        <f t="shared" ref="F187:F218" si="34">AH187</f>
        <v>0</v>
      </c>
      <c r="J187" s="292" t="s">
        <v>530</v>
      </c>
      <c r="K187" s="292"/>
      <c r="L187" s="292"/>
      <c r="M187" s="293">
        <v>44194</v>
      </c>
      <c r="N187" s="293"/>
      <c r="O187" s="293"/>
      <c r="P187" s="15">
        <v>296.20249999999999</v>
      </c>
      <c r="Q187" s="47">
        <v>41.157499999999999</v>
      </c>
      <c r="R187" s="314">
        <v>0</v>
      </c>
      <c r="S187" s="314"/>
      <c r="T187" s="314"/>
      <c r="U187" s="314"/>
      <c r="V187" s="15">
        <v>337.36</v>
      </c>
      <c r="W187" s="314">
        <v>0</v>
      </c>
      <c r="X187" s="314"/>
      <c r="Y187" s="21" t="s">
        <v>85</v>
      </c>
      <c r="AA187" s="295"/>
      <c r="AB187" s="295"/>
      <c r="AC187" s="21"/>
      <c r="AD187" s="16"/>
      <c r="AE187" s="296"/>
      <c r="AF187" s="296"/>
      <c r="AG187" s="296"/>
      <c r="AH187" s="314"/>
      <c r="AI187" s="314"/>
      <c r="AJ187" s="15"/>
    </row>
    <row r="188" spans="1:36" x14ac:dyDescent="0.2">
      <c r="A188" s="34" t="s">
        <v>443</v>
      </c>
      <c r="B188" s="33" t="b">
        <f t="shared" si="31"/>
        <v>1</v>
      </c>
      <c r="C188" s="33" t="str">
        <f t="shared" si="32"/>
        <v/>
      </c>
      <c r="D188" s="33" t="str">
        <f t="shared" si="33"/>
        <v/>
      </c>
      <c r="E188" s="33"/>
      <c r="F188" s="39">
        <f t="shared" si="34"/>
        <v>0</v>
      </c>
      <c r="J188" s="292" t="s">
        <v>531</v>
      </c>
      <c r="K188" s="292"/>
      <c r="L188" s="292"/>
      <c r="M188" s="293">
        <v>44225</v>
      </c>
      <c r="N188" s="293"/>
      <c r="O188" s="293"/>
      <c r="P188" s="15">
        <v>297.40929999999997</v>
      </c>
      <c r="Q188" s="47">
        <v>39.950699999999998</v>
      </c>
      <c r="R188" s="314">
        <v>0</v>
      </c>
      <c r="S188" s="314"/>
      <c r="T188" s="314"/>
      <c r="U188" s="314"/>
      <c r="V188" s="15">
        <v>337.36</v>
      </c>
      <c r="W188" s="314">
        <v>0</v>
      </c>
      <c r="X188" s="314"/>
      <c r="Y188" s="21" t="s">
        <v>85</v>
      </c>
      <c r="AA188" s="295"/>
      <c r="AB188" s="295"/>
      <c r="AC188" s="21"/>
      <c r="AD188" s="16"/>
      <c r="AE188" s="296"/>
      <c r="AF188" s="296"/>
      <c r="AG188" s="296"/>
      <c r="AH188" s="314"/>
      <c r="AI188" s="314"/>
      <c r="AJ188" s="15"/>
    </row>
    <row r="189" spans="1:36" x14ac:dyDescent="0.2">
      <c r="A189" s="34" t="s">
        <v>443</v>
      </c>
      <c r="B189" s="33" t="b">
        <f t="shared" si="31"/>
        <v>1</v>
      </c>
      <c r="C189" s="33" t="str">
        <f t="shared" si="32"/>
        <v/>
      </c>
      <c r="D189" s="33" t="str">
        <f t="shared" si="33"/>
        <v/>
      </c>
      <c r="E189" s="33"/>
      <c r="F189" s="39">
        <f t="shared" si="34"/>
        <v>0</v>
      </c>
      <c r="J189" s="292" t="s">
        <v>532</v>
      </c>
      <c r="K189" s="292"/>
      <c r="L189" s="292"/>
      <c r="M189" s="293">
        <v>44255</v>
      </c>
      <c r="N189" s="293"/>
      <c r="O189" s="293"/>
      <c r="P189" s="15">
        <v>298.62099999999998</v>
      </c>
      <c r="Q189" s="47">
        <v>38.738999999999997</v>
      </c>
      <c r="R189" s="314">
        <v>0</v>
      </c>
      <c r="S189" s="314"/>
      <c r="T189" s="314"/>
      <c r="U189" s="314"/>
      <c r="V189" s="15">
        <v>337.36</v>
      </c>
      <c r="W189" s="314">
        <v>0</v>
      </c>
      <c r="X189" s="314"/>
      <c r="Y189" s="21" t="s">
        <v>85</v>
      </c>
      <c r="AA189" s="295"/>
      <c r="AB189" s="295"/>
      <c r="AC189" s="21"/>
      <c r="AD189" s="16"/>
      <c r="AE189" s="296"/>
      <c r="AF189" s="296"/>
      <c r="AG189" s="296"/>
      <c r="AH189" s="314"/>
      <c r="AI189" s="314"/>
      <c r="AJ189" s="15"/>
    </row>
    <row r="190" spans="1:36" x14ac:dyDescent="0.2">
      <c r="A190" s="34" t="s">
        <v>443</v>
      </c>
      <c r="B190" s="33" t="b">
        <f t="shared" si="31"/>
        <v>1</v>
      </c>
      <c r="C190" s="33" t="str">
        <f t="shared" si="32"/>
        <v/>
      </c>
      <c r="D190" s="33" t="str">
        <f t="shared" si="33"/>
        <v/>
      </c>
      <c r="E190" s="33"/>
      <c r="F190" s="39">
        <f t="shared" si="34"/>
        <v>0</v>
      </c>
      <c r="J190" s="292" t="s">
        <v>533</v>
      </c>
      <c r="K190" s="292"/>
      <c r="L190" s="292"/>
      <c r="M190" s="293">
        <v>44284</v>
      </c>
      <c r="N190" s="293"/>
      <c r="O190" s="293"/>
      <c r="P190" s="15">
        <v>299.83760000000001</v>
      </c>
      <c r="Q190" s="47">
        <v>37.522399999999998</v>
      </c>
      <c r="R190" s="314">
        <v>0</v>
      </c>
      <c r="S190" s="314"/>
      <c r="T190" s="314"/>
      <c r="U190" s="314"/>
      <c r="V190" s="15">
        <v>337.36</v>
      </c>
      <c r="W190" s="314">
        <v>0</v>
      </c>
      <c r="X190" s="314"/>
      <c r="Y190" s="21" t="s">
        <v>85</v>
      </c>
      <c r="AA190" s="295"/>
      <c r="AB190" s="295"/>
      <c r="AC190" s="21"/>
      <c r="AD190" s="16"/>
      <c r="AE190" s="296"/>
      <c r="AF190" s="296"/>
      <c r="AG190" s="296"/>
      <c r="AH190" s="314"/>
      <c r="AI190" s="314"/>
      <c r="AJ190" s="15"/>
    </row>
    <row r="191" spans="1:36" x14ac:dyDescent="0.2">
      <c r="A191" s="34" t="s">
        <v>443</v>
      </c>
      <c r="B191" s="33" t="b">
        <f t="shared" si="31"/>
        <v>1</v>
      </c>
      <c r="C191" s="33" t="str">
        <f t="shared" si="32"/>
        <v/>
      </c>
      <c r="D191" s="33" t="str">
        <f t="shared" si="33"/>
        <v/>
      </c>
      <c r="E191" s="33"/>
      <c r="F191" s="39">
        <f t="shared" si="34"/>
        <v>0</v>
      </c>
      <c r="J191" s="292" t="s">
        <v>534</v>
      </c>
      <c r="K191" s="292"/>
      <c r="L191" s="292"/>
      <c r="M191" s="293">
        <v>44315</v>
      </c>
      <c r="N191" s="293"/>
      <c r="O191" s="293"/>
      <c r="P191" s="15">
        <v>301.05919999999998</v>
      </c>
      <c r="Q191" s="47">
        <v>36.300800000000002</v>
      </c>
      <c r="R191" s="314">
        <v>0</v>
      </c>
      <c r="S191" s="314"/>
      <c r="T191" s="314"/>
      <c r="U191" s="314"/>
      <c r="V191" s="15">
        <v>337.36</v>
      </c>
      <c r="W191" s="314">
        <v>0</v>
      </c>
      <c r="X191" s="314"/>
      <c r="Y191" s="21" t="s">
        <v>85</v>
      </c>
      <c r="AA191" s="295"/>
      <c r="AB191" s="295"/>
      <c r="AC191" s="21"/>
      <c r="AD191" s="16"/>
      <c r="AE191" s="296"/>
      <c r="AF191" s="296"/>
      <c r="AG191" s="296"/>
      <c r="AH191" s="314"/>
      <c r="AI191" s="314"/>
      <c r="AJ191" s="15"/>
    </row>
    <row r="192" spans="1:36" x14ac:dyDescent="0.2">
      <c r="A192" s="34" t="s">
        <v>443</v>
      </c>
      <c r="B192" s="33" t="b">
        <f t="shared" si="31"/>
        <v>1</v>
      </c>
      <c r="C192" s="33" t="str">
        <f t="shared" si="32"/>
        <v/>
      </c>
      <c r="D192" s="33" t="str">
        <f t="shared" si="33"/>
        <v/>
      </c>
      <c r="E192" s="33"/>
      <c r="F192" s="39">
        <f t="shared" si="34"/>
        <v>0</v>
      </c>
      <c r="J192" s="292" t="s">
        <v>535</v>
      </c>
      <c r="K192" s="292"/>
      <c r="L192" s="292"/>
      <c r="M192" s="293">
        <v>44345</v>
      </c>
      <c r="N192" s="293"/>
      <c r="O192" s="293"/>
      <c r="P192" s="15">
        <v>302.28570000000002</v>
      </c>
      <c r="Q192" s="47">
        <v>35.074300000000001</v>
      </c>
      <c r="R192" s="314">
        <v>0</v>
      </c>
      <c r="S192" s="314"/>
      <c r="T192" s="314"/>
      <c r="U192" s="314"/>
      <c r="V192" s="15">
        <v>337.36</v>
      </c>
      <c r="W192" s="314">
        <v>0</v>
      </c>
      <c r="X192" s="314"/>
      <c r="Y192" s="21" t="s">
        <v>85</v>
      </c>
      <c r="AA192" s="295"/>
      <c r="AB192" s="295"/>
      <c r="AC192" s="21"/>
      <c r="AD192" s="16"/>
      <c r="AE192" s="296"/>
      <c r="AF192" s="296"/>
      <c r="AG192" s="296"/>
      <c r="AH192" s="314"/>
      <c r="AI192" s="314"/>
      <c r="AJ192" s="15"/>
    </row>
    <row r="193" spans="1:36" x14ac:dyDescent="0.2">
      <c r="A193" s="34" t="s">
        <v>443</v>
      </c>
      <c r="B193" s="33" t="b">
        <f t="shared" si="31"/>
        <v>1</v>
      </c>
      <c r="C193" s="33" t="str">
        <f t="shared" si="32"/>
        <v/>
      </c>
      <c r="D193" s="33" t="str">
        <f t="shared" si="33"/>
        <v/>
      </c>
      <c r="E193" s="33"/>
      <c r="F193" s="39">
        <f t="shared" si="34"/>
        <v>0</v>
      </c>
      <c r="J193" s="292" t="s">
        <v>536</v>
      </c>
      <c r="K193" s="292"/>
      <c r="L193" s="292"/>
      <c r="M193" s="293">
        <v>44376</v>
      </c>
      <c r="N193" s="293"/>
      <c r="O193" s="293"/>
      <c r="P193" s="15">
        <v>303.51729999999998</v>
      </c>
      <c r="Q193" s="47">
        <v>33.842700000000001</v>
      </c>
      <c r="R193" s="314">
        <v>0</v>
      </c>
      <c r="S193" s="314"/>
      <c r="T193" s="314"/>
      <c r="U193" s="314"/>
      <c r="V193" s="15">
        <v>337.36</v>
      </c>
      <c r="W193" s="314">
        <v>0</v>
      </c>
      <c r="X193" s="314"/>
      <c r="Y193" s="21" t="s">
        <v>85</v>
      </c>
      <c r="AA193" s="295"/>
      <c r="AB193" s="295"/>
      <c r="AC193" s="21"/>
      <c r="AD193" s="16"/>
      <c r="AE193" s="296"/>
      <c r="AF193" s="296"/>
      <c r="AG193" s="296"/>
      <c r="AH193" s="314"/>
      <c r="AI193" s="314"/>
      <c r="AJ193" s="15"/>
    </row>
    <row r="194" spans="1:36" x14ac:dyDescent="0.2">
      <c r="A194" s="34" t="s">
        <v>443</v>
      </c>
      <c r="B194" s="33" t="b">
        <f t="shared" si="31"/>
        <v>1</v>
      </c>
      <c r="C194" s="33" t="str">
        <f t="shared" si="32"/>
        <v/>
      </c>
      <c r="D194" s="33" t="str">
        <f t="shared" si="33"/>
        <v/>
      </c>
      <c r="E194" s="33"/>
      <c r="F194" s="39">
        <f t="shared" si="34"/>
        <v>0</v>
      </c>
      <c r="J194" s="292" t="s">
        <v>537</v>
      </c>
      <c r="K194" s="292"/>
      <c r="L194" s="292"/>
      <c r="M194" s="293">
        <v>44406</v>
      </c>
      <c r="N194" s="293"/>
      <c r="O194" s="293"/>
      <c r="P194" s="15">
        <v>304.75389999999999</v>
      </c>
      <c r="Q194" s="47">
        <v>32.606099999999998</v>
      </c>
      <c r="R194" s="314">
        <v>0</v>
      </c>
      <c r="S194" s="314"/>
      <c r="T194" s="314"/>
      <c r="U194" s="314"/>
      <c r="V194" s="15">
        <v>337.36</v>
      </c>
      <c r="W194" s="314">
        <v>0</v>
      </c>
      <c r="X194" s="314"/>
      <c r="Y194" s="21" t="s">
        <v>85</v>
      </c>
      <c r="AA194" s="295"/>
      <c r="AB194" s="295"/>
      <c r="AC194" s="21"/>
      <c r="AD194" s="16"/>
      <c r="AE194" s="296"/>
      <c r="AF194" s="296"/>
      <c r="AG194" s="296"/>
      <c r="AH194" s="314"/>
      <c r="AI194" s="314"/>
      <c r="AJ194" s="15"/>
    </row>
    <row r="195" spans="1:36" x14ac:dyDescent="0.2">
      <c r="A195" s="34" t="s">
        <v>443</v>
      </c>
      <c r="B195" s="33" t="b">
        <f t="shared" si="31"/>
        <v>1</v>
      </c>
      <c r="C195" s="33" t="str">
        <f t="shared" si="32"/>
        <v/>
      </c>
      <c r="D195" s="33" t="str">
        <f t="shared" si="33"/>
        <v/>
      </c>
      <c r="E195" s="33"/>
      <c r="F195" s="39">
        <f t="shared" si="34"/>
        <v>0</v>
      </c>
      <c r="J195" s="292" t="s">
        <v>538</v>
      </c>
      <c r="K195" s="292"/>
      <c r="L195" s="292"/>
      <c r="M195" s="293">
        <v>44437</v>
      </c>
      <c r="N195" s="293"/>
      <c r="O195" s="293"/>
      <c r="P195" s="15">
        <v>305.99549999999999</v>
      </c>
      <c r="Q195" s="47">
        <v>31.3645</v>
      </c>
      <c r="R195" s="314">
        <v>0</v>
      </c>
      <c r="S195" s="314"/>
      <c r="T195" s="314"/>
      <c r="U195" s="314"/>
      <c r="V195" s="15">
        <v>337.36</v>
      </c>
      <c r="W195" s="314">
        <v>0</v>
      </c>
      <c r="X195" s="314"/>
      <c r="Y195" s="21" t="s">
        <v>85</v>
      </c>
      <c r="AA195" s="295"/>
      <c r="AB195" s="295"/>
      <c r="AC195" s="21"/>
      <c r="AD195" s="16"/>
      <c r="AE195" s="296"/>
      <c r="AF195" s="296"/>
      <c r="AG195" s="296"/>
      <c r="AH195" s="314"/>
      <c r="AI195" s="314"/>
      <c r="AJ195" s="15"/>
    </row>
    <row r="196" spans="1:36" x14ac:dyDescent="0.2">
      <c r="A196" s="34" t="s">
        <v>443</v>
      </c>
      <c r="B196" s="33" t="b">
        <f t="shared" si="31"/>
        <v>1</v>
      </c>
      <c r="C196" s="33" t="str">
        <f t="shared" si="32"/>
        <v/>
      </c>
      <c r="D196" s="33" t="str">
        <f t="shared" si="33"/>
        <v/>
      </c>
      <c r="E196" s="33"/>
      <c r="F196" s="39">
        <f t="shared" si="34"/>
        <v>0</v>
      </c>
      <c r="J196" s="292" t="s">
        <v>539</v>
      </c>
      <c r="K196" s="292"/>
      <c r="L196" s="292"/>
      <c r="M196" s="293">
        <v>44468</v>
      </c>
      <c r="N196" s="293"/>
      <c r="O196" s="293"/>
      <c r="P196" s="15">
        <v>307.24209999999999</v>
      </c>
      <c r="Q196" s="47">
        <v>30.117899999999999</v>
      </c>
      <c r="R196" s="314">
        <v>0</v>
      </c>
      <c r="S196" s="314"/>
      <c r="T196" s="314"/>
      <c r="U196" s="314"/>
      <c r="V196" s="15">
        <v>337.36</v>
      </c>
      <c r="W196" s="314">
        <v>0</v>
      </c>
      <c r="X196" s="314"/>
      <c r="Y196" s="21" t="s">
        <v>85</v>
      </c>
      <c r="AA196" s="295"/>
      <c r="AB196" s="295"/>
      <c r="AC196" s="21"/>
      <c r="AD196" s="16"/>
      <c r="AE196" s="296"/>
      <c r="AF196" s="296"/>
      <c r="AG196" s="296"/>
      <c r="AH196" s="314"/>
      <c r="AI196" s="314"/>
      <c r="AJ196" s="15"/>
    </row>
    <row r="197" spans="1:36" x14ac:dyDescent="0.2">
      <c r="A197" s="34" t="s">
        <v>443</v>
      </c>
      <c r="B197" s="33" t="b">
        <f t="shared" si="31"/>
        <v>1</v>
      </c>
      <c r="C197" s="33" t="str">
        <f t="shared" si="32"/>
        <v/>
      </c>
      <c r="D197" s="33" t="str">
        <f t="shared" si="33"/>
        <v/>
      </c>
      <c r="E197" s="33"/>
      <c r="F197" s="39">
        <f t="shared" si="34"/>
        <v>0</v>
      </c>
      <c r="J197" s="292" t="s">
        <v>540</v>
      </c>
      <c r="K197" s="292"/>
      <c r="L197" s="292"/>
      <c r="M197" s="293">
        <v>44498</v>
      </c>
      <c r="N197" s="293"/>
      <c r="O197" s="293"/>
      <c r="P197" s="15">
        <v>308.4939</v>
      </c>
      <c r="Q197" s="47">
        <v>28.866099999999999</v>
      </c>
      <c r="R197" s="314">
        <v>0</v>
      </c>
      <c r="S197" s="314"/>
      <c r="T197" s="314"/>
      <c r="U197" s="314"/>
      <c r="V197" s="15">
        <v>337.36</v>
      </c>
      <c r="W197" s="314">
        <v>0</v>
      </c>
      <c r="X197" s="314"/>
      <c r="Y197" s="21" t="s">
        <v>85</v>
      </c>
      <c r="AA197" s="295"/>
      <c r="AB197" s="295"/>
      <c r="AC197" s="21"/>
      <c r="AD197" s="16"/>
      <c r="AE197" s="296"/>
      <c r="AF197" s="296"/>
      <c r="AG197" s="296"/>
      <c r="AH197" s="314"/>
      <c r="AI197" s="314"/>
      <c r="AJ197" s="15"/>
    </row>
    <row r="198" spans="1:36" x14ac:dyDescent="0.2">
      <c r="A198" s="34" t="s">
        <v>443</v>
      </c>
      <c r="B198" s="33" t="b">
        <f t="shared" si="31"/>
        <v>1</v>
      </c>
      <c r="C198" s="33" t="str">
        <f t="shared" si="32"/>
        <v/>
      </c>
      <c r="D198" s="33" t="str">
        <f t="shared" si="33"/>
        <v/>
      </c>
      <c r="E198" s="33"/>
      <c r="F198" s="39">
        <f t="shared" si="34"/>
        <v>0</v>
      </c>
      <c r="J198" s="292" t="s">
        <v>541</v>
      </c>
      <c r="K198" s="292"/>
      <c r="L198" s="292"/>
      <c r="M198" s="293">
        <v>44529</v>
      </c>
      <c r="N198" s="293"/>
      <c r="O198" s="293"/>
      <c r="P198" s="15">
        <v>309.75069999999999</v>
      </c>
      <c r="Q198" s="47">
        <v>27.609300000000001</v>
      </c>
      <c r="R198" s="314">
        <v>0</v>
      </c>
      <c r="S198" s="314"/>
      <c r="T198" s="314"/>
      <c r="U198" s="314"/>
      <c r="V198" s="15">
        <v>337.36</v>
      </c>
      <c r="W198" s="314">
        <v>0</v>
      </c>
      <c r="X198" s="314"/>
      <c r="Y198" s="21" t="s">
        <v>85</v>
      </c>
      <c r="AA198" s="295"/>
      <c r="AB198" s="295"/>
      <c r="AC198" s="21"/>
      <c r="AD198" s="16"/>
      <c r="AE198" s="296"/>
      <c r="AF198" s="296"/>
      <c r="AG198" s="296"/>
      <c r="AH198" s="314"/>
      <c r="AI198" s="314"/>
      <c r="AJ198" s="15"/>
    </row>
    <row r="199" spans="1:36" x14ac:dyDescent="0.2">
      <c r="A199" s="34" t="s">
        <v>443</v>
      </c>
      <c r="B199" s="33" t="b">
        <f t="shared" si="31"/>
        <v>1</v>
      </c>
      <c r="C199" s="33" t="str">
        <f t="shared" si="32"/>
        <v/>
      </c>
      <c r="D199" s="33" t="str">
        <f t="shared" si="33"/>
        <v/>
      </c>
      <c r="E199" s="33"/>
      <c r="F199" s="39">
        <f t="shared" si="34"/>
        <v>0</v>
      </c>
      <c r="J199" s="292" t="s">
        <v>542</v>
      </c>
      <c r="K199" s="292"/>
      <c r="L199" s="292"/>
      <c r="M199" s="293">
        <v>44559</v>
      </c>
      <c r="N199" s="293"/>
      <c r="O199" s="293"/>
      <c r="P199" s="15">
        <v>311.0127</v>
      </c>
      <c r="Q199" s="47">
        <v>26.347300000000001</v>
      </c>
      <c r="R199" s="314">
        <v>0</v>
      </c>
      <c r="S199" s="314"/>
      <c r="T199" s="314"/>
      <c r="U199" s="314"/>
      <c r="V199" s="15">
        <v>337.36</v>
      </c>
      <c r="W199" s="314">
        <v>0</v>
      </c>
      <c r="X199" s="314"/>
      <c r="Y199" s="21" t="s">
        <v>85</v>
      </c>
      <c r="AA199" s="295"/>
      <c r="AB199" s="295"/>
      <c r="AC199" s="21"/>
      <c r="AD199" s="16"/>
      <c r="AE199" s="296"/>
      <c r="AF199" s="296"/>
      <c r="AG199" s="296"/>
      <c r="AH199" s="314"/>
      <c r="AI199" s="314"/>
      <c r="AJ199" s="15"/>
    </row>
    <row r="200" spans="1:36" x14ac:dyDescent="0.2">
      <c r="A200" s="34" t="s">
        <v>443</v>
      </c>
      <c r="B200" s="33" t="b">
        <f t="shared" si="31"/>
        <v>1</v>
      </c>
      <c r="C200" s="33" t="str">
        <f t="shared" si="32"/>
        <v/>
      </c>
      <c r="D200" s="33" t="str">
        <f t="shared" si="33"/>
        <v/>
      </c>
      <c r="E200" s="33"/>
      <c r="F200" s="39">
        <f t="shared" si="34"/>
        <v>0</v>
      </c>
      <c r="J200" s="292" t="s">
        <v>543</v>
      </c>
      <c r="K200" s="292"/>
      <c r="L200" s="292"/>
      <c r="M200" s="293">
        <v>44590</v>
      </c>
      <c r="N200" s="293"/>
      <c r="O200" s="293"/>
      <c r="P200" s="15">
        <v>312.27980000000002</v>
      </c>
      <c r="Q200" s="47">
        <v>25.080200000000001</v>
      </c>
      <c r="R200" s="314">
        <v>0</v>
      </c>
      <c r="S200" s="314"/>
      <c r="T200" s="314"/>
      <c r="U200" s="314"/>
      <c r="V200" s="15">
        <v>337.36</v>
      </c>
      <c r="W200" s="314">
        <v>0</v>
      </c>
      <c r="X200" s="314"/>
      <c r="Y200" s="21" t="s">
        <v>85</v>
      </c>
      <c r="AA200" s="295"/>
      <c r="AB200" s="295"/>
      <c r="AC200" s="21"/>
      <c r="AD200" s="16"/>
      <c r="AE200" s="296"/>
      <c r="AF200" s="296"/>
      <c r="AG200" s="296"/>
      <c r="AH200" s="314"/>
      <c r="AI200" s="314"/>
      <c r="AJ200" s="15"/>
    </row>
    <row r="201" spans="1:36" x14ac:dyDescent="0.2">
      <c r="A201" s="34" t="s">
        <v>443</v>
      </c>
      <c r="B201" s="33" t="b">
        <f t="shared" si="31"/>
        <v>1</v>
      </c>
      <c r="C201" s="33" t="str">
        <f t="shared" si="32"/>
        <v/>
      </c>
      <c r="D201" s="33" t="str">
        <f t="shared" si="33"/>
        <v/>
      </c>
      <c r="E201" s="33"/>
      <c r="F201" s="39">
        <f t="shared" si="34"/>
        <v>0</v>
      </c>
      <c r="J201" s="292" t="s">
        <v>544</v>
      </c>
      <c r="K201" s="292"/>
      <c r="L201" s="292"/>
      <c r="M201" s="293">
        <v>44620</v>
      </c>
      <c r="N201" s="293"/>
      <c r="O201" s="293"/>
      <c r="P201" s="15">
        <v>313.55200000000002</v>
      </c>
      <c r="Q201" s="47">
        <v>23.808</v>
      </c>
      <c r="R201" s="314">
        <v>0</v>
      </c>
      <c r="S201" s="314"/>
      <c r="T201" s="314"/>
      <c r="U201" s="314"/>
      <c r="V201" s="15">
        <v>337.36</v>
      </c>
      <c r="W201" s="314">
        <v>0</v>
      </c>
      <c r="X201" s="314"/>
      <c r="Y201" s="21" t="s">
        <v>85</v>
      </c>
      <c r="AA201" s="295"/>
      <c r="AB201" s="295"/>
      <c r="AC201" s="21"/>
      <c r="AD201" s="16"/>
      <c r="AE201" s="296"/>
      <c r="AF201" s="296"/>
      <c r="AG201" s="296"/>
      <c r="AH201" s="314"/>
      <c r="AI201" s="314"/>
      <c r="AJ201" s="15"/>
    </row>
    <row r="202" spans="1:36" x14ac:dyDescent="0.2">
      <c r="A202" s="34" t="s">
        <v>443</v>
      </c>
      <c r="B202" s="33" t="b">
        <f t="shared" si="31"/>
        <v>1</v>
      </c>
      <c r="C202" s="33" t="str">
        <f t="shared" si="32"/>
        <v/>
      </c>
      <c r="D202" s="33" t="str">
        <f t="shared" si="33"/>
        <v/>
      </c>
      <c r="E202" s="33"/>
      <c r="F202" s="39">
        <f t="shared" si="34"/>
        <v>0</v>
      </c>
      <c r="J202" s="292" t="s">
        <v>545</v>
      </c>
      <c r="K202" s="292"/>
      <c r="L202" s="292"/>
      <c r="M202" s="293">
        <v>44649</v>
      </c>
      <c r="N202" s="293"/>
      <c r="O202" s="293"/>
      <c r="P202" s="15">
        <v>314.8295</v>
      </c>
      <c r="Q202" s="47">
        <v>22.5305</v>
      </c>
      <c r="R202" s="314">
        <v>0</v>
      </c>
      <c r="S202" s="314"/>
      <c r="T202" s="314"/>
      <c r="U202" s="314"/>
      <c r="V202" s="15">
        <v>337.36</v>
      </c>
      <c r="W202" s="314">
        <v>0</v>
      </c>
      <c r="X202" s="314"/>
      <c r="Y202" s="21" t="s">
        <v>85</v>
      </c>
      <c r="AA202" s="295"/>
      <c r="AB202" s="295"/>
      <c r="AC202" s="21"/>
      <c r="AD202" s="16"/>
      <c r="AE202" s="296"/>
      <c r="AF202" s="296"/>
      <c r="AG202" s="296"/>
      <c r="AH202" s="314"/>
      <c r="AI202" s="314"/>
      <c r="AJ202" s="15"/>
    </row>
    <row r="203" spans="1:36" x14ac:dyDescent="0.2">
      <c r="A203" s="34" t="s">
        <v>443</v>
      </c>
      <c r="B203" s="33" t="b">
        <f t="shared" si="31"/>
        <v>1</v>
      </c>
      <c r="C203" s="33" t="str">
        <f t="shared" si="32"/>
        <v/>
      </c>
      <c r="D203" s="33" t="str">
        <f t="shared" si="33"/>
        <v/>
      </c>
      <c r="E203" s="33"/>
      <c r="F203" s="39">
        <f t="shared" si="34"/>
        <v>0</v>
      </c>
      <c r="J203" s="292" t="s">
        <v>546</v>
      </c>
      <c r="K203" s="292"/>
      <c r="L203" s="292"/>
      <c r="M203" s="293">
        <v>44680</v>
      </c>
      <c r="N203" s="293"/>
      <c r="O203" s="293"/>
      <c r="P203" s="15">
        <v>316.11219999999997</v>
      </c>
      <c r="Q203" s="47">
        <v>21.247800000000002</v>
      </c>
      <c r="R203" s="314">
        <v>0</v>
      </c>
      <c r="S203" s="314"/>
      <c r="T203" s="314"/>
      <c r="U203" s="314"/>
      <c r="V203" s="15">
        <v>337.36</v>
      </c>
      <c r="W203" s="314">
        <v>0</v>
      </c>
      <c r="X203" s="314"/>
      <c r="Y203" s="21" t="s">
        <v>85</v>
      </c>
      <c r="AA203" s="295"/>
      <c r="AB203" s="295"/>
      <c r="AC203" s="21"/>
      <c r="AD203" s="16"/>
      <c r="AE203" s="296"/>
      <c r="AF203" s="296"/>
      <c r="AG203" s="296"/>
      <c r="AH203" s="314"/>
      <c r="AI203" s="314"/>
      <c r="AJ203" s="15"/>
    </row>
    <row r="204" spans="1:36" x14ac:dyDescent="0.2">
      <c r="A204" s="34" t="s">
        <v>443</v>
      </c>
      <c r="B204" s="33" t="b">
        <f t="shared" si="31"/>
        <v>1</v>
      </c>
      <c r="C204" s="33" t="str">
        <f t="shared" si="32"/>
        <v/>
      </c>
      <c r="D204" s="33" t="str">
        <f t="shared" si="33"/>
        <v/>
      </c>
      <c r="E204" s="33"/>
      <c r="F204" s="39">
        <f t="shared" si="34"/>
        <v>0</v>
      </c>
      <c r="J204" s="292" t="s">
        <v>547</v>
      </c>
      <c r="K204" s="292"/>
      <c r="L204" s="292"/>
      <c r="M204" s="293">
        <v>44710</v>
      </c>
      <c r="N204" s="293"/>
      <c r="O204" s="293"/>
      <c r="P204" s="15">
        <v>317.39999999999998</v>
      </c>
      <c r="Q204" s="47">
        <v>19.96</v>
      </c>
      <c r="R204" s="314">
        <v>0</v>
      </c>
      <c r="S204" s="314"/>
      <c r="T204" s="314"/>
      <c r="U204" s="314"/>
      <c r="V204" s="15">
        <v>337.36</v>
      </c>
      <c r="W204" s="314">
        <v>0</v>
      </c>
      <c r="X204" s="314"/>
      <c r="Y204" s="21" t="s">
        <v>85</v>
      </c>
      <c r="AA204" s="295"/>
      <c r="AB204" s="295"/>
      <c r="AC204" s="21"/>
      <c r="AD204" s="16"/>
      <c r="AE204" s="296"/>
      <c r="AF204" s="296"/>
      <c r="AG204" s="296"/>
      <c r="AH204" s="314"/>
      <c r="AI204" s="314"/>
      <c r="AJ204" s="15"/>
    </row>
    <row r="205" spans="1:36" x14ac:dyDescent="0.2">
      <c r="A205" s="34" t="s">
        <v>443</v>
      </c>
      <c r="B205" s="33" t="b">
        <f t="shared" si="31"/>
        <v>1</v>
      </c>
      <c r="C205" s="33" t="str">
        <f t="shared" si="32"/>
        <v/>
      </c>
      <c r="D205" s="33" t="str">
        <f t="shared" si="33"/>
        <v/>
      </c>
      <c r="E205" s="33"/>
      <c r="F205" s="39">
        <f t="shared" si="34"/>
        <v>0</v>
      </c>
      <c r="J205" s="292" t="s">
        <v>548</v>
      </c>
      <c r="K205" s="292"/>
      <c r="L205" s="292"/>
      <c r="M205" s="293">
        <v>44741</v>
      </c>
      <c r="N205" s="293"/>
      <c r="O205" s="293"/>
      <c r="P205" s="15">
        <v>318.69319999999999</v>
      </c>
      <c r="Q205" s="47">
        <v>18.666799999999999</v>
      </c>
      <c r="R205" s="314">
        <v>0</v>
      </c>
      <c r="S205" s="314"/>
      <c r="T205" s="314"/>
      <c r="U205" s="314"/>
      <c r="V205" s="15">
        <v>337.36</v>
      </c>
      <c r="W205" s="314">
        <v>0</v>
      </c>
      <c r="X205" s="314"/>
      <c r="Y205" s="21" t="s">
        <v>85</v>
      </c>
      <c r="AA205" s="295"/>
      <c r="AB205" s="295"/>
      <c r="AC205" s="21"/>
      <c r="AD205" s="16"/>
      <c r="AE205" s="296"/>
      <c r="AF205" s="296"/>
      <c r="AG205" s="296"/>
      <c r="AH205" s="314"/>
      <c r="AI205" s="314"/>
      <c r="AJ205" s="15"/>
    </row>
    <row r="206" spans="1:36" x14ac:dyDescent="0.2">
      <c r="A206" s="34" t="s">
        <v>443</v>
      </c>
      <c r="B206" s="33" t="b">
        <f t="shared" si="31"/>
        <v>1</v>
      </c>
      <c r="C206" s="33" t="str">
        <f t="shared" si="32"/>
        <v/>
      </c>
      <c r="D206" s="33" t="str">
        <f t="shared" si="33"/>
        <v/>
      </c>
      <c r="E206" s="33"/>
      <c r="F206" s="39">
        <f t="shared" si="34"/>
        <v>0</v>
      </c>
      <c r="J206" s="292" t="s">
        <v>549</v>
      </c>
      <c r="K206" s="292"/>
      <c r="L206" s="292"/>
      <c r="M206" s="293">
        <v>44771</v>
      </c>
      <c r="N206" s="293"/>
      <c r="O206" s="293"/>
      <c r="P206" s="15">
        <v>319.99160000000001</v>
      </c>
      <c r="Q206" s="47">
        <v>17.368400000000001</v>
      </c>
      <c r="R206" s="314">
        <v>0</v>
      </c>
      <c r="S206" s="314"/>
      <c r="T206" s="314"/>
      <c r="U206" s="314"/>
      <c r="V206" s="15">
        <v>337.36</v>
      </c>
      <c r="W206" s="314">
        <v>0</v>
      </c>
      <c r="X206" s="314"/>
      <c r="Y206" s="21" t="s">
        <v>85</v>
      </c>
      <c r="AA206" s="295"/>
      <c r="AB206" s="295"/>
      <c r="AC206" s="21"/>
      <c r="AD206" s="16"/>
      <c r="AE206" s="296"/>
      <c r="AF206" s="296"/>
      <c r="AG206" s="296"/>
      <c r="AH206" s="314"/>
      <c r="AI206" s="314"/>
      <c r="AJ206" s="15"/>
    </row>
    <row r="207" spans="1:36" x14ac:dyDescent="0.2">
      <c r="A207" s="34" t="s">
        <v>443</v>
      </c>
      <c r="B207" s="33" t="b">
        <f t="shared" si="31"/>
        <v>1</v>
      </c>
      <c r="C207" s="33" t="str">
        <f t="shared" si="32"/>
        <v/>
      </c>
      <c r="D207" s="33" t="str">
        <f t="shared" si="33"/>
        <v/>
      </c>
      <c r="E207" s="33"/>
      <c r="F207" s="39">
        <f t="shared" si="34"/>
        <v>0</v>
      </c>
      <c r="J207" s="292" t="s">
        <v>550</v>
      </c>
      <c r="K207" s="292"/>
      <c r="L207" s="292"/>
      <c r="M207" s="293">
        <v>44802</v>
      </c>
      <c r="N207" s="293"/>
      <c r="O207" s="293"/>
      <c r="P207" s="15">
        <v>321.29520000000002</v>
      </c>
      <c r="Q207" s="47">
        <v>16.064800000000002</v>
      </c>
      <c r="R207" s="314">
        <v>0</v>
      </c>
      <c r="S207" s="314"/>
      <c r="T207" s="314"/>
      <c r="U207" s="314"/>
      <c r="V207" s="15">
        <v>337.36</v>
      </c>
      <c r="W207" s="314">
        <v>0</v>
      </c>
      <c r="X207" s="314"/>
      <c r="Y207" s="21" t="s">
        <v>85</v>
      </c>
      <c r="AA207" s="295"/>
      <c r="AB207" s="295"/>
      <c r="AC207" s="21"/>
      <c r="AD207" s="16"/>
      <c r="AE207" s="296"/>
      <c r="AF207" s="296"/>
      <c r="AG207" s="296"/>
      <c r="AH207" s="314"/>
      <c r="AI207" s="314"/>
      <c r="AJ207" s="15"/>
    </row>
    <row r="208" spans="1:36" x14ac:dyDescent="0.2">
      <c r="A208" s="34" t="s">
        <v>443</v>
      </c>
      <c r="B208" s="33" t="b">
        <f t="shared" si="31"/>
        <v>1</v>
      </c>
      <c r="C208" s="33" t="str">
        <f t="shared" si="32"/>
        <v/>
      </c>
      <c r="D208" s="33" t="str">
        <f t="shared" si="33"/>
        <v/>
      </c>
      <c r="E208" s="33"/>
      <c r="F208" s="39">
        <f t="shared" si="34"/>
        <v>0</v>
      </c>
      <c r="J208" s="292" t="s">
        <v>551</v>
      </c>
      <c r="K208" s="292"/>
      <c r="L208" s="292"/>
      <c r="M208" s="293">
        <v>44833</v>
      </c>
      <c r="N208" s="293"/>
      <c r="O208" s="293"/>
      <c r="P208" s="15">
        <v>322.60419999999999</v>
      </c>
      <c r="Q208" s="47">
        <v>14.755800000000001</v>
      </c>
      <c r="R208" s="314">
        <v>0</v>
      </c>
      <c r="S208" s="314"/>
      <c r="T208" s="314"/>
      <c r="U208" s="314"/>
      <c r="V208" s="15">
        <v>337.36</v>
      </c>
      <c r="W208" s="314">
        <v>0</v>
      </c>
      <c r="X208" s="314"/>
      <c r="Y208" s="21" t="s">
        <v>85</v>
      </c>
      <c r="AA208" s="295"/>
      <c r="AB208" s="295"/>
      <c r="AC208" s="21"/>
      <c r="AD208" s="16"/>
      <c r="AE208" s="296"/>
      <c r="AF208" s="296"/>
      <c r="AG208" s="296"/>
      <c r="AH208" s="314"/>
      <c r="AI208" s="314"/>
      <c r="AJ208" s="15"/>
    </row>
    <row r="209" spans="1:36" x14ac:dyDescent="0.2">
      <c r="A209" s="34" t="s">
        <v>443</v>
      </c>
      <c r="B209" s="33" t="b">
        <f t="shared" si="31"/>
        <v>1</v>
      </c>
      <c r="C209" s="33" t="str">
        <f t="shared" si="32"/>
        <v/>
      </c>
      <c r="D209" s="33" t="str">
        <f t="shared" si="33"/>
        <v/>
      </c>
      <c r="E209" s="33"/>
      <c r="F209" s="39">
        <f t="shared" si="34"/>
        <v>0</v>
      </c>
      <c r="J209" s="292" t="s">
        <v>552</v>
      </c>
      <c r="K209" s="292"/>
      <c r="L209" s="292"/>
      <c r="M209" s="293">
        <v>44863</v>
      </c>
      <c r="N209" s="293"/>
      <c r="O209" s="293"/>
      <c r="P209" s="15">
        <v>323.91860000000003</v>
      </c>
      <c r="Q209" s="47">
        <v>13.4414</v>
      </c>
      <c r="R209" s="314">
        <v>0</v>
      </c>
      <c r="S209" s="314"/>
      <c r="T209" s="314"/>
      <c r="U209" s="314"/>
      <c r="V209" s="15">
        <v>337.36</v>
      </c>
      <c r="W209" s="314">
        <v>0</v>
      </c>
      <c r="X209" s="314"/>
      <c r="Y209" s="21" t="s">
        <v>85</v>
      </c>
      <c r="AA209" s="295"/>
      <c r="AB209" s="295"/>
      <c r="AC209" s="21"/>
      <c r="AD209" s="16"/>
      <c r="AE209" s="296"/>
      <c r="AF209" s="296"/>
      <c r="AG209" s="296"/>
      <c r="AH209" s="314"/>
      <c r="AI209" s="314"/>
      <c r="AJ209" s="15"/>
    </row>
    <row r="210" spans="1:36" x14ac:dyDescent="0.2">
      <c r="A210" s="34" t="s">
        <v>443</v>
      </c>
      <c r="B210" s="33" t="b">
        <f t="shared" si="31"/>
        <v>1</v>
      </c>
      <c r="C210" s="33" t="str">
        <f t="shared" si="32"/>
        <v/>
      </c>
      <c r="D210" s="33" t="str">
        <f t="shared" si="33"/>
        <v/>
      </c>
      <c r="E210" s="33"/>
      <c r="F210" s="39">
        <f t="shared" si="34"/>
        <v>0</v>
      </c>
      <c r="J210" s="292" t="s">
        <v>553</v>
      </c>
      <c r="K210" s="292"/>
      <c r="L210" s="292"/>
      <c r="M210" s="293">
        <v>44894</v>
      </c>
      <c r="N210" s="293"/>
      <c r="O210" s="293"/>
      <c r="P210" s="15">
        <v>325.23829999999998</v>
      </c>
      <c r="Q210" s="47">
        <v>12.121700000000001</v>
      </c>
      <c r="R210" s="314">
        <v>0</v>
      </c>
      <c r="S210" s="314"/>
      <c r="T210" s="314"/>
      <c r="U210" s="314"/>
      <c r="V210" s="15">
        <v>337.36</v>
      </c>
      <c r="W210" s="314">
        <v>0</v>
      </c>
      <c r="X210" s="314"/>
      <c r="Y210" s="21" t="s">
        <v>85</v>
      </c>
      <c r="AA210" s="295"/>
      <c r="AB210" s="295"/>
      <c r="AC210" s="21"/>
      <c r="AD210" s="16"/>
      <c r="AE210" s="296"/>
      <c r="AF210" s="296"/>
      <c r="AG210" s="296"/>
      <c r="AH210" s="314"/>
      <c r="AI210" s="314"/>
      <c r="AJ210" s="15"/>
    </row>
    <row r="211" spans="1:36" x14ac:dyDescent="0.2">
      <c r="A211" s="34" t="s">
        <v>443</v>
      </c>
      <c r="B211" s="33" t="b">
        <f t="shared" si="31"/>
        <v>1</v>
      </c>
      <c r="C211" s="33" t="str">
        <f t="shared" si="32"/>
        <v/>
      </c>
      <c r="D211" s="33" t="str">
        <f t="shared" si="33"/>
        <v/>
      </c>
      <c r="E211" s="33"/>
      <c r="F211" s="39">
        <f t="shared" si="34"/>
        <v>0</v>
      </c>
      <c r="J211" s="292" t="s">
        <v>554</v>
      </c>
      <c r="K211" s="292"/>
      <c r="L211" s="292"/>
      <c r="M211" s="293">
        <v>44924</v>
      </c>
      <c r="N211" s="293"/>
      <c r="O211" s="293"/>
      <c r="P211" s="15">
        <v>326.56330000000003</v>
      </c>
      <c r="Q211" s="47">
        <v>10.7967</v>
      </c>
      <c r="R211" s="314">
        <v>0</v>
      </c>
      <c r="S211" s="314"/>
      <c r="T211" s="314"/>
      <c r="U211" s="314"/>
      <c r="V211" s="15">
        <v>337.36</v>
      </c>
      <c r="W211" s="314">
        <v>0</v>
      </c>
      <c r="X211" s="314"/>
      <c r="Y211" s="21" t="s">
        <v>85</v>
      </c>
      <c r="AA211" s="295"/>
      <c r="AB211" s="295"/>
      <c r="AC211" s="21"/>
      <c r="AD211" s="16"/>
      <c r="AE211" s="296"/>
      <c r="AF211" s="296"/>
      <c r="AG211" s="296"/>
      <c r="AH211" s="314"/>
      <c r="AI211" s="314"/>
      <c r="AJ211" s="15"/>
    </row>
    <row r="212" spans="1:36" x14ac:dyDescent="0.2">
      <c r="A212" s="34" t="s">
        <v>443</v>
      </c>
      <c r="B212" s="33" t="b">
        <f t="shared" si="31"/>
        <v>1</v>
      </c>
      <c r="C212" s="33" t="str">
        <f t="shared" si="32"/>
        <v/>
      </c>
      <c r="D212" s="33" t="str">
        <f t="shared" si="33"/>
        <v/>
      </c>
      <c r="E212" s="33"/>
      <c r="F212" s="39">
        <f t="shared" si="34"/>
        <v>0</v>
      </c>
      <c r="J212" s="292" t="s">
        <v>555</v>
      </c>
      <c r="K212" s="292"/>
      <c r="L212" s="292"/>
      <c r="M212" s="293">
        <v>44955</v>
      </c>
      <c r="N212" s="293"/>
      <c r="O212" s="293"/>
      <c r="P212" s="15">
        <v>327.8938</v>
      </c>
      <c r="Q212" s="47">
        <v>9.4662000000000006</v>
      </c>
      <c r="R212" s="314">
        <v>0</v>
      </c>
      <c r="S212" s="314"/>
      <c r="T212" s="314"/>
      <c r="U212" s="314"/>
      <c r="V212" s="15">
        <v>337.36</v>
      </c>
      <c r="W212" s="314">
        <v>0</v>
      </c>
      <c r="X212" s="314"/>
      <c r="Y212" s="21" t="s">
        <v>85</v>
      </c>
      <c r="AA212" s="295"/>
      <c r="AB212" s="295"/>
      <c r="AC212" s="21"/>
      <c r="AD212" s="16"/>
      <c r="AE212" s="296"/>
      <c r="AF212" s="296"/>
      <c r="AG212" s="296"/>
      <c r="AH212" s="314"/>
      <c r="AI212" s="314"/>
      <c r="AJ212" s="15"/>
    </row>
    <row r="213" spans="1:36" x14ac:dyDescent="0.2">
      <c r="A213" s="34" t="s">
        <v>443</v>
      </c>
      <c r="B213" s="33" t="b">
        <f t="shared" si="31"/>
        <v>1</v>
      </c>
      <c r="C213" s="33" t="str">
        <f t="shared" si="32"/>
        <v/>
      </c>
      <c r="D213" s="33" t="str">
        <f t="shared" si="33"/>
        <v/>
      </c>
      <c r="E213" s="33"/>
      <c r="F213" s="39">
        <f t="shared" si="34"/>
        <v>0</v>
      </c>
      <c r="J213" s="292" t="s">
        <v>556</v>
      </c>
      <c r="K213" s="292"/>
      <c r="L213" s="292"/>
      <c r="M213" s="293">
        <v>44985</v>
      </c>
      <c r="N213" s="293"/>
      <c r="O213" s="293"/>
      <c r="P213" s="15">
        <v>329.22969999999998</v>
      </c>
      <c r="Q213" s="47">
        <v>8.1303000000000001</v>
      </c>
      <c r="R213" s="314">
        <v>0</v>
      </c>
      <c r="S213" s="314"/>
      <c r="T213" s="314"/>
      <c r="U213" s="314"/>
      <c r="V213" s="15">
        <v>337.36</v>
      </c>
      <c r="W213" s="314">
        <v>0</v>
      </c>
      <c r="X213" s="314"/>
      <c r="Y213" s="21" t="s">
        <v>85</v>
      </c>
      <c r="AA213" s="295"/>
      <c r="AB213" s="295"/>
      <c r="AC213" s="21"/>
      <c r="AD213" s="16"/>
      <c r="AE213" s="296"/>
      <c r="AF213" s="296"/>
      <c r="AG213" s="296"/>
      <c r="AH213" s="314"/>
      <c r="AI213" s="314"/>
      <c r="AJ213" s="15"/>
    </row>
    <row r="214" spans="1:36" x14ac:dyDescent="0.2">
      <c r="A214" s="34" t="s">
        <v>443</v>
      </c>
      <c r="B214" s="33" t="b">
        <f t="shared" si="31"/>
        <v>1</v>
      </c>
      <c r="C214" s="33" t="str">
        <f t="shared" si="32"/>
        <v/>
      </c>
      <c r="D214" s="33" t="str">
        <f t="shared" si="33"/>
        <v/>
      </c>
      <c r="E214" s="33"/>
      <c r="F214" s="39">
        <f t="shared" si="34"/>
        <v>0</v>
      </c>
      <c r="J214" s="292" t="s">
        <v>557</v>
      </c>
      <c r="K214" s="292"/>
      <c r="L214" s="292"/>
      <c r="M214" s="293">
        <v>45014</v>
      </c>
      <c r="N214" s="293"/>
      <c r="O214" s="293"/>
      <c r="P214" s="15">
        <v>330.57100000000003</v>
      </c>
      <c r="Q214" s="47">
        <v>6.7889999999999997</v>
      </c>
      <c r="R214" s="314">
        <v>0</v>
      </c>
      <c r="S214" s="314"/>
      <c r="T214" s="314"/>
      <c r="U214" s="314"/>
      <c r="V214" s="15">
        <v>337.36</v>
      </c>
      <c r="W214" s="314">
        <v>0</v>
      </c>
      <c r="X214" s="314"/>
      <c r="Y214" s="21" t="s">
        <v>85</v>
      </c>
      <c r="AA214" s="295"/>
      <c r="AB214" s="295"/>
      <c r="AC214" s="21"/>
      <c r="AD214" s="16"/>
      <c r="AE214" s="296"/>
      <c r="AF214" s="296"/>
      <c r="AG214" s="296"/>
      <c r="AH214" s="314"/>
      <c r="AI214" s="314"/>
      <c r="AJ214" s="15"/>
    </row>
    <row r="215" spans="1:36" x14ac:dyDescent="0.2">
      <c r="A215" s="34" t="s">
        <v>443</v>
      </c>
      <c r="B215" s="33" t="b">
        <f t="shared" si="31"/>
        <v>1</v>
      </c>
      <c r="C215" s="33" t="str">
        <f t="shared" si="32"/>
        <v/>
      </c>
      <c r="D215" s="33" t="str">
        <f t="shared" si="33"/>
        <v/>
      </c>
      <c r="E215" s="33"/>
      <c r="F215" s="39">
        <f t="shared" si="34"/>
        <v>0</v>
      </c>
      <c r="J215" s="292" t="s">
        <v>558</v>
      </c>
      <c r="K215" s="292"/>
      <c r="L215" s="292"/>
      <c r="M215" s="293">
        <v>45045</v>
      </c>
      <c r="N215" s="293"/>
      <c r="O215" s="293"/>
      <c r="P215" s="15">
        <v>331.9178</v>
      </c>
      <c r="Q215" s="47">
        <v>5.4421999999999997</v>
      </c>
      <c r="R215" s="314">
        <v>0</v>
      </c>
      <c r="S215" s="314"/>
      <c r="T215" s="314"/>
      <c r="U215" s="314"/>
      <c r="V215" s="15">
        <v>337.36</v>
      </c>
      <c r="W215" s="314">
        <v>0</v>
      </c>
      <c r="X215" s="314"/>
      <c r="Y215" s="21" t="s">
        <v>85</v>
      </c>
      <c r="AA215" s="295"/>
      <c r="AB215" s="295"/>
      <c r="AC215" s="21"/>
      <c r="AD215" s="16"/>
      <c r="AE215" s="296"/>
      <c r="AF215" s="296"/>
      <c r="AG215" s="296"/>
      <c r="AH215" s="314"/>
      <c r="AI215" s="314"/>
      <c r="AJ215" s="15"/>
    </row>
    <row r="216" spans="1:36" x14ac:dyDescent="0.2">
      <c r="A216" s="34" t="s">
        <v>443</v>
      </c>
      <c r="B216" s="33" t="b">
        <f t="shared" si="31"/>
        <v>1</v>
      </c>
      <c r="C216" s="33" t="str">
        <f t="shared" si="32"/>
        <v/>
      </c>
      <c r="D216" s="33" t="str">
        <f t="shared" si="33"/>
        <v/>
      </c>
      <c r="E216" s="33"/>
      <c r="F216" s="39">
        <f t="shared" si="34"/>
        <v>0</v>
      </c>
      <c r="J216" s="292" t="s">
        <v>559</v>
      </c>
      <c r="K216" s="292"/>
      <c r="L216" s="292"/>
      <c r="M216" s="293">
        <v>45075</v>
      </c>
      <c r="N216" s="293"/>
      <c r="O216" s="293"/>
      <c r="P216" s="15">
        <v>333.27</v>
      </c>
      <c r="Q216" s="47">
        <v>4.09</v>
      </c>
      <c r="R216" s="314">
        <v>0</v>
      </c>
      <c r="S216" s="314"/>
      <c r="T216" s="314"/>
      <c r="U216" s="314"/>
      <c r="V216" s="15">
        <v>337.36</v>
      </c>
      <c r="W216" s="314">
        <v>0</v>
      </c>
      <c r="X216" s="314"/>
      <c r="Y216" s="21" t="s">
        <v>85</v>
      </c>
      <c r="AA216" s="295"/>
      <c r="AB216" s="295"/>
      <c r="AC216" s="21"/>
      <c r="AD216" s="16"/>
      <c r="AE216" s="296"/>
      <c r="AF216" s="296"/>
      <c r="AG216" s="296"/>
      <c r="AH216" s="314"/>
      <c r="AI216" s="314"/>
      <c r="AJ216" s="15"/>
    </row>
    <row r="217" spans="1:36" x14ac:dyDescent="0.2">
      <c r="A217" s="34" t="s">
        <v>443</v>
      </c>
      <c r="B217" s="33" t="b">
        <f t="shared" si="31"/>
        <v>1</v>
      </c>
      <c r="C217" s="33" t="str">
        <f t="shared" si="32"/>
        <v/>
      </c>
      <c r="D217" s="33" t="str">
        <f t="shared" si="33"/>
        <v/>
      </c>
      <c r="E217" s="33"/>
      <c r="F217" s="39">
        <f t="shared" si="34"/>
        <v>0</v>
      </c>
      <c r="J217" s="292" t="s">
        <v>560</v>
      </c>
      <c r="K217" s="292"/>
      <c r="L217" s="292"/>
      <c r="M217" s="293">
        <v>45106</v>
      </c>
      <c r="N217" s="293"/>
      <c r="O217" s="293"/>
      <c r="P217" s="15">
        <v>334.62779999999998</v>
      </c>
      <c r="Q217" s="47">
        <v>2.7322000000000002</v>
      </c>
      <c r="R217" s="314">
        <v>0</v>
      </c>
      <c r="S217" s="314"/>
      <c r="T217" s="314"/>
      <c r="U217" s="314"/>
      <c r="V217" s="15">
        <v>337.36</v>
      </c>
      <c r="W217" s="314">
        <v>0</v>
      </c>
      <c r="X217" s="314"/>
      <c r="Y217" s="21" t="s">
        <v>85</v>
      </c>
      <c r="AA217" s="295"/>
      <c r="AB217" s="295"/>
      <c r="AC217" s="21"/>
      <c r="AD217" s="16"/>
      <c r="AE217" s="296"/>
      <c r="AF217" s="296"/>
      <c r="AG217" s="296"/>
      <c r="AH217" s="314"/>
      <c r="AI217" s="314"/>
      <c r="AJ217" s="15"/>
    </row>
    <row r="218" spans="1:36" x14ac:dyDescent="0.2">
      <c r="A218" s="34" t="s">
        <v>443</v>
      </c>
      <c r="B218" s="33" t="b">
        <f t="shared" si="31"/>
        <v>1</v>
      </c>
      <c r="C218" s="33" t="str">
        <f t="shared" si="32"/>
        <v/>
      </c>
      <c r="D218" s="33" t="str">
        <f t="shared" si="33"/>
        <v/>
      </c>
      <c r="E218" s="33"/>
      <c r="F218" s="39">
        <f t="shared" si="34"/>
        <v>0</v>
      </c>
      <c r="J218" s="292" t="s">
        <v>561</v>
      </c>
      <c r="K218" s="292"/>
      <c r="L218" s="292"/>
      <c r="M218" s="293">
        <v>45136</v>
      </c>
      <c r="N218" s="293"/>
      <c r="O218" s="293"/>
      <c r="P218" s="15">
        <v>335.99029999999999</v>
      </c>
      <c r="Q218" s="47">
        <v>1.3689</v>
      </c>
      <c r="R218" s="314">
        <v>0</v>
      </c>
      <c r="S218" s="314"/>
      <c r="T218" s="314"/>
      <c r="U218" s="314"/>
      <c r="V218" s="15">
        <v>337.35919999999999</v>
      </c>
      <c r="W218" s="314">
        <v>0</v>
      </c>
      <c r="X218" s="314"/>
      <c r="Y218" s="21" t="s">
        <v>85</v>
      </c>
      <c r="AA218" s="295"/>
      <c r="AB218" s="295"/>
      <c r="AC218" s="21"/>
      <c r="AD218" s="16"/>
      <c r="AE218" s="296"/>
      <c r="AF218" s="296"/>
      <c r="AG218" s="296"/>
      <c r="AH218" s="314"/>
      <c r="AI218" s="314"/>
      <c r="AJ218" s="15"/>
    </row>
    <row r="219" spans="1:36" x14ac:dyDescent="0.2">
      <c r="M219" s="291" t="s">
        <v>109</v>
      </c>
      <c r="N219" s="291"/>
      <c r="O219" s="291"/>
      <c r="AH219" s="13"/>
      <c r="AI219" s="13"/>
    </row>
    <row r="220" spans="1:36" x14ac:dyDescent="0.2">
      <c r="A220" s="34" t="s">
        <v>443</v>
      </c>
      <c r="B220" s="33" t="b">
        <f t="shared" ref="B220:B222" si="35">DATE(YEAR(AD220),MONTH(AD220),DAY(AD220))=DATE(YEAR(AE220),MONTH(AE220),DAY(AE220))</f>
        <v>1</v>
      </c>
      <c r="C220" s="33" t="str">
        <f t="shared" ref="C220:C222" si="36">IF(ISBLANK(AD220)=FALSE,TEXT(AD220,"YYYY-MM"),"")</f>
        <v/>
      </c>
      <c r="D220" s="33" t="str">
        <f t="shared" ref="D220:D222" si="37">IF(ISBLANK(AE220)=FALSE,TEXT(AE220,"YYYY-MM"),"")</f>
        <v/>
      </c>
      <c r="E220" s="33"/>
      <c r="F220" s="39">
        <f t="shared" ref="F220:F222" si="38">AH220</f>
        <v>0</v>
      </c>
      <c r="J220" s="292" t="s">
        <v>562</v>
      </c>
      <c r="K220" s="292"/>
      <c r="L220" s="292"/>
      <c r="M220" s="293">
        <v>45167</v>
      </c>
      <c r="N220" s="293"/>
      <c r="O220" s="293"/>
      <c r="P220" s="15">
        <v>258.33</v>
      </c>
      <c r="Q220" s="47">
        <v>0</v>
      </c>
      <c r="R220" s="314">
        <v>0</v>
      </c>
      <c r="S220" s="314"/>
      <c r="T220" s="314"/>
      <c r="U220" s="314"/>
      <c r="V220" s="15">
        <v>258.33</v>
      </c>
      <c r="W220" s="314">
        <v>0</v>
      </c>
      <c r="X220" s="314"/>
      <c r="Y220" s="21" t="s">
        <v>85</v>
      </c>
      <c r="AA220" s="295"/>
      <c r="AB220" s="295"/>
      <c r="AC220" s="21"/>
      <c r="AD220" s="16"/>
      <c r="AE220" s="296"/>
      <c r="AF220" s="296"/>
      <c r="AG220" s="296"/>
      <c r="AH220" s="314"/>
      <c r="AI220" s="314"/>
      <c r="AJ220" s="15"/>
    </row>
    <row r="221" spans="1:36" x14ac:dyDescent="0.2">
      <c r="A221" s="34" t="s">
        <v>443</v>
      </c>
      <c r="B221" s="33" t="b">
        <f t="shared" si="35"/>
        <v>1</v>
      </c>
      <c r="C221" s="33" t="str">
        <f t="shared" si="36"/>
        <v/>
      </c>
      <c r="D221" s="33" t="str">
        <f t="shared" si="37"/>
        <v/>
      </c>
      <c r="E221" s="33"/>
      <c r="F221" s="39">
        <f t="shared" si="38"/>
        <v>0</v>
      </c>
      <c r="J221" s="292" t="s">
        <v>563</v>
      </c>
      <c r="K221" s="292"/>
      <c r="L221" s="292"/>
      <c r="M221" s="293">
        <v>45198</v>
      </c>
      <c r="N221" s="293"/>
      <c r="O221" s="293"/>
      <c r="P221" s="15">
        <v>258.33</v>
      </c>
      <c r="Q221" s="47">
        <v>0</v>
      </c>
      <c r="R221" s="314">
        <v>0</v>
      </c>
      <c r="S221" s="314"/>
      <c r="T221" s="314"/>
      <c r="U221" s="314"/>
      <c r="V221" s="15">
        <v>258.33</v>
      </c>
      <c r="W221" s="314">
        <v>0</v>
      </c>
      <c r="X221" s="314"/>
      <c r="Y221" s="21" t="s">
        <v>85</v>
      </c>
      <c r="AA221" s="295"/>
      <c r="AB221" s="295"/>
      <c r="AC221" s="21"/>
      <c r="AD221" s="16"/>
      <c r="AE221" s="296"/>
      <c r="AF221" s="296"/>
      <c r="AG221" s="296"/>
      <c r="AH221" s="314"/>
      <c r="AI221" s="314"/>
      <c r="AJ221" s="15"/>
    </row>
    <row r="222" spans="1:36" x14ac:dyDescent="0.2">
      <c r="A222" s="34" t="s">
        <v>443</v>
      </c>
      <c r="B222" s="33" t="b">
        <f t="shared" si="35"/>
        <v>1</v>
      </c>
      <c r="C222" s="33" t="str">
        <f t="shared" si="36"/>
        <v/>
      </c>
      <c r="D222" s="33" t="str">
        <f t="shared" si="37"/>
        <v/>
      </c>
      <c r="E222" s="33"/>
      <c r="F222" s="39">
        <f t="shared" si="38"/>
        <v>0</v>
      </c>
      <c r="J222" s="292" t="s">
        <v>564</v>
      </c>
      <c r="K222" s="292"/>
      <c r="L222" s="292"/>
      <c r="M222" s="293">
        <v>45259</v>
      </c>
      <c r="N222" s="293"/>
      <c r="O222" s="293"/>
      <c r="P222" s="15">
        <v>258.33999999999997</v>
      </c>
      <c r="Q222" s="47">
        <v>0</v>
      </c>
      <c r="R222" s="314">
        <v>0</v>
      </c>
      <c r="S222" s="314"/>
      <c r="T222" s="314"/>
      <c r="U222" s="314"/>
      <c r="V222" s="15">
        <v>258.33999999999997</v>
      </c>
      <c r="W222" s="314">
        <v>0</v>
      </c>
      <c r="X222" s="314"/>
      <c r="Y222" s="21" t="s">
        <v>85</v>
      </c>
      <c r="AA222" s="295"/>
      <c r="AB222" s="295"/>
      <c r="AC222" s="21"/>
      <c r="AD222" s="16"/>
      <c r="AE222" s="296"/>
      <c r="AF222" s="296"/>
      <c r="AG222" s="296"/>
      <c r="AH222" s="314"/>
      <c r="AI222" s="314"/>
      <c r="AJ222" s="15"/>
    </row>
    <row r="223" spans="1:36" x14ac:dyDescent="0.2">
      <c r="J223" s="288" t="s">
        <v>113</v>
      </c>
      <c r="K223" s="288"/>
      <c r="L223" s="288"/>
      <c r="M223" s="288"/>
      <c r="N223" s="288"/>
      <c r="O223" s="288"/>
      <c r="P223" s="17">
        <v>10877.1597</v>
      </c>
      <c r="Q223" s="48">
        <v>693.35950000000003</v>
      </c>
      <c r="R223" s="316">
        <v>0</v>
      </c>
      <c r="S223" s="316"/>
      <c r="T223" s="316"/>
      <c r="U223" s="316"/>
      <c r="V223" s="17">
        <v>11570.519200000001</v>
      </c>
      <c r="W223" s="316">
        <v>0</v>
      </c>
      <c r="X223" s="316"/>
      <c r="AH223" s="13"/>
      <c r="AI223" s="13"/>
    </row>
    <row r="224" spans="1:36" x14ac:dyDescent="0.2">
      <c r="AH224" s="13"/>
      <c r="AI224" s="13"/>
    </row>
    <row r="225" spans="10:36" x14ac:dyDescent="0.2">
      <c r="K225" s="290" t="s">
        <v>114</v>
      </c>
      <c r="L225" s="290"/>
      <c r="M225" s="290"/>
      <c r="O225" s="290" t="s">
        <v>115</v>
      </c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AH225" s="13"/>
      <c r="AI225" s="13"/>
    </row>
    <row r="226" spans="10:36" x14ac:dyDescent="0.2"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AH226" s="13"/>
      <c r="AI226" s="13"/>
    </row>
    <row r="227" spans="10:36" x14ac:dyDescent="0.2">
      <c r="AH227" s="13"/>
      <c r="AI227" s="13"/>
    </row>
    <row r="228" spans="10:36" x14ac:dyDescent="0.2">
      <c r="L228" s="297" t="s">
        <v>47</v>
      </c>
      <c r="M228" s="297"/>
      <c r="N228" s="297"/>
      <c r="O228" s="297"/>
      <c r="P228" s="297"/>
      <c r="Q228" s="297"/>
      <c r="R228" s="297"/>
      <c r="AH228" s="13"/>
      <c r="AI228" s="13"/>
    </row>
    <row r="229" spans="10:36" x14ac:dyDescent="0.2">
      <c r="AH229" s="13"/>
      <c r="AI229" s="13"/>
    </row>
    <row r="230" spans="10:36" x14ac:dyDescent="0.2">
      <c r="L230" s="290" t="s">
        <v>48</v>
      </c>
      <c r="M230" s="290"/>
      <c r="N230" s="290"/>
      <c r="O230" s="290"/>
      <c r="P230" s="290"/>
      <c r="Q230" s="290"/>
      <c r="R230" s="290"/>
      <c r="S230" s="290"/>
      <c r="U230" s="299">
        <v>0</v>
      </c>
      <c r="V230" s="299"/>
      <c r="W230" s="299"/>
      <c r="AB230" s="290" t="s">
        <v>49</v>
      </c>
      <c r="AC230" s="290"/>
      <c r="AD230" s="290"/>
      <c r="AE230" s="290"/>
      <c r="AG230" s="299">
        <v>337.36</v>
      </c>
      <c r="AH230" s="299"/>
      <c r="AI230" s="13"/>
    </row>
    <row r="231" spans="10:36" x14ac:dyDescent="0.2">
      <c r="L231" s="290" t="s">
        <v>50</v>
      </c>
      <c r="M231" s="290"/>
      <c r="N231" s="290"/>
      <c r="O231" s="290"/>
      <c r="P231" s="290"/>
      <c r="Q231" s="290"/>
      <c r="R231" s="290"/>
      <c r="S231" s="290"/>
      <c r="U231" s="299">
        <v>0</v>
      </c>
      <c r="V231" s="299"/>
      <c r="W231" s="299"/>
      <c r="AB231" s="290" t="s">
        <v>51</v>
      </c>
      <c r="AC231" s="290"/>
      <c r="AD231" s="290"/>
      <c r="AE231" s="290"/>
      <c r="AG231" s="300">
        <v>337.36</v>
      </c>
      <c r="AH231" s="300"/>
      <c r="AI231" s="13"/>
    </row>
    <row r="232" spans="10:36" x14ac:dyDescent="0.2">
      <c r="L232" s="290" t="s">
        <v>52</v>
      </c>
      <c r="M232" s="290"/>
      <c r="N232" s="290"/>
      <c r="O232" s="290"/>
      <c r="P232" s="290"/>
      <c r="Q232" s="290"/>
      <c r="R232" s="290"/>
      <c r="S232" s="290"/>
      <c r="U232" s="299">
        <v>0</v>
      </c>
      <c r="V232" s="299"/>
      <c r="W232" s="299"/>
      <c r="AH232" s="13"/>
      <c r="AI232" s="13"/>
    </row>
    <row r="233" spans="10:36" x14ac:dyDescent="0.2">
      <c r="AH233" s="13"/>
      <c r="AI233" s="13"/>
    </row>
    <row r="234" spans="10:36" x14ac:dyDescent="0.2">
      <c r="L234" s="297" t="s">
        <v>53</v>
      </c>
      <c r="M234" s="297"/>
      <c r="N234" s="297"/>
      <c r="O234" s="297"/>
      <c r="P234" s="297"/>
      <c r="Q234" s="297"/>
      <c r="R234" s="297"/>
      <c r="AH234" s="13"/>
      <c r="AI234" s="13"/>
    </row>
    <row r="235" spans="10:36" x14ac:dyDescent="0.2">
      <c r="AH235" s="13"/>
      <c r="AI235" s="13"/>
    </row>
    <row r="236" spans="10:36" x14ac:dyDescent="0.2">
      <c r="L236" s="301" t="s">
        <v>54</v>
      </c>
      <c r="M236" s="301"/>
      <c r="N236" s="301"/>
      <c r="O236" s="301"/>
      <c r="P236" s="301"/>
      <c r="Q236" s="301"/>
      <c r="R236" s="301"/>
      <c r="S236" s="301"/>
      <c r="U236" s="299">
        <v>0</v>
      </c>
      <c r="V236" s="299"/>
      <c r="W236" s="299"/>
      <c r="AB236" s="290" t="s">
        <v>450</v>
      </c>
      <c r="AC236" s="290"/>
      <c r="AD236" s="290"/>
      <c r="AE236" s="290"/>
      <c r="AH236" s="13"/>
      <c r="AI236" s="13"/>
    </row>
    <row r="237" spans="10:36" x14ac:dyDescent="0.2">
      <c r="AH237" s="13"/>
      <c r="AI237" s="13"/>
    </row>
    <row r="238" spans="10:36" x14ac:dyDescent="0.2">
      <c r="L238" s="297" t="s">
        <v>56</v>
      </c>
      <c r="M238" s="297"/>
      <c r="N238" s="297"/>
      <c r="O238" s="297"/>
      <c r="P238" s="297"/>
      <c r="Q238" s="297"/>
      <c r="R238" s="297"/>
      <c r="AH238" s="13"/>
      <c r="AI238" s="13"/>
    </row>
    <row r="239" spans="10:36" ht="22.5" x14ac:dyDescent="0.2">
      <c r="J239" s="288" t="s">
        <v>57</v>
      </c>
      <c r="K239" s="288"/>
      <c r="L239" s="288"/>
      <c r="M239" s="288" t="s">
        <v>58</v>
      </c>
      <c r="N239" s="288"/>
      <c r="O239" s="288"/>
      <c r="P239" s="19" t="s">
        <v>59</v>
      </c>
      <c r="Q239" s="46" t="s">
        <v>60</v>
      </c>
      <c r="R239" s="288" t="s">
        <v>61</v>
      </c>
      <c r="S239" s="288"/>
      <c r="T239" s="288"/>
      <c r="U239" s="288"/>
      <c r="V239" s="19" t="s">
        <v>62</v>
      </c>
      <c r="W239" s="288" t="s">
        <v>63</v>
      </c>
      <c r="X239" s="288"/>
      <c r="Y239" s="19" t="s">
        <v>64</v>
      </c>
      <c r="AA239" s="288" t="s">
        <v>65</v>
      </c>
      <c r="AB239" s="288"/>
      <c r="AC239" s="19" t="s">
        <v>66</v>
      </c>
      <c r="AD239" s="19" t="s">
        <v>67</v>
      </c>
      <c r="AE239" s="288" t="s">
        <v>68</v>
      </c>
      <c r="AF239" s="288"/>
      <c r="AG239" s="288"/>
      <c r="AH239" s="288" t="s">
        <v>69</v>
      </c>
      <c r="AI239" s="288"/>
      <c r="AJ239" s="19" t="s">
        <v>63</v>
      </c>
    </row>
    <row r="240" spans="10:36" x14ac:dyDescent="0.2">
      <c r="M240" s="291" t="s">
        <v>70</v>
      </c>
      <c r="N240" s="291"/>
      <c r="O240" s="291"/>
      <c r="AH240" s="13"/>
      <c r="AI240" s="13"/>
    </row>
    <row r="241" spans="1:36" x14ac:dyDescent="0.2">
      <c r="A241" s="34" t="s">
        <v>443</v>
      </c>
      <c r="B241" s="33" t="b">
        <f t="shared" ref="B241:B272" si="39">DATE(YEAR(AD241),MONTH(AD241),DAY(AD241))=DATE(YEAR(AE241),MONTH(AE241),DAY(AE241))</f>
        <v>1</v>
      </c>
      <c r="C241" s="33" t="str">
        <f t="shared" ref="C241:C272" si="40">IF(ISBLANK(AD241)=FALSE,TEXT(AD241,"YYYY-MM"),"")</f>
        <v>2021-03</v>
      </c>
      <c r="D241" s="33" t="str">
        <f t="shared" ref="D241:D272" si="41">IF(ISBLANK(AE241)=FALSE,TEXT(AE241,"YYYY-MM"),"")</f>
        <v>2021-03</v>
      </c>
      <c r="E241" s="33"/>
      <c r="F241" s="39">
        <f t="shared" ref="F241:F272" si="42">AH241</f>
        <v>337.36</v>
      </c>
      <c r="J241" s="292" t="s">
        <v>530</v>
      </c>
      <c r="K241" s="292"/>
      <c r="L241" s="292"/>
      <c r="M241" s="293">
        <v>44225</v>
      </c>
      <c r="N241" s="293"/>
      <c r="O241" s="293"/>
      <c r="P241" s="15">
        <v>296.20249999999999</v>
      </c>
      <c r="Q241" s="47">
        <v>41.157499999999999</v>
      </c>
      <c r="R241" s="314">
        <v>0</v>
      </c>
      <c r="S241" s="314"/>
      <c r="T241" s="314"/>
      <c r="U241" s="314"/>
      <c r="V241" s="15">
        <v>337.36</v>
      </c>
      <c r="W241" s="314">
        <v>0</v>
      </c>
      <c r="X241" s="314"/>
      <c r="Y241" s="21" t="s">
        <v>72</v>
      </c>
      <c r="AA241" s="295" t="s">
        <v>73</v>
      </c>
      <c r="AB241" s="295"/>
      <c r="AC241" s="21" t="s">
        <v>565</v>
      </c>
      <c r="AD241" s="16">
        <v>44280.616412037038</v>
      </c>
      <c r="AE241" s="296">
        <v>44280.655034722222</v>
      </c>
      <c r="AF241" s="296"/>
      <c r="AG241" s="296"/>
      <c r="AH241" s="314">
        <v>337.36</v>
      </c>
      <c r="AI241" s="314"/>
      <c r="AJ241" s="15">
        <v>0</v>
      </c>
    </row>
    <row r="242" spans="1:36" x14ac:dyDescent="0.2">
      <c r="A242" s="34" t="s">
        <v>443</v>
      </c>
      <c r="B242" s="33" t="b">
        <f t="shared" si="39"/>
        <v>1</v>
      </c>
      <c r="C242" s="33" t="str">
        <f t="shared" si="40"/>
        <v/>
      </c>
      <c r="D242" s="33" t="str">
        <f t="shared" si="41"/>
        <v/>
      </c>
      <c r="E242" s="33"/>
      <c r="F242" s="39">
        <f t="shared" si="42"/>
        <v>0</v>
      </c>
      <c r="J242" s="292" t="s">
        <v>531</v>
      </c>
      <c r="K242" s="292"/>
      <c r="L242" s="292"/>
      <c r="M242" s="293">
        <v>44255</v>
      </c>
      <c r="N242" s="293"/>
      <c r="O242" s="293"/>
      <c r="P242" s="15">
        <v>297.40929999999997</v>
      </c>
      <c r="Q242" s="47">
        <v>39.950699999999998</v>
      </c>
      <c r="R242" s="314">
        <v>0</v>
      </c>
      <c r="S242" s="314"/>
      <c r="T242" s="314"/>
      <c r="U242" s="314"/>
      <c r="V242" s="15">
        <v>337.36</v>
      </c>
      <c r="W242" s="314">
        <v>0</v>
      </c>
      <c r="X242" s="314"/>
      <c r="Y242" s="21" t="s">
        <v>85</v>
      </c>
      <c r="AA242" s="295"/>
      <c r="AB242" s="295"/>
      <c r="AC242" s="21"/>
      <c r="AD242" s="16"/>
      <c r="AE242" s="296"/>
      <c r="AF242" s="296"/>
      <c r="AG242" s="296"/>
      <c r="AH242" s="314"/>
      <c r="AI242" s="314"/>
      <c r="AJ242" s="15"/>
    </row>
    <row r="243" spans="1:36" x14ac:dyDescent="0.2">
      <c r="A243" s="34" t="s">
        <v>443</v>
      </c>
      <c r="B243" s="33" t="b">
        <f t="shared" si="39"/>
        <v>1</v>
      </c>
      <c r="C243" s="33" t="str">
        <f t="shared" si="40"/>
        <v/>
      </c>
      <c r="D243" s="33" t="str">
        <f t="shared" si="41"/>
        <v/>
      </c>
      <c r="E243" s="33"/>
      <c r="F243" s="39">
        <f t="shared" si="42"/>
        <v>0</v>
      </c>
      <c r="J243" s="292" t="s">
        <v>532</v>
      </c>
      <c r="K243" s="292"/>
      <c r="L243" s="292"/>
      <c r="M243" s="293">
        <v>44284</v>
      </c>
      <c r="N243" s="293"/>
      <c r="O243" s="293"/>
      <c r="P243" s="15">
        <v>298.62099999999998</v>
      </c>
      <c r="Q243" s="47">
        <v>38.738999999999997</v>
      </c>
      <c r="R243" s="314">
        <v>0</v>
      </c>
      <c r="S243" s="314"/>
      <c r="T243" s="314"/>
      <c r="U243" s="314"/>
      <c r="V243" s="15">
        <v>337.36</v>
      </c>
      <c r="W243" s="314">
        <v>0</v>
      </c>
      <c r="X243" s="314"/>
      <c r="Y243" s="21" t="s">
        <v>85</v>
      </c>
      <c r="AA243" s="295"/>
      <c r="AB243" s="295"/>
      <c r="AC243" s="21"/>
      <c r="AD243" s="16"/>
      <c r="AE243" s="296"/>
      <c r="AF243" s="296"/>
      <c r="AG243" s="296"/>
      <c r="AH243" s="314"/>
      <c r="AI243" s="314"/>
      <c r="AJ243" s="15"/>
    </row>
    <row r="244" spans="1:36" x14ac:dyDescent="0.2">
      <c r="A244" s="34" t="s">
        <v>443</v>
      </c>
      <c r="B244" s="33" t="b">
        <f t="shared" si="39"/>
        <v>1</v>
      </c>
      <c r="C244" s="33" t="str">
        <f t="shared" si="40"/>
        <v/>
      </c>
      <c r="D244" s="33" t="str">
        <f t="shared" si="41"/>
        <v/>
      </c>
      <c r="E244" s="33"/>
      <c r="F244" s="39">
        <f t="shared" si="42"/>
        <v>0</v>
      </c>
      <c r="J244" s="292" t="s">
        <v>533</v>
      </c>
      <c r="K244" s="292"/>
      <c r="L244" s="292"/>
      <c r="M244" s="293">
        <v>44315</v>
      </c>
      <c r="N244" s="293"/>
      <c r="O244" s="293"/>
      <c r="P244" s="15">
        <v>299.83760000000001</v>
      </c>
      <c r="Q244" s="47">
        <v>37.522399999999998</v>
      </c>
      <c r="R244" s="314">
        <v>0</v>
      </c>
      <c r="S244" s="314"/>
      <c r="T244" s="314"/>
      <c r="U244" s="314"/>
      <c r="V244" s="15">
        <v>337.36</v>
      </c>
      <c r="W244" s="314">
        <v>0</v>
      </c>
      <c r="X244" s="314"/>
      <c r="Y244" s="21" t="s">
        <v>85</v>
      </c>
      <c r="AA244" s="295"/>
      <c r="AB244" s="295"/>
      <c r="AC244" s="21"/>
      <c r="AD244" s="16"/>
      <c r="AE244" s="296"/>
      <c r="AF244" s="296"/>
      <c r="AG244" s="296"/>
      <c r="AH244" s="314"/>
      <c r="AI244" s="314"/>
      <c r="AJ244" s="15"/>
    </row>
    <row r="245" spans="1:36" x14ac:dyDescent="0.2">
      <c r="A245" s="34" t="s">
        <v>443</v>
      </c>
      <c r="B245" s="33" t="b">
        <f t="shared" si="39"/>
        <v>1</v>
      </c>
      <c r="C245" s="33" t="str">
        <f t="shared" si="40"/>
        <v/>
      </c>
      <c r="D245" s="33" t="str">
        <f t="shared" si="41"/>
        <v/>
      </c>
      <c r="E245" s="33"/>
      <c r="F245" s="39">
        <f t="shared" si="42"/>
        <v>0</v>
      </c>
      <c r="J245" s="292" t="s">
        <v>534</v>
      </c>
      <c r="K245" s="292"/>
      <c r="L245" s="292"/>
      <c r="M245" s="293">
        <v>44345</v>
      </c>
      <c r="N245" s="293"/>
      <c r="O245" s="293"/>
      <c r="P245" s="15">
        <v>301.05919999999998</v>
      </c>
      <c r="Q245" s="47">
        <v>36.300800000000002</v>
      </c>
      <c r="R245" s="314">
        <v>0</v>
      </c>
      <c r="S245" s="314"/>
      <c r="T245" s="314"/>
      <c r="U245" s="314"/>
      <c r="V245" s="15">
        <v>337.36</v>
      </c>
      <c r="W245" s="314">
        <v>0</v>
      </c>
      <c r="X245" s="314"/>
      <c r="Y245" s="21" t="s">
        <v>85</v>
      </c>
      <c r="AA245" s="295"/>
      <c r="AB245" s="295"/>
      <c r="AC245" s="21"/>
      <c r="AD245" s="16"/>
      <c r="AE245" s="296"/>
      <c r="AF245" s="296"/>
      <c r="AG245" s="296"/>
      <c r="AH245" s="314"/>
      <c r="AI245" s="314"/>
      <c r="AJ245" s="15"/>
    </row>
    <row r="246" spans="1:36" x14ac:dyDescent="0.2">
      <c r="A246" s="34" t="s">
        <v>443</v>
      </c>
      <c r="B246" s="33" t="b">
        <f t="shared" si="39"/>
        <v>1</v>
      </c>
      <c r="C246" s="33" t="str">
        <f t="shared" si="40"/>
        <v/>
      </c>
      <c r="D246" s="33" t="str">
        <f t="shared" si="41"/>
        <v/>
      </c>
      <c r="E246" s="33"/>
      <c r="F246" s="39">
        <f t="shared" si="42"/>
        <v>0</v>
      </c>
      <c r="J246" s="292" t="s">
        <v>535</v>
      </c>
      <c r="K246" s="292"/>
      <c r="L246" s="292"/>
      <c r="M246" s="293">
        <v>44376</v>
      </c>
      <c r="N246" s="293"/>
      <c r="O246" s="293"/>
      <c r="P246" s="15">
        <v>302.28570000000002</v>
      </c>
      <c r="Q246" s="47">
        <v>35.074300000000001</v>
      </c>
      <c r="R246" s="314">
        <v>0</v>
      </c>
      <c r="S246" s="314"/>
      <c r="T246" s="314"/>
      <c r="U246" s="314"/>
      <c r="V246" s="15">
        <v>337.36</v>
      </c>
      <c r="W246" s="314">
        <v>0</v>
      </c>
      <c r="X246" s="314"/>
      <c r="Y246" s="21" t="s">
        <v>85</v>
      </c>
      <c r="AA246" s="295"/>
      <c r="AB246" s="295"/>
      <c r="AC246" s="21"/>
      <c r="AD246" s="16"/>
      <c r="AE246" s="296"/>
      <c r="AF246" s="296"/>
      <c r="AG246" s="296"/>
      <c r="AH246" s="314"/>
      <c r="AI246" s="314"/>
      <c r="AJ246" s="15"/>
    </row>
    <row r="247" spans="1:36" x14ac:dyDescent="0.2">
      <c r="A247" s="34" t="s">
        <v>443</v>
      </c>
      <c r="B247" s="33" t="b">
        <f t="shared" si="39"/>
        <v>1</v>
      </c>
      <c r="C247" s="33" t="str">
        <f t="shared" si="40"/>
        <v/>
      </c>
      <c r="D247" s="33" t="str">
        <f t="shared" si="41"/>
        <v/>
      </c>
      <c r="E247" s="33"/>
      <c r="F247" s="39">
        <f t="shared" si="42"/>
        <v>0</v>
      </c>
      <c r="J247" s="292" t="s">
        <v>536</v>
      </c>
      <c r="K247" s="292"/>
      <c r="L247" s="292"/>
      <c r="M247" s="293">
        <v>44406</v>
      </c>
      <c r="N247" s="293"/>
      <c r="O247" s="293"/>
      <c r="P247" s="15">
        <v>303.51729999999998</v>
      </c>
      <c r="Q247" s="47">
        <v>33.842700000000001</v>
      </c>
      <c r="R247" s="314">
        <v>0</v>
      </c>
      <c r="S247" s="314"/>
      <c r="T247" s="314"/>
      <c r="U247" s="314"/>
      <c r="V247" s="15">
        <v>337.36</v>
      </c>
      <c r="W247" s="314">
        <v>0</v>
      </c>
      <c r="X247" s="314"/>
      <c r="Y247" s="21" t="s">
        <v>85</v>
      </c>
      <c r="AA247" s="295"/>
      <c r="AB247" s="295"/>
      <c r="AC247" s="21"/>
      <c r="AD247" s="16"/>
      <c r="AE247" s="296"/>
      <c r="AF247" s="296"/>
      <c r="AG247" s="296"/>
      <c r="AH247" s="314"/>
      <c r="AI247" s="314"/>
      <c r="AJ247" s="15"/>
    </row>
    <row r="248" spans="1:36" x14ac:dyDescent="0.2">
      <c r="A248" s="34" t="s">
        <v>443</v>
      </c>
      <c r="B248" s="33" t="b">
        <f t="shared" si="39"/>
        <v>1</v>
      </c>
      <c r="C248" s="33" t="str">
        <f t="shared" si="40"/>
        <v/>
      </c>
      <c r="D248" s="33" t="str">
        <f t="shared" si="41"/>
        <v/>
      </c>
      <c r="E248" s="33"/>
      <c r="F248" s="39">
        <f t="shared" si="42"/>
        <v>0</v>
      </c>
      <c r="J248" s="292" t="s">
        <v>537</v>
      </c>
      <c r="K248" s="292"/>
      <c r="L248" s="292"/>
      <c r="M248" s="293">
        <v>44437</v>
      </c>
      <c r="N248" s="293"/>
      <c r="O248" s="293"/>
      <c r="P248" s="15">
        <v>304.75389999999999</v>
      </c>
      <c r="Q248" s="47">
        <v>32.606099999999998</v>
      </c>
      <c r="R248" s="314">
        <v>0</v>
      </c>
      <c r="S248" s="314"/>
      <c r="T248" s="314"/>
      <c r="U248" s="314"/>
      <c r="V248" s="15">
        <v>337.36</v>
      </c>
      <c r="W248" s="314">
        <v>0</v>
      </c>
      <c r="X248" s="314"/>
      <c r="Y248" s="21" t="s">
        <v>85</v>
      </c>
      <c r="AA248" s="295"/>
      <c r="AB248" s="295"/>
      <c r="AC248" s="21"/>
      <c r="AD248" s="16"/>
      <c r="AE248" s="296"/>
      <c r="AF248" s="296"/>
      <c r="AG248" s="296"/>
      <c r="AH248" s="314"/>
      <c r="AI248" s="314"/>
      <c r="AJ248" s="15"/>
    </row>
    <row r="249" spans="1:36" x14ac:dyDescent="0.2">
      <c r="A249" s="34" t="s">
        <v>443</v>
      </c>
      <c r="B249" s="33" t="b">
        <f t="shared" si="39"/>
        <v>1</v>
      </c>
      <c r="C249" s="33" t="str">
        <f t="shared" si="40"/>
        <v/>
      </c>
      <c r="D249" s="33" t="str">
        <f t="shared" si="41"/>
        <v/>
      </c>
      <c r="E249" s="33"/>
      <c r="F249" s="39">
        <f t="shared" si="42"/>
        <v>0</v>
      </c>
      <c r="J249" s="292" t="s">
        <v>538</v>
      </c>
      <c r="K249" s="292"/>
      <c r="L249" s="292"/>
      <c r="M249" s="293">
        <v>44468</v>
      </c>
      <c r="N249" s="293"/>
      <c r="O249" s="293"/>
      <c r="P249" s="15">
        <v>305.99549999999999</v>
      </c>
      <c r="Q249" s="47">
        <v>31.3645</v>
      </c>
      <c r="R249" s="314">
        <v>0</v>
      </c>
      <c r="S249" s="314"/>
      <c r="T249" s="314"/>
      <c r="U249" s="314"/>
      <c r="V249" s="15">
        <v>337.36</v>
      </c>
      <c r="W249" s="314">
        <v>0</v>
      </c>
      <c r="X249" s="314"/>
      <c r="Y249" s="21" t="s">
        <v>85</v>
      </c>
      <c r="AA249" s="295"/>
      <c r="AB249" s="295"/>
      <c r="AC249" s="21"/>
      <c r="AD249" s="16"/>
      <c r="AE249" s="296"/>
      <c r="AF249" s="296"/>
      <c r="AG249" s="296"/>
      <c r="AH249" s="314"/>
      <c r="AI249" s="314"/>
      <c r="AJ249" s="15"/>
    </row>
    <row r="250" spans="1:36" x14ac:dyDescent="0.2">
      <c r="A250" s="34" t="s">
        <v>443</v>
      </c>
      <c r="B250" s="33" t="b">
        <f t="shared" si="39"/>
        <v>1</v>
      </c>
      <c r="C250" s="33" t="str">
        <f t="shared" si="40"/>
        <v/>
      </c>
      <c r="D250" s="33" t="str">
        <f t="shared" si="41"/>
        <v/>
      </c>
      <c r="E250" s="33"/>
      <c r="F250" s="39">
        <f t="shared" si="42"/>
        <v>0</v>
      </c>
      <c r="J250" s="292" t="s">
        <v>539</v>
      </c>
      <c r="K250" s="292"/>
      <c r="L250" s="292"/>
      <c r="M250" s="293">
        <v>44498</v>
      </c>
      <c r="N250" s="293"/>
      <c r="O250" s="293"/>
      <c r="P250" s="15">
        <v>307.24209999999999</v>
      </c>
      <c r="Q250" s="47">
        <v>30.117899999999999</v>
      </c>
      <c r="R250" s="314">
        <v>0</v>
      </c>
      <c r="S250" s="314"/>
      <c r="T250" s="314"/>
      <c r="U250" s="314"/>
      <c r="V250" s="15">
        <v>337.36</v>
      </c>
      <c r="W250" s="314">
        <v>0</v>
      </c>
      <c r="X250" s="314"/>
      <c r="Y250" s="21" t="s">
        <v>85</v>
      </c>
      <c r="AA250" s="295"/>
      <c r="AB250" s="295"/>
      <c r="AC250" s="21"/>
      <c r="AD250" s="16"/>
      <c r="AE250" s="296"/>
      <c r="AF250" s="296"/>
      <c r="AG250" s="296"/>
      <c r="AH250" s="314"/>
      <c r="AI250" s="314"/>
      <c r="AJ250" s="15"/>
    </row>
    <row r="251" spans="1:36" x14ac:dyDescent="0.2">
      <c r="A251" s="34" t="s">
        <v>443</v>
      </c>
      <c r="B251" s="33" t="b">
        <f t="shared" si="39"/>
        <v>1</v>
      </c>
      <c r="C251" s="33" t="str">
        <f t="shared" si="40"/>
        <v/>
      </c>
      <c r="D251" s="33" t="str">
        <f t="shared" si="41"/>
        <v/>
      </c>
      <c r="E251" s="33"/>
      <c r="F251" s="39">
        <f t="shared" si="42"/>
        <v>0</v>
      </c>
      <c r="J251" s="292" t="s">
        <v>540</v>
      </c>
      <c r="K251" s="292"/>
      <c r="L251" s="292"/>
      <c r="M251" s="293">
        <v>44529</v>
      </c>
      <c r="N251" s="293"/>
      <c r="O251" s="293"/>
      <c r="P251" s="15">
        <v>308.4939</v>
      </c>
      <c r="Q251" s="47">
        <v>28.866099999999999</v>
      </c>
      <c r="R251" s="314">
        <v>0</v>
      </c>
      <c r="S251" s="314"/>
      <c r="T251" s="314"/>
      <c r="U251" s="314"/>
      <c r="V251" s="15">
        <v>337.36</v>
      </c>
      <c r="W251" s="314">
        <v>0</v>
      </c>
      <c r="X251" s="314"/>
      <c r="Y251" s="21" t="s">
        <v>85</v>
      </c>
      <c r="AA251" s="295"/>
      <c r="AB251" s="295"/>
      <c r="AC251" s="21"/>
      <c r="AD251" s="16"/>
      <c r="AE251" s="296"/>
      <c r="AF251" s="296"/>
      <c r="AG251" s="296"/>
      <c r="AH251" s="314"/>
      <c r="AI251" s="314"/>
      <c r="AJ251" s="15"/>
    </row>
    <row r="252" spans="1:36" x14ac:dyDescent="0.2">
      <c r="A252" s="34" t="s">
        <v>443</v>
      </c>
      <c r="B252" s="33" t="b">
        <f t="shared" si="39"/>
        <v>1</v>
      </c>
      <c r="C252" s="33" t="str">
        <f t="shared" si="40"/>
        <v/>
      </c>
      <c r="D252" s="33" t="str">
        <f t="shared" si="41"/>
        <v/>
      </c>
      <c r="E252" s="33"/>
      <c r="F252" s="39">
        <f t="shared" si="42"/>
        <v>0</v>
      </c>
      <c r="J252" s="292" t="s">
        <v>541</v>
      </c>
      <c r="K252" s="292"/>
      <c r="L252" s="292"/>
      <c r="M252" s="293">
        <v>44559</v>
      </c>
      <c r="N252" s="293"/>
      <c r="O252" s="293"/>
      <c r="P252" s="15">
        <v>309.75069999999999</v>
      </c>
      <c r="Q252" s="47">
        <v>27.609300000000001</v>
      </c>
      <c r="R252" s="314">
        <v>0</v>
      </c>
      <c r="S252" s="314"/>
      <c r="T252" s="314"/>
      <c r="U252" s="314"/>
      <c r="V252" s="15">
        <v>337.36</v>
      </c>
      <c r="W252" s="314">
        <v>0</v>
      </c>
      <c r="X252" s="314"/>
      <c r="Y252" s="21" t="s">
        <v>85</v>
      </c>
      <c r="AA252" s="295"/>
      <c r="AB252" s="295"/>
      <c r="AC252" s="21"/>
      <c r="AD252" s="16"/>
      <c r="AE252" s="296"/>
      <c r="AF252" s="296"/>
      <c r="AG252" s="296"/>
      <c r="AH252" s="314"/>
      <c r="AI252" s="314"/>
      <c r="AJ252" s="15"/>
    </row>
    <row r="253" spans="1:36" x14ac:dyDescent="0.2">
      <c r="A253" s="34" t="s">
        <v>443</v>
      </c>
      <c r="B253" s="33" t="b">
        <f t="shared" si="39"/>
        <v>1</v>
      </c>
      <c r="C253" s="33" t="str">
        <f t="shared" si="40"/>
        <v/>
      </c>
      <c r="D253" s="33" t="str">
        <f t="shared" si="41"/>
        <v/>
      </c>
      <c r="E253" s="33"/>
      <c r="F253" s="39">
        <f t="shared" si="42"/>
        <v>0</v>
      </c>
      <c r="J253" s="292" t="s">
        <v>542</v>
      </c>
      <c r="K253" s="292"/>
      <c r="L253" s="292"/>
      <c r="M253" s="293">
        <v>44590</v>
      </c>
      <c r="N253" s="293"/>
      <c r="O253" s="293"/>
      <c r="P253" s="15">
        <v>311.0127</v>
      </c>
      <c r="Q253" s="47">
        <v>26.347300000000001</v>
      </c>
      <c r="R253" s="314">
        <v>0</v>
      </c>
      <c r="S253" s="314"/>
      <c r="T253" s="314"/>
      <c r="U253" s="314"/>
      <c r="V253" s="15">
        <v>337.36</v>
      </c>
      <c r="W253" s="314">
        <v>0</v>
      </c>
      <c r="X253" s="314"/>
      <c r="Y253" s="21" t="s">
        <v>85</v>
      </c>
      <c r="AA253" s="295"/>
      <c r="AB253" s="295"/>
      <c r="AC253" s="21"/>
      <c r="AD253" s="16"/>
      <c r="AE253" s="296"/>
      <c r="AF253" s="296"/>
      <c r="AG253" s="296"/>
      <c r="AH253" s="314"/>
      <c r="AI253" s="314"/>
      <c r="AJ253" s="15"/>
    </row>
    <row r="254" spans="1:36" x14ac:dyDescent="0.2">
      <c r="A254" s="34" t="s">
        <v>443</v>
      </c>
      <c r="B254" s="33" t="b">
        <f t="shared" si="39"/>
        <v>1</v>
      </c>
      <c r="C254" s="33" t="str">
        <f t="shared" si="40"/>
        <v/>
      </c>
      <c r="D254" s="33" t="str">
        <f t="shared" si="41"/>
        <v/>
      </c>
      <c r="E254" s="33"/>
      <c r="F254" s="39">
        <f t="shared" si="42"/>
        <v>0</v>
      </c>
      <c r="J254" s="292" t="s">
        <v>543</v>
      </c>
      <c r="K254" s="292"/>
      <c r="L254" s="292"/>
      <c r="M254" s="293">
        <v>44620</v>
      </c>
      <c r="N254" s="293"/>
      <c r="O254" s="293"/>
      <c r="P254" s="15">
        <v>312.27980000000002</v>
      </c>
      <c r="Q254" s="47">
        <v>25.080200000000001</v>
      </c>
      <c r="R254" s="314">
        <v>0</v>
      </c>
      <c r="S254" s="314"/>
      <c r="T254" s="314"/>
      <c r="U254" s="314"/>
      <c r="V254" s="15">
        <v>337.36</v>
      </c>
      <c r="W254" s="314">
        <v>0</v>
      </c>
      <c r="X254" s="314"/>
      <c r="Y254" s="21" t="s">
        <v>85</v>
      </c>
      <c r="AA254" s="295"/>
      <c r="AB254" s="295"/>
      <c r="AC254" s="21"/>
      <c r="AD254" s="16"/>
      <c r="AE254" s="296"/>
      <c r="AF254" s="296"/>
      <c r="AG254" s="296"/>
      <c r="AH254" s="314"/>
      <c r="AI254" s="314"/>
      <c r="AJ254" s="15"/>
    </row>
    <row r="255" spans="1:36" x14ac:dyDescent="0.2">
      <c r="A255" s="34" t="s">
        <v>443</v>
      </c>
      <c r="B255" s="33" t="b">
        <f t="shared" si="39"/>
        <v>1</v>
      </c>
      <c r="C255" s="33" t="str">
        <f t="shared" si="40"/>
        <v/>
      </c>
      <c r="D255" s="33" t="str">
        <f t="shared" si="41"/>
        <v/>
      </c>
      <c r="E255" s="33"/>
      <c r="F255" s="39">
        <f t="shared" si="42"/>
        <v>0</v>
      </c>
      <c r="J255" s="292" t="s">
        <v>544</v>
      </c>
      <c r="K255" s="292"/>
      <c r="L255" s="292"/>
      <c r="M255" s="293">
        <v>44649</v>
      </c>
      <c r="N255" s="293"/>
      <c r="O255" s="293"/>
      <c r="P255" s="15">
        <v>313.55200000000002</v>
      </c>
      <c r="Q255" s="47">
        <v>23.808</v>
      </c>
      <c r="R255" s="314">
        <v>0</v>
      </c>
      <c r="S255" s="314"/>
      <c r="T255" s="314"/>
      <c r="U255" s="314"/>
      <c r="V255" s="15">
        <v>337.36</v>
      </c>
      <c r="W255" s="314">
        <v>0</v>
      </c>
      <c r="X255" s="314"/>
      <c r="Y255" s="21" t="s">
        <v>85</v>
      </c>
      <c r="AA255" s="295"/>
      <c r="AB255" s="295"/>
      <c r="AC255" s="21"/>
      <c r="AD255" s="16"/>
      <c r="AE255" s="296"/>
      <c r="AF255" s="296"/>
      <c r="AG255" s="296"/>
      <c r="AH255" s="314"/>
      <c r="AI255" s="314"/>
      <c r="AJ255" s="15"/>
    </row>
    <row r="256" spans="1:36" x14ac:dyDescent="0.2">
      <c r="A256" s="34" t="s">
        <v>443</v>
      </c>
      <c r="B256" s="33" t="b">
        <f t="shared" si="39"/>
        <v>1</v>
      </c>
      <c r="C256" s="33" t="str">
        <f t="shared" si="40"/>
        <v/>
      </c>
      <c r="D256" s="33" t="str">
        <f t="shared" si="41"/>
        <v/>
      </c>
      <c r="E256" s="33"/>
      <c r="F256" s="39">
        <f t="shared" si="42"/>
        <v>0</v>
      </c>
      <c r="J256" s="292" t="s">
        <v>545</v>
      </c>
      <c r="K256" s="292"/>
      <c r="L256" s="292"/>
      <c r="M256" s="293">
        <v>44680</v>
      </c>
      <c r="N256" s="293"/>
      <c r="O256" s="293"/>
      <c r="P256" s="15">
        <v>314.8295</v>
      </c>
      <c r="Q256" s="47">
        <v>22.5305</v>
      </c>
      <c r="R256" s="314">
        <v>0</v>
      </c>
      <c r="S256" s="314"/>
      <c r="T256" s="314"/>
      <c r="U256" s="314"/>
      <c r="V256" s="15">
        <v>337.36</v>
      </c>
      <c r="W256" s="314">
        <v>0</v>
      </c>
      <c r="X256" s="314"/>
      <c r="Y256" s="21" t="s">
        <v>85</v>
      </c>
      <c r="AA256" s="295"/>
      <c r="AB256" s="295"/>
      <c r="AC256" s="21"/>
      <c r="AD256" s="16"/>
      <c r="AE256" s="296"/>
      <c r="AF256" s="296"/>
      <c r="AG256" s="296"/>
      <c r="AH256" s="314"/>
      <c r="AI256" s="314"/>
      <c r="AJ256" s="15"/>
    </row>
    <row r="257" spans="1:36" x14ac:dyDescent="0.2">
      <c r="A257" s="34" t="s">
        <v>443</v>
      </c>
      <c r="B257" s="33" t="b">
        <f t="shared" si="39"/>
        <v>1</v>
      </c>
      <c r="C257" s="33" t="str">
        <f t="shared" si="40"/>
        <v/>
      </c>
      <c r="D257" s="33" t="str">
        <f t="shared" si="41"/>
        <v/>
      </c>
      <c r="E257" s="33"/>
      <c r="F257" s="39">
        <f t="shared" si="42"/>
        <v>0</v>
      </c>
      <c r="J257" s="292" t="s">
        <v>546</v>
      </c>
      <c r="K257" s="292"/>
      <c r="L257" s="292"/>
      <c r="M257" s="293">
        <v>44710</v>
      </c>
      <c r="N257" s="293"/>
      <c r="O257" s="293"/>
      <c r="P257" s="15">
        <v>316.11219999999997</v>
      </c>
      <c r="Q257" s="47">
        <v>21.247800000000002</v>
      </c>
      <c r="R257" s="314">
        <v>0</v>
      </c>
      <c r="S257" s="314"/>
      <c r="T257" s="314"/>
      <c r="U257" s="314"/>
      <c r="V257" s="15">
        <v>337.36</v>
      </c>
      <c r="W257" s="314">
        <v>0</v>
      </c>
      <c r="X257" s="314"/>
      <c r="Y257" s="21" t="s">
        <v>85</v>
      </c>
      <c r="AA257" s="295"/>
      <c r="AB257" s="295"/>
      <c r="AC257" s="21"/>
      <c r="AD257" s="16"/>
      <c r="AE257" s="296"/>
      <c r="AF257" s="296"/>
      <c r="AG257" s="296"/>
      <c r="AH257" s="314"/>
      <c r="AI257" s="314"/>
      <c r="AJ257" s="15"/>
    </row>
    <row r="258" spans="1:36" x14ac:dyDescent="0.2">
      <c r="A258" s="34" t="s">
        <v>443</v>
      </c>
      <c r="B258" s="33" t="b">
        <f t="shared" si="39"/>
        <v>1</v>
      </c>
      <c r="C258" s="33" t="str">
        <f t="shared" si="40"/>
        <v/>
      </c>
      <c r="D258" s="33" t="str">
        <f t="shared" si="41"/>
        <v/>
      </c>
      <c r="E258" s="33"/>
      <c r="F258" s="39">
        <f t="shared" si="42"/>
        <v>0</v>
      </c>
      <c r="J258" s="292" t="s">
        <v>547</v>
      </c>
      <c r="K258" s="292"/>
      <c r="L258" s="292"/>
      <c r="M258" s="293">
        <v>44741</v>
      </c>
      <c r="N258" s="293"/>
      <c r="O258" s="293"/>
      <c r="P258" s="15">
        <v>317.39999999999998</v>
      </c>
      <c r="Q258" s="47">
        <v>19.96</v>
      </c>
      <c r="R258" s="314">
        <v>0</v>
      </c>
      <c r="S258" s="314"/>
      <c r="T258" s="314"/>
      <c r="U258" s="314"/>
      <c r="V258" s="15">
        <v>337.36</v>
      </c>
      <c r="W258" s="314">
        <v>0</v>
      </c>
      <c r="X258" s="314"/>
      <c r="Y258" s="21" t="s">
        <v>85</v>
      </c>
      <c r="AA258" s="295"/>
      <c r="AB258" s="295"/>
      <c r="AC258" s="21"/>
      <c r="AD258" s="16"/>
      <c r="AE258" s="296"/>
      <c r="AF258" s="296"/>
      <c r="AG258" s="296"/>
      <c r="AH258" s="314"/>
      <c r="AI258" s="314"/>
      <c r="AJ258" s="15"/>
    </row>
    <row r="259" spans="1:36" x14ac:dyDescent="0.2">
      <c r="A259" s="34" t="s">
        <v>443</v>
      </c>
      <c r="B259" s="33" t="b">
        <f t="shared" si="39"/>
        <v>1</v>
      </c>
      <c r="C259" s="33" t="str">
        <f t="shared" si="40"/>
        <v/>
      </c>
      <c r="D259" s="33" t="str">
        <f t="shared" si="41"/>
        <v/>
      </c>
      <c r="E259" s="33"/>
      <c r="F259" s="39">
        <f t="shared" si="42"/>
        <v>0</v>
      </c>
      <c r="J259" s="292" t="s">
        <v>548</v>
      </c>
      <c r="K259" s="292"/>
      <c r="L259" s="292"/>
      <c r="M259" s="293">
        <v>44771</v>
      </c>
      <c r="N259" s="293"/>
      <c r="O259" s="293"/>
      <c r="P259" s="15">
        <v>318.69319999999999</v>
      </c>
      <c r="Q259" s="47">
        <v>18.666799999999999</v>
      </c>
      <c r="R259" s="314">
        <v>0</v>
      </c>
      <c r="S259" s="314"/>
      <c r="T259" s="314"/>
      <c r="U259" s="314"/>
      <c r="V259" s="15">
        <v>337.36</v>
      </c>
      <c r="W259" s="314">
        <v>0</v>
      </c>
      <c r="X259" s="314"/>
      <c r="Y259" s="21" t="s">
        <v>85</v>
      </c>
      <c r="AA259" s="295"/>
      <c r="AB259" s="295"/>
      <c r="AC259" s="21"/>
      <c r="AD259" s="16"/>
      <c r="AE259" s="296"/>
      <c r="AF259" s="296"/>
      <c r="AG259" s="296"/>
      <c r="AH259" s="314"/>
      <c r="AI259" s="314"/>
      <c r="AJ259" s="15"/>
    </row>
    <row r="260" spans="1:36" x14ac:dyDescent="0.2">
      <c r="A260" s="34" t="s">
        <v>443</v>
      </c>
      <c r="B260" s="33" t="b">
        <f t="shared" si="39"/>
        <v>1</v>
      </c>
      <c r="C260" s="33" t="str">
        <f t="shared" si="40"/>
        <v/>
      </c>
      <c r="D260" s="33" t="str">
        <f t="shared" si="41"/>
        <v/>
      </c>
      <c r="E260" s="33"/>
      <c r="F260" s="39">
        <f t="shared" si="42"/>
        <v>0</v>
      </c>
      <c r="J260" s="292" t="s">
        <v>549</v>
      </c>
      <c r="K260" s="292"/>
      <c r="L260" s="292"/>
      <c r="M260" s="293">
        <v>44802</v>
      </c>
      <c r="N260" s="293"/>
      <c r="O260" s="293"/>
      <c r="P260" s="15">
        <v>319.99160000000001</v>
      </c>
      <c r="Q260" s="47">
        <v>17.368400000000001</v>
      </c>
      <c r="R260" s="314">
        <v>0</v>
      </c>
      <c r="S260" s="314"/>
      <c r="T260" s="314"/>
      <c r="U260" s="314"/>
      <c r="V260" s="15">
        <v>337.36</v>
      </c>
      <c r="W260" s="314">
        <v>0</v>
      </c>
      <c r="X260" s="314"/>
      <c r="Y260" s="21" t="s">
        <v>85</v>
      </c>
      <c r="AA260" s="295"/>
      <c r="AB260" s="295"/>
      <c r="AC260" s="21"/>
      <c r="AD260" s="16"/>
      <c r="AE260" s="296"/>
      <c r="AF260" s="296"/>
      <c r="AG260" s="296"/>
      <c r="AH260" s="314"/>
      <c r="AI260" s="314"/>
      <c r="AJ260" s="15"/>
    </row>
    <row r="261" spans="1:36" x14ac:dyDescent="0.2">
      <c r="A261" s="34" t="s">
        <v>443</v>
      </c>
      <c r="B261" s="33" t="b">
        <f t="shared" si="39"/>
        <v>1</v>
      </c>
      <c r="C261" s="33" t="str">
        <f t="shared" si="40"/>
        <v/>
      </c>
      <c r="D261" s="33" t="str">
        <f t="shared" si="41"/>
        <v/>
      </c>
      <c r="E261" s="33"/>
      <c r="F261" s="39">
        <f t="shared" si="42"/>
        <v>0</v>
      </c>
      <c r="J261" s="292" t="s">
        <v>550</v>
      </c>
      <c r="K261" s="292"/>
      <c r="L261" s="292"/>
      <c r="M261" s="293">
        <v>44833</v>
      </c>
      <c r="N261" s="293"/>
      <c r="O261" s="293"/>
      <c r="P261" s="15">
        <v>321.29520000000002</v>
      </c>
      <c r="Q261" s="47">
        <v>16.064800000000002</v>
      </c>
      <c r="R261" s="314">
        <v>0</v>
      </c>
      <c r="S261" s="314"/>
      <c r="T261" s="314"/>
      <c r="U261" s="314"/>
      <c r="V261" s="15">
        <v>337.36</v>
      </c>
      <c r="W261" s="314">
        <v>0</v>
      </c>
      <c r="X261" s="314"/>
      <c r="Y261" s="21" t="s">
        <v>85</v>
      </c>
      <c r="AA261" s="295"/>
      <c r="AB261" s="295"/>
      <c r="AC261" s="21"/>
      <c r="AD261" s="16"/>
      <c r="AE261" s="296"/>
      <c r="AF261" s="296"/>
      <c r="AG261" s="296"/>
      <c r="AH261" s="314"/>
      <c r="AI261" s="314"/>
      <c r="AJ261" s="15"/>
    </row>
    <row r="262" spans="1:36" x14ac:dyDescent="0.2">
      <c r="A262" s="34" t="s">
        <v>443</v>
      </c>
      <c r="B262" s="33" t="b">
        <f t="shared" si="39"/>
        <v>1</v>
      </c>
      <c r="C262" s="33" t="str">
        <f t="shared" si="40"/>
        <v/>
      </c>
      <c r="D262" s="33" t="str">
        <f t="shared" si="41"/>
        <v/>
      </c>
      <c r="E262" s="33"/>
      <c r="F262" s="39">
        <f t="shared" si="42"/>
        <v>0</v>
      </c>
      <c r="J262" s="292" t="s">
        <v>551</v>
      </c>
      <c r="K262" s="292"/>
      <c r="L262" s="292"/>
      <c r="M262" s="293">
        <v>44863</v>
      </c>
      <c r="N262" s="293"/>
      <c r="O262" s="293"/>
      <c r="P262" s="15">
        <v>322.60419999999999</v>
      </c>
      <c r="Q262" s="47">
        <v>14.755800000000001</v>
      </c>
      <c r="R262" s="314">
        <v>0</v>
      </c>
      <c r="S262" s="314"/>
      <c r="T262" s="314"/>
      <c r="U262" s="314"/>
      <c r="V262" s="15">
        <v>337.36</v>
      </c>
      <c r="W262" s="314">
        <v>0</v>
      </c>
      <c r="X262" s="314"/>
      <c r="Y262" s="21" t="s">
        <v>85</v>
      </c>
      <c r="AA262" s="295"/>
      <c r="AB262" s="295"/>
      <c r="AC262" s="21"/>
      <c r="AD262" s="16"/>
      <c r="AE262" s="296"/>
      <c r="AF262" s="296"/>
      <c r="AG262" s="296"/>
      <c r="AH262" s="314"/>
      <c r="AI262" s="314"/>
      <c r="AJ262" s="15"/>
    </row>
    <row r="263" spans="1:36" x14ac:dyDescent="0.2">
      <c r="A263" s="34" t="s">
        <v>443</v>
      </c>
      <c r="B263" s="33" t="b">
        <f t="shared" si="39"/>
        <v>1</v>
      </c>
      <c r="C263" s="33" t="str">
        <f t="shared" si="40"/>
        <v/>
      </c>
      <c r="D263" s="33" t="str">
        <f t="shared" si="41"/>
        <v/>
      </c>
      <c r="E263" s="33"/>
      <c r="F263" s="39">
        <f t="shared" si="42"/>
        <v>0</v>
      </c>
      <c r="J263" s="292" t="s">
        <v>552</v>
      </c>
      <c r="K263" s="292"/>
      <c r="L263" s="292"/>
      <c r="M263" s="293">
        <v>44894</v>
      </c>
      <c r="N263" s="293"/>
      <c r="O263" s="293"/>
      <c r="P263" s="15">
        <v>323.91860000000003</v>
      </c>
      <c r="Q263" s="47">
        <v>13.4414</v>
      </c>
      <c r="R263" s="314">
        <v>0</v>
      </c>
      <c r="S263" s="314"/>
      <c r="T263" s="314"/>
      <c r="U263" s="314"/>
      <c r="V263" s="15">
        <v>337.36</v>
      </c>
      <c r="W263" s="314">
        <v>0</v>
      </c>
      <c r="X263" s="314"/>
      <c r="Y263" s="21" t="s">
        <v>85</v>
      </c>
      <c r="AA263" s="295"/>
      <c r="AB263" s="295"/>
      <c r="AC263" s="21"/>
      <c r="AD263" s="16"/>
      <c r="AE263" s="296"/>
      <c r="AF263" s="296"/>
      <c r="AG263" s="296"/>
      <c r="AH263" s="314"/>
      <c r="AI263" s="314"/>
      <c r="AJ263" s="15"/>
    </row>
    <row r="264" spans="1:36" x14ac:dyDescent="0.2">
      <c r="A264" s="34" t="s">
        <v>443</v>
      </c>
      <c r="B264" s="33" t="b">
        <f t="shared" si="39"/>
        <v>1</v>
      </c>
      <c r="C264" s="33" t="str">
        <f t="shared" si="40"/>
        <v/>
      </c>
      <c r="D264" s="33" t="str">
        <f t="shared" si="41"/>
        <v/>
      </c>
      <c r="E264" s="33"/>
      <c r="F264" s="39">
        <f t="shared" si="42"/>
        <v>0</v>
      </c>
      <c r="J264" s="292" t="s">
        <v>553</v>
      </c>
      <c r="K264" s="292"/>
      <c r="L264" s="292"/>
      <c r="M264" s="293">
        <v>44924</v>
      </c>
      <c r="N264" s="293"/>
      <c r="O264" s="293"/>
      <c r="P264" s="15">
        <v>325.23829999999998</v>
      </c>
      <c r="Q264" s="47">
        <v>12.121700000000001</v>
      </c>
      <c r="R264" s="314">
        <v>0</v>
      </c>
      <c r="S264" s="314"/>
      <c r="T264" s="314"/>
      <c r="U264" s="314"/>
      <c r="V264" s="15">
        <v>337.36</v>
      </c>
      <c r="W264" s="314">
        <v>0</v>
      </c>
      <c r="X264" s="314"/>
      <c r="Y264" s="21" t="s">
        <v>85</v>
      </c>
      <c r="AA264" s="295"/>
      <c r="AB264" s="295"/>
      <c r="AC264" s="21"/>
      <c r="AD264" s="16"/>
      <c r="AE264" s="296"/>
      <c r="AF264" s="296"/>
      <c r="AG264" s="296"/>
      <c r="AH264" s="314"/>
      <c r="AI264" s="314"/>
      <c r="AJ264" s="15"/>
    </row>
    <row r="265" spans="1:36" x14ac:dyDescent="0.2">
      <c r="A265" s="34" t="s">
        <v>443</v>
      </c>
      <c r="B265" s="33" t="b">
        <f t="shared" si="39"/>
        <v>1</v>
      </c>
      <c r="C265" s="33" t="str">
        <f t="shared" si="40"/>
        <v/>
      </c>
      <c r="D265" s="33" t="str">
        <f t="shared" si="41"/>
        <v/>
      </c>
      <c r="E265" s="33"/>
      <c r="F265" s="39">
        <f t="shared" si="42"/>
        <v>0</v>
      </c>
      <c r="J265" s="292" t="s">
        <v>554</v>
      </c>
      <c r="K265" s="292"/>
      <c r="L265" s="292"/>
      <c r="M265" s="293">
        <v>44955</v>
      </c>
      <c r="N265" s="293"/>
      <c r="O265" s="293"/>
      <c r="P265" s="15">
        <v>326.56330000000003</v>
      </c>
      <c r="Q265" s="47">
        <v>10.7967</v>
      </c>
      <c r="R265" s="314">
        <v>0</v>
      </c>
      <c r="S265" s="314"/>
      <c r="T265" s="314"/>
      <c r="U265" s="314"/>
      <c r="V265" s="15">
        <v>337.36</v>
      </c>
      <c r="W265" s="314">
        <v>0</v>
      </c>
      <c r="X265" s="314"/>
      <c r="Y265" s="21" t="s">
        <v>85</v>
      </c>
      <c r="AA265" s="295"/>
      <c r="AB265" s="295"/>
      <c r="AC265" s="21"/>
      <c r="AD265" s="16"/>
      <c r="AE265" s="296"/>
      <c r="AF265" s="296"/>
      <c r="AG265" s="296"/>
      <c r="AH265" s="314"/>
      <c r="AI265" s="314"/>
      <c r="AJ265" s="15"/>
    </row>
    <row r="266" spans="1:36" x14ac:dyDescent="0.2">
      <c r="A266" s="34" t="s">
        <v>443</v>
      </c>
      <c r="B266" s="33" t="b">
        <f t="shared" si="39"/>
        <v>1</v>
      </c>
      <c r="C266" s="33" t="str">
        <f t="shared" si="40"/>
        <v/>
      </c>
      <c r="D266" s="33" t="str">
        <f t="shared" si="41"/>
        <v/>
      </c>
      <c r="E266" s="33"/>
      <c r="F266" s="39">
        <f t="shared" si="42"/>
        <v>0</v>
      </c>
      <c r="J266" s="292" t="s">
        <v>555</v>
      </c>
      <c r="K266" s="292"/>
      <c r="L266" s="292"/>
      <c r="M266" s="293">
        <v>44985</v>
      </c>
      <c r="N266" s="293"/>
      <c r="O266" s="293"/>
      <c r="P266" s="15">
        <v>327.8938</v>
      </c>
      <c r="Q266" s="47">
        <v>9.4662000000000006</v>
      </c>
      <c r="R266" s="314">
        <v>0</v>
      </c>
      <c r="S266" s="314"/>
      <c r="T266" s="314"/>
      <c r="U266" s="314"/>
      <c r="V266" s="15">
        <v>337.36</v>
      </c>
      <c r="W266" s="314">
        <v>0</v>
      </c>
      <c r="X266" s="314"/>
      <c r="Y266" s="21" t="s">
        <v>85</v>
      </c>
      <c r="AA266" s="295"/>
      <c r="AB266" s="295"/>
      <c r="AC266" s="21"/>
      <c r="AD266" s="16"/>
      <c r="AE266" s="296"/>
      <c r="AF266" s="296"/>
      <c r="AG266" s="296"/>
      <c r="AH266" s="314"/>
      <c r="AI266" s="314"/>
      <c r="AJ266" s="15"/>
    </row>
    <row r="267" spans="1:36" x14ac:dyDescent="0.2">
      <c r="A267" s="34" t="s">
        <v>443</v>
      </c>
      <c r="B267" s="33" t="b">
        <f t="shared" si="39"/>
        <v>1</v>
      </c>
      <c r="C267" s="33" t="str">
        <f t="shared" si="40"/>
        <v/>
      </c>
      <c r="D267" s="33" t="str">
        <f t="shared" si="41"/>
        <v/>
      </c>
      <c r="E267" s="33"/>
      <c r="F267" s="39">
        <f t="shared" si="42"/>
        <v>0</v>
      </c>
      <c r="J267" s="292" t="s">
        <v>556</v>
      </c>
      <c r="K267" s="292"/>
      <c r="L267" s="292"/>
      <c r="M267" s="293">
        <v>45014</v>
      </c>
      <c r="N267" s="293"/>
      <c r="O267" s="293"/>
      <c r="P267" s="15">
        <v>329.22969999999998</v>
      </c>
      <c r="Q267" s="47">
        <v>8.1303000000000001</v>
      </c>
      <c r="R267" s="314">
        <v>0</v>
      </c>
      <c r="S267" s="314"/>
      <c r="T267" s="314"/>
      <c r="U267" s="314"/>
      <c r="V267" s="15">
        <v>337.36</v>
      </c>
      <c r="W267" s="314">
        <v>0</v>
      </c>
      <c r="X267" s="314"/>
      <c r="Y267" s="21" t="s">
        <v>85</v>
      </c>
      <c r="AA267" s="295"/>
      <c r="AB267" s="295"/>
      <c r="AC267" s="21"/>
      <c r="AD267" s="16"/>
      <c r="AE267" s="296"/>
      <c r="AF267" s="296"/>
      <c r="AG267" s="296"/>
      <c r="AH267" s="314"/>
      <c r="AI267" s="314"/>
      <c r="AJ267" s="15"/>
    </row>
    <row r="268" spans="1:36" x14ac:dyDescent="0.2">
      <c r="A268" s="34" t="s">
        <v>443</v>
      </c>
      <c r="B268" s="33" t="b">
        <f t="shared" si="39"/>
        <v>1</v>
      </c>
      <c r="C268" s="33" t="str">
        <f t="shared" si="40"/>
        <v/>
      </c>
      <c r="D268" s="33" t="str">
        <f t="shared" si="41"/>
        <v/>
      </c>
      <c r="E268" s="33"/>
      <c r="F268" s="39">
        <f t="shared" si="42"/>
        <v>0</v>
      </c>
      <c r="J268" s="292" t="s">
        <v>557</v>
      </c>
      <c r="K268" s="292"/>
      <c r="L268" s="292"/>
      <c r="M268" s="293">
        <v>45045</v>
      </c>
      <c r="N268" s="293"/>
      <c r="O268" s="293"/>
      <c r="P268" s="15">
        <v>330.57100000000003</v>
      </c>
      <c r="Q268" s="47">
        <v>6.7889999999999997</v>
      </c>
      <c r="R268" s="314">
        <v>0</v>
      </c>
      <c r="S268" s="314"/>
      <c r="T268" s="314"/>
      <c r="U268" s="314"/>
      <c r="V268" s="15">
        <v>337.36</v>
      </c>
      <c r="W268" s="314">
        <v>0</v>
      </c>
      <c r="X268" s="314"/>
      <c r="Y268" s="21" t="s">
        <v>85</v>
      </c>
      <c r="AA268" s="295"/>
      <c r="AB268" s="295"/>
      <c r="AC268" s="21"/>
      <c r="AD268" s="16"/>
      <c r="AE268" s="296"/>
      <c r="AF268" s="296"/>
      <c r="AG268" s="296"/>
      <c r="AH268" s="314"/>
      <c r="AI268" s="314"/>
      <c r="AJ268" s="15"/>
    </row>
    <row r="269" spans="1:36" x14ac:dyDescent="0.2">
      <c r="A269" s="34" t="s">
        <v>443</v>
      </c>
      <c r="B269" s="33" t="b">
        <f t="shared" si="39"/>
        <v>1</v>
      </c>
      <c r="C269" s="33" t="str">
        <f t="shared" si="40"/>
        <v/>
      </c>
      <c r="D269" s="33" t="str">
        <f t="shared" si="41"/>
        <v/>
      </c>
      <c r="E269" s="33"/>
      <c r="F269" s="39">
        <f t="shared" si="42"/>
        <v>0</v>
      </c>
      <c r="J269" s="292" t="s">
        <v>558</v>
      </c>
      <c r="K269" s="292"/>
      <c r="L269" s="292"/>
      <c r="M269" s="293">
        <v>45075</v>
      </c>
      <c r="N269" s="293"/>
      <c r="O269" s="293"/>
      <c r="P269" s="15">
        <v>331.9178</v>
      </c>
      <c r="Q269" s="47">
        <v>5.4421999999999997</v>
      </c>
      <c r="R269" s="314">
        <v>0</v>
      </c>
      <c r="S269" s="314"/>
      <c r="T269" s="314"/>
      <c r="U269" s="314"/>
      <c r="V269" s="15">
        <v>337.36</v>
      </c>
      <c r="W269" s="314">
        <v>0</v>
      </c>
      <c r="X269" s="314"/>
      <c r="Y269" s="21" t="s">
        <v>85</v>
      </c>
      <c r="AA269" s="295"/>
      <c r="AB269" s="295"/>
      <c r="AC269" s="21"/>
      <c r="AD269" s="16"/>
      <c r="AE269" s="296"/>
      <c r="AF269" s="296"/>
      <c r="AG269" s="296"/>
      <c r="AH269" s="314"/>
      <c r="AI269" s="314"/>
      <c r="AJ269" s="15"/>
    </row>
    <row r="270" spans="1:36" x14ac:dyDescent="0.2">
      <c r="A270" s="34" t="s">
        <v>443</v>
      </c>
      <c r="B270" s="33" t="b">
        <f t="shared" si="39"/>
        <v>1</v>
      </c>
      <c r="C270" s="33" t="str">
        <f t="shared" si="40"/>
        <v/>
      </c>
      <c r="D270" s="33" t="str">
        <f t="shared" si="41"/>
        <v/>
      </c>
      <c r="E270" s="33"/>
      <c r="F270" s="39">
        <f t="shared" si="42"/>
        <v>0</v>
      </c>
      <c r="J270" s="292" t="s">
        <v>559</v>
      </c>
      <c r="K270" s="292"/>
      <c r="L270" s="292"/>
      <c r="M270" s="293">
        <v>45106</v>
      </c>
      <c r="N270" s="293"/>
      <c r="O270" s="293"/>
      <c r="P270" s="15">
        <v>333.27</v>
      </c>
      <c r="Q270" s="47">
        <v>4.09</v>
      </c>
      <c r="R270" s="314">
        <v>0</v>
      </c>
      <c r="S270" s="314"/>
      <c r="T270" s="314"/>
      <c r="U270" s="314"/>
      <c r="V270" s="15">
        <v>337.36</v>
      </c>
      <c r="W270" s="314">
        <v>0</v>
      </c>
      <c r="X270" s="314"/>
      <c r="Y270" s="21" t="s">
        <v>85</v>
      </c>
      <c r="AA270" s="295"/>
      <c r="AB270" s="295"/>
      <c r="AC270" s="21"/>
      <c r="AD270" s="16"/>
      <c r="AE270" s="296"/>
      <c r="AF270" s="296"/>
      <c r="AG270" s="296"/>
      <c r="AH270" s="314"/>
      <c r="AI270" s="314"/>
      <c r="AJ270" s="15"/>
    </row>
    <row r="271" spans="1:36" x14ac:dyDescent="0.2">
      <c r="A271" s="34" t="s">
        <v>443</v>
      </c>
      <c r="B271" s="33" t="b">
        <f t="shared" si="39"/>
        <v>1</v>
      </c>
      <c r="C271" s="33" t="str">
        <f t="shared" si="40"/>
        <v/>
      </c>
      <c r="D271" s="33" t="str">
        <f t="shared" si="41"/>
        <v/>
      </c>
      <c r="E271" s="33"/>
      <c r="F271" s="39">
        <f t="shared" si="42"/>
        <v>0</v>
      </c>
      <c r="J271" s="292" t="s">
        <v>560</v>
      </c>
      <c r="K271" s="292"/>
      <c r="L271" s="292"/>
      <c r="M271" s="293">
        <v>45136</v>
      </c>
      <c r="N271" s="293"/>
      <c r="O271" s="293"/>
      <c r="P271" s="15">
        <v>334.62779999999998</v>
      </c>
      <c r="Q271" s="47">
        <v>2.7322000000000002</v>
      </c>
      <c r="R271" s="314">
        <v>0</v>
      </c>
      <c r="S271" s="314"/>
      <c r="T271" s="314"/>
      <c r="U271" s="314"/>
      <c r="V271" s="15">
        <v>337.36</v>
      </c>
      <c r="W271" s="314">
        <v>0</v>
      </c>
      <c r="X271" s="314"/>
      <c r="Y271" s="21" t="s">
        <v>85</v>
      </c>
      <c r="AA271" s="295"/>
      <c r="AB271" s="295"/>
      <c r="AC271" s="21"/>
      <c r="AD271" s="16"/>
      <c r="AE271" s="296"/>
      <c r="AF271" s="296"/>
      <c r="AG271" s="296"/>
      <c r="AH271" s="314"/>
      <c r="AI271" s="314"/>
      <c r="AJ271" s="15"/>
    </row>
    <row r="272" spans="1:36" x14ac:dyDescent="0.2">
      <c r="A272" s="34" t="s">
        <v>443</v>
      </c>
      <c r="B272" s="33" t="b">
        <f t="shared" si="39"/>
        <v>1</v>
      </c>
      <c r="C272" s="33" t="str">
        <f t="shared" si="40"/>
        <v/>
      </c>
      <c r="D272" s="33" t="str">
        <f t="shared" si="41"/>
        <v/>
      </c>
      <c r="E272" s="33"/>
      <c r="F272" s="39">
        <f t="shared" si="42"/>
        <v>0</v>
      </c>
      <c r="J272" s="292" t="s">
        <v>561</v>
      </c>
      <c r="K272" s="292"/>
      <c r="L272" s="292"/>
      <c r="M272" s="293">
        <v>45167</v>
      </c>
      <c r="N272" s="293"/>
      <c r="O272" s="293"/>
      <c r="P272" s="15">
        <v>335.99029999999999</v>
      </c>
      <c r="Q272" s="47">
        <v>1.3689</v>
      </c>
      <c r="R272" s="314">
        <v>0</v>
      </c>
      <c r="S272" s="314"/>
      <c r="T272" s="314"/>
      <c r="U272" s="314"/>
      <c r="V272" s="15">
        <v>337.35919999999999</v>
      </c>
      <c r="W272" s="314">
        <v>0</v>
      </c>
      <c r="X272" s="314"/>
      <c r="Y272" s="21" t="s">
        <v>85</v>
      </c>
      <c r="AA272" s="295"/>
      <c r="AB272" s="295"/>
      <c r="AC272" s="21"/>
      <c r="AD272" s="16"/>
      <c r="AE272" s="296"/>
      <c r="AF272" s="296"/>
      <c r="AG272" s="296"/>
      <c r="AH272" s="314"/>
      <c r="AI272" s="314"/>
      <c r="AJ272" s="15"/>
    </row>
    <row r="273" spans="1:36" x14ac:dyDescent="0.2">
      <c r="M273" s="291" t="s">
        <v>109</v>
      </c>
      <c r="N273" s="291"/>
      <c r="O273" s="291"/>
      <c r="AH273" s="13"/>
      <c r="AI273" s="13"/>
    </row>
    <row r="274" spans="1:36" x14ac:dyDescent="0.2">
      <c r="A274" s="34" t="s">
        <v>443</v>
      </c>
      <c r="B274" s="33" t="b">
        <f t="shared" ref="B274:B276" si="43">DATE(YEAR(AD274),MONTH(AD274),DAY(AD274))=DATE(YEAR(AE274),MONTH(AE274),DAY(AE274))</f>
        <v>1</v>
      </c>
      <c r="C274" s="33" t="str">
        <f t="shared" ref="C274:C276" si="44">IF(ISBLANK(AD274)=FALSE,TEXT(AD274,"YYYY-MM"),"")</f>
        <v/>
      </c>
      <c r="D274" s="33" t="str">
        <f t="shared" ref="D274:D276" si="45">IF(ISBLANK(AE274)=FALSE,TEXT(AE274,"YYYY-MM"),"")</f>
        <v/>
      </c>
      <c r="E274" s="33"/>
      <c r="F274" s="39">
        <f t="shared" ref="F274:F276" si="46">AH274</f>
        <v>0</v>
      </c>
      <c r="J274" s="292" t="s">
        <v>562</v>
      </c>
      <c r="K274" s="292"/>
      <c r="L274" s="292"/>
      <c r="M274" s="293">
        <v>45198</v>
      </c>
      <c r="N274" s="293"/>
      <c r="O274" s="293"/>
      <c r="P274" s="15">
        <v>258.33</v>
      </c>
      <c r="Q274" s="47">
        <v>0</v>
      </c>
      <c r="R274" s="314">
        <v>0</v>
      </c>
      <c r="S274" s="314"/>
      <c r="T274" s="314"/>
      <c r="U274" s="314"/>
      <c r="V274" s="15">
        <v>258.33</v>
      </c>
      <c r="W274" s="314">
        <v>0</v>
      </c>
      <c r="X274" s="314"/>
      <c r="Y274" s="21" t="s">
        <v>85</v>
      </c>
      <c r="AA274" s="295"/>
      <c r="AB274" s="295"/>
      <c r="AC274" s="21"/>
      <c r="AD274" s="16"/>
      <c r="AE274" s="296"/>
      <c r="AF274" s="296"/>
      <c r="AG274" s="296"/>
      <c r="AH274" s="314"/>
      <c r="AI274" s="314"/>
      <c r="AJ274" s="15"/>
    </row>
    <row r="275" spans="1:36" x14ac:dyDescent="0.2">
      <c r="A275" s="34" t="s">
        <v>443</v>
      </c>
      <c r="B275" s="33" t="b">
        <f t="shared" si="43"/>
        <v>1</v>
      </c>
      <c r="C275" s="33" t="str">
        <f t="shared" si="44"/>
        <v/>
      </c>
      <c r="D275" s="33" t="str">
        <f t="shared" si="45"/>
        <v/>
      </c>
      <c r="E275" s="33"/>
      <c r="F275" s="39">
        <f t="shared" si="46"/>
        <v>0</v>
      </c>
      <c r="J275" s="292" t="s">
        <v>563</v>
      </c>
      <c r="K275" s="292"/>
      <c r="L275" s="292"/>
      <c r="M275" s="293">
        <v>45228</v>
      </c>
      <c r="N275" s="293"/>
      <c r="O275" s="293"/>
      <c r="P275" s="15">
        <v>258.33</v>
      </c>
      <c r="Q275" s="47">
        <v>0</v>
      </c>
      <c r="R275" s="314">
        <v>0</v>
      </c>
      <c r="S275" s="314"/>
      <c r="T275" s="314"/>
      <c r="U275" s="314"/>
      <c r="V275" s="15">
        <v>258.33</v>
      </c>
      <c r="W275" s="314">
        <v>0</v>
      </c>
      <c r="X275" s="314"/>
      <c r="Y275" s="21" t="s">
        <v>85</v>
      </c>
      <c r="AA275" s="295"/>
      <c r="AB275" s="295"/>
      <c r="AC275" s="21"/>
      <c r="AD275" s="16"/>
      <c r="AE275" s="296"/>
      <c r="AF275" s="296"/>
      <c r="AG275" s="296"/>
      <c r="AH275" s="314"/>
      <c r="AI275" s="314"/>
      <c r="AJ275" s="15"/>
    </row>
    <row r="276" spans="1:36" x14ac:dyDescent="0.2">
      <c r="A276" s="34" t="s">
        <v>443</v>
      </c>
      <c r="B276" s="33" t="b">
        <f t="shared" si="43"/>
        <v>1</v>
      </c>
      <c r="C276" s="33" t="str">
        <f t="shared" si="44"/>
        <v/>
      </c>
      <c r="D276" s="33" t="str">
        <f t="shared" si="45"/>
        <v/>
      </c>
      <c r="E276" s="33"/>
      <c r="F276" s="39">
        <f t="shared" si="46"/>
        <v>0</v>
      </c>
      <c r="J276" s="292" t="s">
        <v>564</v>
      </c>
      <c r="K276" s="292"/>
      <c r="L276" s="292"/>
      <c r="M276" s="293">
        <v>45289</v>
      </c>
      <c r="N276" s="293"/>
      <c r="O276" s="293"/>
      <c r="P276" s="15">
        <v>258.33999999999997</v>
      </c>
      <c r="Q276" s="47">
        <v>0</v>
      </c>
      <c r="R276" s="314">
        <v>0</v>
      </c>
      <c r="S276" s="314"/>
      <c r="T276" s="314"/>
      <c r="U276" s="314"/>
      <c r="V276" s="15">
        <v>258.33999999999997</v>
      </c>
      <c r="W276" s="314">
        <v>0</v>
      </c>
      <c r="X276" s="314"/>
      <c r="Y276" s="21" t="s">
        <v>85</v>
      </c>
      <c r="AA276" s="295"/>
      <c r="AB276" s="295"/>
      <c r="AC276" s="21"/>
      <c r="AD276" s="16"/>
      <c r="AE276" s="296"/>
      <c r="AF276" s="296"/>
      <c r="AG276" s="296"/>
      <c r="AH276" s="314"/>
      <c r="AI276" s="314"/>
      <c r="AJ276" s="15"/>
    </row>
    <row r="277" spans="1:36" x14ac:dyDescent="0.2">
      <c r="J277" s="288" t="s">
        <v>113</v>
      </c>
      <c r="K277" s="288"/>
      <c r="L277" s="288"/>
      <c r="M277" s="288"/>
      <c r="N277" s="288"/>
      <c r="O277" s="288"/>
      <c r="P277" s="17">
        <v>10877.1597</v>
      </c>
      <c r="Q277" s="48">
        <v>693.35950000000003</v>
      </c>
      <c r="R277" s="316">
        <v>0</v>
      </c>
      <c r="S277" s="316"/>
      <c r="T277" s="316"/>
      <c r="U277" s="316"/>
      <c r="V277" s="17">
        <v>11570.519200000001</v>
      </c>
      <c r="W277" s="316">
        <v>0</v>
      </c>
      <c r="X277" s="316"/>
      <c r="AH277" s="13"/>
      <c r="AI277" s="13"/>
    </row>
    <row r="278" spans="1:36" x14ac:dyDescent="0.2">
      <c r="AH278" s="13"/>
      <c r="AI278" s="13"/>
    </row>
    <row r="279" spans="1:36" x14ac:dyDescent="0.2">
      <c r="K279" s="290" t="s">
        <v>114</v>
      </c>
      <c r="L279" s="290"/>
      <c r="M279" s="290"/>
      <c r="O279" s="290" t="s">
        <v>115</v>
      </c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AH279" s="13"/>
      <c r="AI279" s="13"/>
    </row>
    <row r="280" spans="1:36" x14ac:dyDescent="0.2"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AH280" s="13"/>
      <c r="AI280" s="13"/>
    </row>
    <row r="281" spans="1:36" x14ac:dyDescent="0.2">
      <c r="AH281" s="13"/>
      <c r="AI281" s="13"/>
    </row>
    <row r="282" spans="1:36" x14ac:dyDescent="0.2">
      <c r="AH282" s="13"/>
      <c r="AI282" s="13"/>
    </row>
    <row r="283" spans="1:36" x14ac:dyDescent="0.2">
      <c r="AH283" s="13"/>
      <c r="AI283" s="13"/>
    </row>
    <row r="284" spans="1:36" x14ac:dyDescent="0.2">
      <c r="AH284" s="13"/>
      <c r="AI284" s="13"/>
    </row>
    <row r="285" spans="1:36" x14ac:dyDescent="0.2">
      <c r="L285" s="297" t="s">
        <v>47</v>
      </c>
      <c r="M285" s="297"/>
      <c r="N285" s="297"/>
      <c r="O285" s="297"/>
      <c r="P285" s="297"/>
      <c r="Q285" s="297"/>
      <c r="R285" s="297"/>
      <c r="AH285" s="13"/>
      <c r="AI285" s="13"/>
    </row>
    <row r="286" spans="1:36" x14ac:dyDescent="0.2">
      <c r="AH286" s="13"/>
      <c r="AI286" s="13"/>
    </row>
    <row r="287" spans="1:36" x14ac:dyDescent="0.2">
      <c r="L287" s="290" t="s">
        <v>48</v>
      </c>
      <c r="M287" s="290"/>
      <c r="N287" s="290"/>
      <c r="O287" s="290"/>
      <c r="P287" s="290"/>
      <c r="Q287" s="290"/>
      <c r="R287" s="290"/>
      <c r="S287" s="290"/>
      <c r="U287" s="299">
        <v>0</v>
      </c>
      <c r="V287" s="299"/>
      <c r="W287" s="299"/>
      <c r="AB287" s="290" t="s">
        <v>49</v>
      </c>
      <c r="AC287" s="290"/>
      <c r="AD287" s="290"/>
      <c r="AE287" s="290"/>
      <c r="AG287" s="299">
        <v>2698.88</v>
      </c>
      <c r="AH287" s="299"/>
      <c r="AI287" s="13"/>
    </row>
    <row r="288" spans="1:36" x14ac:dyDescent="0.2">
      <c r="L288" s="290" t="s">
        <v>50</v>
      </c>
      <c r="M288" s="290"/>
      <c r="N288" s="290"/>
      <c r="O288" s="290"/>
      <c r="P288" s="290"/>
      <c r="Q288" s="290"/>
      <c r="R288" s="290"/>
      <c r="S288" s="290"/>
      <c r="U288" s="299">
        <v>0</v>
      </c>
      <c r="V288" s="299"/>
      <c r="W288" s="299"/>
      <c r="AB288" s="290" t="s">
        <v>51</v>
      </c>
      <c r="AC288" s="290"/>
      <c r="AD288" s="290"/>
      <c r="AE288" s="290"/>
      <c r="AG288" s="300">
        <v>2698.88</v>
      </c>
      <c r="AH288" s="300"/>
      <c r="AI288" s="13"/>
    </row>
    <row r="289" spans="1:36" x14ac:dyDescent="0.2">
      <c r="L289" s="290" t="s">
        <v>52</v>
      </c>
      <c r="M289" s="290"/>
      <c r="N289" s="290"/>
      <c r="O289" s="290"/>
      <c r="P289" s="290"/>
      <c r="Q289" s="290"/>
      <c r="R289" s="290"/>
      <c r="S289" s="290"/>
      <c r="U289" s="299">
        <v>0</v>
      </c>
      <c r="V289" s="299"/>
      <c r="W289" s="299"/>
      <c r="AH289" s="13"/>
      <c r="AI289" s="13"/>
    </row>
    <row r="290" spans="1:36" x14ac:dyDescent="0.2">
      <c r="AH290" s="13"/>
      <c r="AI290" s="13"/>
    </row>
    <row r="291" spans="1:36" x14ac:dyDescent="0.2">
      <c r="L291" s="297" t="s">
        <v>53</v>
      </c>
      <c r="M291" s="297"/>
      <c r="N291" s="297"/>
      <c r="O291" s="297"/>
      <c r="P291" s="297"/>
      <c r="Q291" s="297"/>
      <c r="R291" s="297"/>
      <c r="AH291" s="13"/>
      <c r="AI291" s="13"/>
    </row>
    <row r="292" spans="1:36" x14ac:dyDescent="0.2">
      <c r="AH292" s="13"/>
      <c r="AI292" s="13"/>
    </row>
    <row r="293" spans="1:36" x14ac:dyDescent="0.2">
      <c r="L293" s="301" t="s">
        <v>54</v>
      </c>
      <c r="M293" s="301"/>
      <c r="N293" s="301"/>
      <c r="O293" s="301"/>
      <c r="P293" s="301"/>
      <c r="Q293" s="301"/>
      <c r="R293" s="301"/>
      <c r="S293" s="301"/>
      <c r="U293" s="299">
        <v>0</v>
      </c>
      <c r="V293" s="299"/>
      <c r="W293" s="299"/>
      <c r="AB293" s="290" t="s">
        <v>450</v>
      </c>
      <c r="AC293" s="290"/>
      <c r="AD293" s="290"/>
      <c r="AE293" s="290"/>
      <c r="AH293" s="13"/>
      <c r="AI293" s="13"/>
    </row>
    <row r="294" spans="1:36" x14ac:dyDescent="0.2">
      <c r="AH294" s="13"/>
      <c r="AI294" s="13"/>
    </row>
    <row r="295" spans="1:36" x14ac:dyDescent="0.2">
      <c r="L295" s="297" t="s">
        <v>56</v>
      </c>
      <c r="M295" s="297"/>
      <c r="N295" s="297"/>
      <c r="O295" s="297"/>
      <c r="P295" s="297"/>
      <c r="Q295" s="297"/>
      <c r="R295" s="297"/>
      <c r="AH295" s="13"/>
      <c r="AI295" s="13"/>
    </row>
    <row r="296" spans="1:36" ht="22.5" x14ac:dyDescent="0.2">
      <c r="J296" s="288" t="s">
        <v>57</v>
      </c>
      <c r="K296" s="288"/>
      <c r="L296" s="288"/>
      <c r="M296" s="288" t="s">
        <v>58</v>
      </c>
      <c r="N296" s="288"/>
      <c r="O296" s="288"/>
      <c r="P296" s="19" t="s">
        <v>59</v>
      </c>
      <c r="Q296" s="46" t="s">
        <v>60</v>
      </c>
      <c r="R296" s="288" t="s">
        <v>61</v>
      </c>
      <c r="S296" s="288"/>
      <c r="T296" s="288"/>
      <c r="U296" s="288"/>
      <c r="V296" s="19" t="s">
        <v>62</v>
      </c>
      <c r="W296" s="288" t="s">
        <v>63</v>
      </c>
      <c r="X296" s="288"/>
      <c r="Y296" s="19" t="s">
        <v>64</v>
      </c>
      <c r="AA296" s="288" t="s">
        <v>65</v>
      </c>
      <c r="AB296" s="288"/>
      <c r="AC296" s="19" t="s">
        <v>66</v>
      </c>
      <c r="AD296" s="19" t="s">
        <v>67</v>
      </c>
      <c r="AE296" s="288" t="s">
        <v>68</v>
      </c>
      <c r="AF296" s="288"/>
      <c r="AG296" s="288"/>
      <c r="AH296" s="288" t="s">
        <v>69</v>
      </c>
      <c r="AI296" s="288"/>
      <c r="AJ296" s="19" t="s">
        <v>63</v>
      </c>
    </row>
    <row r="297" spans="1:36" x14ac:dyDescent="0.2">
      <c r="M297" s="291" t="s">
        <v>70</v>
      </c>
      <c r="N297" s="291"/>
      <c r="O297" s="291"/>
      <c r="AH297" s="13"/>
      <c r="AI297" s="13"/>
    </row>
    <row r="298" spans="1:36" x14ac:dyDescent="0.2">
      <c r="A298" s="34" t="s">
        <v>443</v>
      </c>
      <c r="B298" s="33" t="b">
        <f t="shared" ref="B298:B328" si="47">DATE(YEAR(AD298),MONTH(AD298),DAY(AD298))=DATE(YEAR(AE298),MONTH(AE298),DAY(AE298))</f>
        <v>1</v>
      </c>
      <c r="C298" s="33" t="str">
        <f t="shared" ref="C298:C328" si="48">IF(ISBLANK(AD298)=FALSE,TEXT(AD298,"YYYY-MM"),"")</f>
        <v>2021-06</v>
      </c>
      <c r="D298" s="33" t="str">
        <f t="shared" ref="D298:D328" si="49">IF(ISBLANK(AE298)=FALSE,TEXT(AE298,"YYYY-MM"),"")</f>
        <v>2021-06</v>
      </c>
      <c r="E298" s="33"/>
      <c r="F298" s="39">
        <f t="shared" ref="F298:F328" si="50">AH298</f>
        <v>337.36</v>
      </c>
      <c r="J298" s="292" t="s">
        <v>566</v>
      </c>
      <c r="K298" s="292"/>
      <c r="L298" s="292"/>
      <c r="M298" s="293">
        <v>44314</v>
      </c>
      <c r="N298" s="293"/>
      <c r="O298" s="293"/>
      <c r="P298" s="15">
        <v>297.40929999999997</v>
      </c>
      <c r="Q298" s="47">
        <v>39.950699999999998</v>
      </c>
      <c r="R298" s="314">
        <v>0</v>
      </c>
      <c r="S298" s="314"/>
      <c r="T298" s="314"/>
      <c r="U298" s="314"/>
      <c r="V298" s="15">
        <v>337.36</v>
      </c>
      <c r="W298" s="314">
        <v>0</v>
      </c>
      <c r="X298" s="314"/>
      <c r="Y298" s="21" t="s">
        <v>72</v>
      </c>
      <c r="AA298" s="295" t="s">
        <v>73</v>
      </c>
      <c r="AB298" s="295"/>
      <c r="AC298" s="21" t="s">
        <v>567</v>
      </c>
      <c r="AD298" s="16">
        <v>44365.7028125</v>
      </c>
      <c r="AE298" s="296">
        <v>44365.703414351854</v>
      </c>
      <c r="AF298" s="296"/>
      <c r="AG298" s="296"/>
      <c r="AH298" s="314">
        <v>337.36</v>
      </c>
      <c r="AI298" s="314"/>
      <c r="AJ298" s="15">
        <v>0</v>
      </c>
    </row>
    <row r="299" spans="1:36" x14ac:dyDescent="0.2">
      <c r="A299" s="34" t="s">
        <v>443</v>
      </c>
      <c r="B299" s="33" t="b">
        <f t="shared" si="47"/>
        <v>1</v>
      </c>
      <c r="C299" s="33" t="str">
        <f t="shared" si="48"/>
        <v>2021-06</v>
      </c>
      <c r="D299" s="33" t="str">
        <f t="shared" si="49"/>
        <v>2021-06</v>
      </c>
      <c r="E299" s="33"/>
      <c r="F299" s="39">
        <f t="shared" si="50"/>
        <v>337.36</v>
      </c>
      <c r="J299" s="292" t="s">
        <v>568</v>
      </c>
      <c r="K299" s="292"/>
      <c r="L299" s="292"/>
      <c r="M299" s="293">
        <v>44344</v>
      </c>
      <c r="N299" s="293"/>
      <c r="O299" s="293"/>
      <c r="P299" s="15">
        <v>298.62099999999998</v>
      </c>
      <c r="Q299" s="47">
        <v>38.738999999999997</v>
      </c>
      <c r="R299" s="314">
        <v>0</v>
      </c>
      <c r="S299" s="314"/>
      <c r="T299" s="314"/>
      <c r="U299" s="314"/>
      <c r="V299" s="15">
        <v>337.36</v>
      </c>
      <c r="W299" s="314">
        <v>0</v>
      </c>
      <c r="X299" s="314"/>
      <c r="Y299" s="21" t="s">
        <v>72</v>
      </c>
      <c r="AA299" s="295" t="s">
        <v>73</v>
      </c>
      <c r="AB299" s="295"/>
      <c r="AC299" s="21" t="s">
        <v>567</v>
      </c>
      <c r="AD299" s="16">
        <v>44365.7028125</v>
      </c>
      <c r="AE299" s="296">
        <v>44365.703414351854</v>
      </c>
      <c r="AF299" s="296"/>
      <c r="AG299" s="296"/>
      <c r="AH299" s="314">
        <v>337.36</v>
      </c>
      <c r="AI299" s="314"/>
      <c r="AJ299" s="15">
        <v>0</v>
      </c>
    </row>
    <row r="300" spans="1:36" x14ac:dyDescent="0.2">
      <c r="A300" s="34" t="s">
        <v>443</v>
      </c>
      <c r="B300" s="33" t="b">
        <f t="shared" si="47"/>
        <v>1</v>
      </c>
      <c r="C300" s="33" t="str">
        <f t="shared" si="48"/>
        <v>2021-09</v>
      </c>
      <c r="D300" s="33" t="str">
        <f t="shared" si="49"/>
        <v>2021-09</v>
      </c>
      <c r="E300" s="33"/>
      <c r="F300" s="39">
        <f t="shared" si="50"/>
        <v>337.36</v>
      </c>
      <c r="J300" s="292" t="s">
        <v>569</v>
      </c>
      <c r="K300" s="292"/>
      <c r="L300" s="292"/>
      <c r="M300" s="293">
        <v>44375</v>
      </c>
      <c r="N300" s="293"/>
      <c r="O300" s="293"/>
      <c r="P300" s="15">
        <v>299.83760000000001</v>
      </c>
      <c r="Q300" s="47">
        <v>37.522399999999998</v>
      </c>
      <c r="R300" s="314">
        <v>0</v>
      </c>
      <c r="S300" s="314"/>
      <c r="T300" s="314"/>
      <c r="U300" s="314"/>
      <c r="V300" s="15">
        <v>337.36</v>
      </c>
      <c r="W300" s="314">
        <v>0</v>
      </c>
      <c r="X300" s="314"/>
      <c r="Y300" s="21" t="s">
        <v>72</v>
      </c>
      <c r="AA300" s="295" t="s">
        <v>73</v>
      </c>
      <c r="AB300" s="295"/>
      <c r="AC300" s="21" t="s">
        <v>570</v>
      </c>
      <c r="AD300" s="16">
        <v>44453</v>
      </c>
      <c r="AE300" s="296">
        <v>44453</v>
      </c>
      <c r="AF300" s="296"/>
      <c r="AG300" s="296"/>
      <c r="AH300" s="314">
        <v>337.36</v>
      </c>
      <c r="AI300" s="314"/>
      <c r="AJ300" s="15">
        <v>0</v>
      </c>
    </row>
    <row r="301" spans="1:36" x14ac:dyDescent="0.2">
      <c r="A301" s="34" t="s">
        <v>443</v>
      </c>
      <c r="B301" s="33" t="b">
        <f t="shared" si="47"/>
        <v>1</v>
      </c>
      <c r="C301" s="33" t="str">
        <f t="shared" si="48"/>
        <v>2021-09</v>
      </c>
      <c r="D301" s="33" t="str">
        <f t="shared" si="49"/>
        <v>2021-09</v>
      </c>
      <c r="E301" s="33"/>
      <c r="F301" s="39">
        <f t="shared" si="50"/>
        <v>337.36</v>
      </c>
      <c r="J301" s="292" t="s">
        <v>571</v>
      </c>
      <c r="K301" s="292"/>
      <c r="L301" s="292"/>
      <c r="M301" s="293">
        <v>44405</v>
      </c>
      <c r="N301" s="293"/>
      <c r="O301" s="293"/>
      <c r="P301" s="15">
        <v>301.05919999999998</v>
      </c>
      <c r="Q301" s="47">
        <v>36.300800000000002</v>
      </c>
      <c r="R301" s="314">
        <v>0</v>
      </c>
      <c r="S301" s="314"/>
      <c r="T301" s="314"/>
      <c r="U301" s="314"/>
      <c r="V301" s="15">
        <v>337.36</v>
      </c>
      <c r="W301" s="314">
        <v>0</v>
      </c>
      <c r="X301" s="314"/>
      <c r="Y301" s="21" t="s">
        <v>72</v>
      </c>
      <c r="AA301" s="295" t="s">
        <v>73</v>
      </c>
      <c r="AB301" s="295"/>
      <c r="AC301" s="21" t="s">
        <v>572</v>
      </c>
      <c r="AD301" s="16">
        <v>44453</v>
      </c>
      <c r="AE301" s="296">
        <v>44453</v>
      </c>
      <c r="AF301" s="296"/>
      <c r="AG301" s="296"/>
      <c r="AH301" s="314">
        <v>337.36</v>
      </c>
      <c r="AI301" s="314"/>
      <c r="AJ301" s="15">
        <v>0</v>
      </c>
    </row>
    <row r="302" spans="1:36" x14ac:dyDescent="0.2">
      <c r="A302" s="34" t="s">
        <v>443</v>
      </c>
      <c r="B302" s="33" t="b">
        <f t="shared" si="47"/>
        <v>1</v>
      </c>
      <c r="C302" s="33" t="str">
        <f t="shared" si="48"/>
        <v>2021-10</v>
      </c>
      <c r="D302" s="33" t="str">
        <f t="shared" si="49"/>
        <v>2021-10</v>
      </c>
      <c r="E302" s="33"/>
      <c r="F302" s="39">
        <f t="shared" si="50"/>
        <v>337.36</v>
      </c>
      <c r="J302" s="292" t="s">
        <v>573</v>
      </c>
      <c r="K302" s="292"/>
      <c r="L302" s="292"/>
      <c r="M302" s="293">
        <v>44436</v>
      </c>
      <c r="N302" s="293"/>
      <c r="O302" s="293"/>
      <c r="P302" s="15">
        <v>302.28570000000002</v>
      </c>
      <c r="Q302" s="47">
        <v>35.074300000000001</v>
      </c>
      <c r="R302" s="314">
        <v>0</v>
      </c>
      <c r="S302" s="314"/>
      <c r="T302" s="314"/>
      <c r="U302" s="314"/>
      <c r="V302" s="15">
        <v>337.36</v>
      </c>
      <c r="W302" s="314">
        <v>0</v>
      </c>
      <c r="X302" s="314"/>
      <c r="Y302" s="21" t="s">
        <v>72</v>
      </c>
      <c r="AA302" s="295" t="s">
        <v>73</v>
      </c>
      <c r="AB302" s="295"/>
      <c r="AC302" s="21" t="s">
        <v>574</v>
      </c>
      <c r="AD302" s="16">
        <v>44489</v>
      </c>
      <c r="AE302" s="296">
        <v>44489</v>
      </c>
      <c r="AF302" s="296"/>
      <c r="AG302" s="296"/>
      <c r="AH302" s="314">
        <v>337.36</v>
      </c>
      <c r="AI302" s="314"/>
      <c r="AJ302" s="15">
        <v>0</v>
      </c>
    </row>
    <row r="303" spans="1:36" x14ac:dyDescent="0.2">
      <c r="A303" s="34" t="s">
        <v>443</v>
      </c>
      <c r="B303" s="33" t="b">
        <f t="shared" si="47"/>
        <v>1</v>
      </c>
      <c r="C303" s="33" t="str">
        <f t="shared" si="48"/>
        <v>2021-10</v>
      </c>
      <c r="D303" s="33" t="str">
        <f t="shared" si="49"/>
        <v>2021-10</v>
      </c>
      <c r="E303" s="33"/>
      <c r="F303" s="39">
        <f t="shared" si="50"/>
        <v>337.36</v>
      </c>
      <c r="J303" s="292" t="s">
        <v>575</v>
      </c>
      <c r="K303" s="292"/>
      <c r="L303" s="292"/>
      <c r="M303" s="293">
        <v>44467</v>
      </c>
      <c r="N303" s="293"/>
      <c r="O303" s="293"/>
      <c r="P303" s="15">
        <v>303.51729999999998</v>
      </c>
      <c r="Q303" s="47">
        <v>33.842700000000001</v>
      </c>
      <c r="R303" s="314">
        <v>0</v>
      </c>
      <c r="S303" s="314"/>
      <c r="T303" s="314"/>
      <c r="U303" s="314"/>
      <c r="V303" s="15">
        <v>337.36</v>
      </c>
      <c r="W303" s="314">
        <v>0</v>
      </c>
      <c r="X303" s="314"/>
      <c r="Y303" s="21" t="s">
        <v>72</v>
      </c>
      <c r="AA303" s="295" t="s">
        <v>73</v>
      </c>
      <c r="AB303" s="295"/>
      <c r="AC303" s="21" t="s">
        <v>576</v>
      </c>
      <c r="AD303" s="16">
        <v>44494</v>
      </c>
      <c r="AE303" s="296">
        <v>44494</v>
      </c>
      <c r="AF303" s="296"/>
      <c r="AG303" s="296"/>
      <c r="AH303" s="314">
        <v>337.36</v>
      </c>
      <c r="AI303" s="314"/>
      <c r="AJ303" s="15">
        <v>0</v>
      </c>
    </row>
    <row r="304" spans="1:36" x14ac:dyDescent="0.2">
      <c r="A304" s="34" t="s">
        <v>443</v>
      </c>
      <c r="B304" s="33" t="b">
        <f t="shared" si="47"/>
        <v>1</v>
      </c>
      <c r="C304" s="33" t="str">
        <f t="shared" si="48"/>
        <v>2021-12</v>
      </c>
      <c r="D304" s="33" t="str">
        <f t="shared" si="49"/>
        <v>2021-12</v>
      </c>
      <c r="E304" s="33"/>
      <c r="F304" s="39">
        <f t="shared" si="50"/>
        <v>337.36</v>
      </c>
      <c r="J304" s="292" t="s">
        <v>577</v>
      </c>
      <c r="K304" s="292"/>
      <c r="L304" s="292"/>
      <c r="M304" s="293">
        <v>44497</v>
      </c>
      <c r="N304" s="293"/>
      <c r="O304" s="293"/>
      <c r="P304" s="15">
        <v>304.75389999999999</v>
      </c>
      <c r="Q304" s="47">
        <v>32.606099999999998</v>
      </c>
      <c r="R304" s="314">
        <v>0</v>
      </c>
      <c r="S304" s="314"/>
      <c r="T304" s="314"/>
      <c r="U304" s="314"/>
      <c r="V304" s="15">
        <v>337.36</v>
      </c>
      <c r="W304" s="314">
        <v>0</v>
      </c>
      <c r="X304" s="314"/>
      <c r="Y304" s="21" t="s">
        <v>72</v>
      </c>
      <c r="AA304" s="295" t="s">
        <v>73</v>
      </c>
      <c r="AB304" s="295"/>
      <c r="AC304" s="21" t="s">
        <v>578</v>
      </c>
      <c r="AD304" s="16">
        <v>44536</v>
      </c>
      <c r="AE304" s="296">
        <v>44536</v>
      </c>
      <c r="AF304" s="296"/>
      <c r="AG304" s="296"/>
      <c r="AH304" s="314">
        <v>337.36</v>
      </c>
      <c r="AI304" s="314"/>
      <c r="AJ304" s="15">
        <v>0</v>
      </c>
    </row>
    <row r="305" spans="1:36" x14ac:dyDescent="0.2">
      <c r="A305" s="34" t="s">
        <v>443</v>
      </c>
      <c r="B305" s="33" t="b">
        <f t="shared" si="47"/>
        <v>1</v>
      </c>
      <c r="C305" s="33" t="str">
        <f t="shared" si="48"/>
        <v>2022-01</v>
      </c>
      <c r="D305" s="33" t="str">
        <f t="shared" si="49"/>
        <v>2022-01</v>
      </c>
      <c r="E305" s="33"/>
      <c r="F305" s="39">
        <f t="shared" si="50"/>
        <v>337.36</v>
      </c>
      <c r="J305" s="292" t="s">
        <v>579</v>
      </c>
      <c r="K305" s="292"/>
      <c r="L305" s="292"/>
      <c r="M305" s="293">
        <v>44528</v>
      </c>
      <c r="N305" s="293"/>
      <c r="O305" s="293"/>
      <c r="P305" s="15">
        <v>305.99549999999999</v>
      </c>
      <c r="Q305" s="47">
        <v>31.3645</v>
      </c>
      <c r="R305" s="314">
        <v>0</v>
      </c>
      <c r="S305" s="314"/>
      <c r="T305" s="314"/>
      <c r="U305" s="314"/>
      <c r="V305" s="15">
        <v>337.36</v>
      </c>
      <c r="W305" s="314">
        <v>0</v>
      </c>
      <c r="X305" s="314"/>
      <c r="Y305" s="21" t="s">
        <v>72</v>
      </c>
      <c r="AA305" s="295" t="s">
        <v>73</v>
      </c>
      <c r="AB305" s="295"/>
      <c r="AC305" s="21" t="s">
        <v>580</v>
      </c>
      <c r="AD305" s="16">
        <v>44582.735185185185</v>
      </c>
      <c r="AE305" s="296">
        <v>44582.735185185185</v>
      </c>
      <c r="AF305" s="296"/>
      <c r="AG305" s="296"/>
      <c r="AH305" s="314">
        <v>337.36</v>
      </c>
      <c r="AI305" s="314"/>
      <c r="AJ305" s="15">
        <v>0</v>
      </c>
    </row>
    <row r="306" spans="1:36" x14ac:dyDescent="0.2">
      <c r="A306" s="34" t="s">
        <v>443</v>
      </c>
      <c r="B306" s="33" t="b">
        <f t="shared" si="47"/>
        <v>1</v>
      </c>
      <c r="C306" s="33" t="str">
        <f t="shared" si="48"/>
        <v/>
      </c>
      <c r="D306" s="33" t="str">
        <f t="shared" si="49"/>
        <v/>
      </c>
      <c r="E306" s="33"/>
      <c r="F306" s="39">
        <f t="shared" si="50"/>
        <v>0</v>
      </c>
      <c r="J306" s="292" t="s">
        <v>581</v>
      </c>
      <c r="K306" s="292"/>
      <c r="L306" s="292"/>
      <c r="M306" s="293">
        <v>44558</v>
      </c>
      <c r="N306" s="293"/>
      <c r="O306" s="293"/>
      <c r="P306" s="15">
        <v>307.24209999999999</v>
      </c>
      <c r="Q306" s="47">
        <v>30.117899999999999</v>
      </c>
      <c r="R306" s="314">
        <v>0</v>
      </c>
      <c r="S306" s="314"/>
      <c r="T306" s="314"/>
      <c r="U306" s="314"/>
      <c r="V306" s="15">
        <v>337.36</v>
      </c>
      <c r="W306" s="314">
        <v>0</v>
      </c>
      <c r="X306" s="314"/>
      <c r="Y306" s="21" t="s">
        <v>85</v>
      </c>
      <c r="AA306" s="295"/>
      <c r="AB306" s="295"/>
      <c r="AC306" s="21"/>
      <c r="AD306" s="16"/>
      <c r="AE306" s="296"/>
      <c r="AF306" s="296"/>
      <c r="AG306" s="296"/>
      <c r="AH306" s="314"/>
      <c r="AI306" s="314"/>
      <c r="AJ306" s="15"/>
    </row>
    <row r="307" spans="1:36" x14ac:dyDescent="0.2">
      <c r="A307" s="34" t="s">
        <v>443</v>
      </c>
      <c r="B307" s="33" t="b">
        <f t="shared" si="47"/>
        <v>1</v>
      </c>
      <c r="C307" s="33" t="str">
        <f t="shared" si="48"/>
        <v/>
      </c>
      <c r="D307" s="33" t="str">
        <f t="shared" si="49"/>
        <v/>
      </c>
      <c r="E307" s="33"/>
      <c r="F307" s="39">
        <f t="shared" si="50"/>
        <v>0</v>
      </c>
      <c r="J307" s="292" t="s">
        <v>582</v>
      </c>
      <c r="K307" s="292"/>
      <c r="L307" s="292"/>
      <c r="M307" s="293">
        <v>44589</v>
      </c>
      <c r="N307" s="293"/>
      <c r="O307" s="293"/>
      <c r="P307" s="15">
        <v>308.4939</v>
      </c>
      <c r="Q307" s="47">
        <v>28.866099999999999</v>
      </c>
      <c r="R307" s="314">
        <v>0</v>
      </c>
      <c r="S307" s="314"/>
      <c r="T307" s="314"/>
      <c r="U307" s="314"/>
      <c r="V307" s="15">
        <v>337.36</v>
      </c>
      <c r="W307" s="314">
        <v>0</v>
      </c>
      <c r="X307" s="314"/>
      <c r="Y307" s="21" t="s">
        <v>85</v>
      </c>
      <c r="AA307" s="295"/>
      <c r="AB307" s="295"/>
      <c r="AC307" s="21"/>
      <c r="AD307" s="16"/>
      <c r="AE307" s="296"/>
      <c r="AF307" s="296"/>
      <c r="AG307" s="296"/>
      <c r="AH307" s="314"/>
      <c r="AI307" s="314"/>
      <c r="AJ307" s="15"/>
    </row>
    <row r="308" spans="1:36" x14ac:dyDescent="0.2">
      <c r="A308" s="34" t="s">
        <v>443</v>
      </c>
      <c r="B308" s="33" t="b">
        <f t="shared" si="47"/>
        <v>1</v>
      </c>
      <c r="C308" s="33" t="str">
        <f t="shared" si="48"/>
        <v/>
      </c>
      <c r="D308" s="33" t="str">
        <f t="shared" si="49"/>
        <v/>
      </c>
      <c r="E308" s="33"/>
      <c r="F308" s="39">
        <f t="shared" si="50"/>
        <v>0</v>
      </c>
      <c r="J308" s="292" t="s">
        <v>583</v>
      </c>
      <c r="K308" s="292"/>
      <c r="L308" s="292"/>
      <c r="M308" s="293">
        <v>44620</v>
      </c>
      <c r="N308" s="293"/>
      <c r="O308" s="293"/>
      <c r="P308" s="15">
        <v>309.75069999999999</v>
      </c>
      <c r="Q308" s="47">
        <v>27.609300000000001</v>
      </c>
      <c r="R308" s="314">
        <v>0</v>
      </c>
      <c r="S308" s="314"/>
      <c r="T308" s="314"/>
      <c r="U308" s="314"/>
      <c r="V308" s="15">
        <v>337.36</v>
      </c>
      <c r="W308" s="314">
        <v>0</v>
      </c>
      <c r="X308" s="314"/>
      <c r="Y308" s="21" t="s">
        <v>85</v>
      </c>
      <c r="AA308" s="295"/>
      <c r="AB308" s="295"/>
      <c r="AC308" s="21"/>
      <c r="AD308" s="16"/>
      <c r="AE308" s="296"/>
      <c r="AF308" s="296"/>
      <c r="AG308" s="296"/>
      <c r="AH308" s="314"/>
      <c r="AI308" s="314"/>
      <c r="AJ308" s="15"/>
    </row>
    <row r="309" spans="1:36" x14ac:dyDescent="0.2">
      <c r="A309" s="34" t="s">
        <v>443</v>
      </c>
      <c r="B309" s="33" t="b">
        <f t="shared" si="47"/>
        <v>1</v>
      </c>
      <c r="C309" s="33" t="str">
        <f t="shared" si="48"/>
        <v/>
      </c>
      <c r="D309" s="33" t="str">
        <f t="shared" si="49"/>
        <v/>
      </c>
      <c r="E309" s="33"/>
      <c r="F309" s="39">
        <f t="shared" si="50"/>
        <v>0</v>
      </c>
      <c r="J309" s="292" t="s">
        <v>584</v>
      </c>
      <c r="K309" s="292"/>
      <c r="L309" s="292"/>
      <c r="M309" s="293">
        <v>44648</v>
      </c>
      <c r="N309" s="293"/>
      <c r="O309" s="293"/>
      <c r="P309" s="15">
        <v>311.0127</v>
      </c>
      <c r="Q309" s="47">
        <v>26.347300000000001</v>
      </c>
      <c r="R309" s="314">
        <v>0</v>
      </c>
      <c r="S309" s="314"/>
      <c r="T309" s="314"/>
      <c r="U309" s="314"/>
      <c r="V309" s="15">
        <v>337.36</v>
      </c>
      <c r="W309" s="314">
        <v>0</v>
      </c>
      <c r="X309" s="314"/>
      <c r="Y309" s="21" t="s">
        <v>85</v>
      </c>
      <c r="AA309" s="295"/>
      <c r="AB309" s="295"/>
      <c r="AC309" s="21"/>
      <c r="AD309" s="16"/>
      <c r="AE309" s="296"/>
      <c r="AF309" s="296"/>
      <c r="AG309" s="296"/>
      <c r="AH309" s="314"/>
      <c r="AI309" s="314"/>
      <c r="AJ309" s="15"/>
    </row>
    <row r="310" spans="1:36" x14ac:dyDescent="0.2">
      <c r="A310" s="34" t="s">
        <v>443</v>
      </c>
      <c r="B310" s="33" t="b">
        <f t="shared" si="47"/>
        <v>1</v>
      </c>
      <c r="C310" s="33" t="str">
        <f t="shared" si="48"/>
        <v/>
      </c>
      <c r="D310" s="33" t="str">
        <f t="shared" si="49"/>
        <v/>
      </c>
      <c r="E310" s="33"/>
      <c r="F310" s="39">
        <f t="shared" si="50"/>
        <v>0</v>
      </c>
      <c r="J310" s="292" t="s">
        <v>585</v>
      </c>
      <c r="K310" s="292"/>
      <c r="L310" s="292"/>
      <c r="M310" s="293">
        <v>44679</v>
      </c>
      <c r="N310" s="293"/>
      <c r="O310" s="293"/>
      <c r="P310" s="15">
        <v>312.27980000000002</v>
      </c>
      <c r="Q310" s="47">
        <v>25.080200000000001</v>
      </c>
      <c r="R310" s="314">
        <v>0</v>
      </c>
      <c r="S310" s="314"/>
      <c r="T310" s="314"/>
      <c r="U310" s="314"/>
      <c r="V310" s="15">
        <v>337.36</v>
      </c>
      <c r="W310" s="314">
        <v>0</v>
      </c>
      <c r="X310" s="314"/>
      <c r="Y310" s="21" t="s">
        <v>85</v>
      </c>
      <c r="AA310" s="295"/>
      <c r="AB310" s="295"/>
      <c r="AC310" s="21"/>
      <c r="AD310" s="16"/>
      <c r="AE310" s="296"/>
      <c r="AF310" s="296"/>
      <c r="AG310" s="296"/>
      <c r="AH310" s="314"/>
      <c r="AI310" s="314"/>
      <c r="AJ310" s="15"/>
    </row>
    <row r="311" spans="1:36" x14ac:dyDescent="0.2">
      <c r="A311" s="34" t="s">
        <v>443</v>
      </c>
      <c r="B311" s="33" t="b">
        <f t="shared" si="47"/>
        <v>1</v>
      </c>
      <c r="C311" s="33" t="str">
        <f t="shared" si="48"/>
        <v/>
      </c>
      <c r="D311" s="33" t="str">
        <f t="shared" si="49"/>
        <v/>
      </c>
      <c r="E311" s="33"/>
      <c r="F311" s="39">
        <f t="shared" si="50"/>
        <v>0</v>
      </c>
      <c r="J311" s="292" t="s">
        <v>586</v>
      </c>
      <c r="K311" s="292"/>
      <c r="L311" s="292"/>
      <c r="M311" s="293">
        <v>44709</v>
      </c>
      <c r="N311" s="293"/>
      <c r="O311" s="293"/>
      <c r="P311" s="15">
        <v>313.55200000000002</v>
      </c>
      <c r="Q311" s="47">
        <v>23.808</v>
      </c>
      <c r="R311" s="314">
        <v>0</v>
      </c>
      <c r="S311" s="314"/>
      <c r="T311" s="314"/>
      <c r="U311" s="314"/>
      <c r="V311" s="15">
        <v>337.36</v>
      </c>
      <c r="W311" s="314">
        <v>0</v>
      </c>
      <c r="X311" s="314"/>
      <c r="Y311" s="21" t="s">
        <v>85</v>
      </c>
      <c r="AA311" s="295"/>
      <c r="AB311" s="295"/>
      <c r="AC311" s="21"/>
      <c r="AD311" s="16"/>
      <c r="AE311" s="296"/>
      <c r="AF311" s="296"/>
      <c r="AG311" s="296"/>
      <c r="AH311" s="314"/>
      <c r="AI311" s="314"/>
      <c r="AJ311" s="15"/>
    </row>
    <row r="312" spans="1:36" x14ac:dyDescent="0.2">
      <c r="A312" s="34" t="s">
        <v>443</v>
      </c>
      <c r="B312" s="33" t="b">
        <f t="shared" si="47"/>
        <v>1</v>
      </c>
      <c r="C312" s="33" t="str">
        <f t="shared" si="48"/>
        <v/>
      </c>
      <c r="D312" s="33" t="str">
        <f t="shared" si="49"/>
        <v/>
      </c>
      <c r="E312" s="33"/>
      <c r="F312" s="39">
        <f t="shared" si="50"/>
        <v>0</v>
      </c>
      <c r="J312" s="292" t="s">
        <v>587</v>
      </c>
      <c r="K312" s="292"/>
      <c r="L312" s="292"/>
      <c r="M312" s="293">
        <v>44740</v>
      </c>
      <c r="N312" s="293"/>
      <c r="O312" s="293"/>
      <c r="P312" s="15">
        <v>314.8295</v>
      </c>
      <c r="Q312" s="47">
        <v>22.5305</v>
      </c>
      <c r="R312" s="314">
        <v>0</v>
      </c>
      <c r="S312" s="314"/>
      <c r="T312" s="314"/>
      <c r="U312" s="314"/>
      <c r="V312" s="15">
        <v>337.36</v>
      </c>
      <c r="W312" s="314">
        <v>0</v>
      </c>
      <c r="X312" s="314"/>
      <c r="Y312" s="21" t="s">
        <v>85</v>
      </c>
      <c r="AA312" s="295"/>
      <c r="AB312" s="295"/>
      <c r="AC312" s="21"/>
      <c r="AD312" s="16"/>
      <c r="AE312" s="296"/>
      <c r="AF312" s="296"/>
      <c r="AG312" s="296"/>
      <c r="AH312" s="314"/>
      <c r="AI312" s="314"/>
      <c r="AJ312" s="15"/>
    </row>
    <row r="313" spans="1:36" x14ac:dyDescent="0.2">
      <c r="A313" s="34" t="s">
        <v>443</v>
      </c>
      <c r="B313" s="33" t="b">
        <f t="shared" si="47"/>
        <v>1</v>
      </c>
      <c r="C313" s="33" t="str">
        <f t="shared" si="48"/>
        <v/>
      </c>
      <c r="D313" s="33" t="str">
        <f t="shared" si="49"/>
        <v/>
      </c>
      <c r="E313" s="33"/>
      <c r="F313" s="39">
        <f t="shared" si="50"/>
        <v>0</v>
      </c>
      <c r="J313" s="292" t="s">
        <v>588</v>
      </c>
      <c r="K313" s="292"/>
      <c r="L313" s="292"/>
      <c r="M313" s="293">
        <v>44770</v>
      </c>
      <c r="N313" s="293"/>
      <c r="O313" s="293"/>
      <c r="P313" s="15">
        <v>316.1121</v>
      </c>
      <c r="Q313" s="47">
        <v>21.247900000000001</v>
      </c>
      <c r="R313" s="314">
        <v>0</v>
      </c>
      <c r="S313" s="314"/>
      <c r="T313" s="314"/>
      <c r="U313" s="314"/>
      <c r="V313" s="15">
        <v>337.36</v>
      </c>
      <c r="W313" s="314">
        <v>0</v>
      </c>
      <c r="X313" s="314"/>
      <c r="Y313" s="21" t="s">
        <v>85</v>
      </c>
      <c r="AA313" s="295"/>
      <c r="AB313" s="295"/>
      <c r="AC313" s="21"/>
      <c r="AD313" s="16"/>
      <c r="AE313" s="296"/>
      <c r="AF313" s="296"/>
      <c r="AG313" s="296"/>
      <c r="AH313" s="314"/>
      <c r="AI313" s="314"/>
      <c r="AJ313" s="15"/>
    </row>
    <row r="314" spans="1:36" x14ac:dyDescent="0.2">
      <c r="A314" s="34" t="s">
        <v>443</v>
      </c>
      <c r="B314" s="33" t="b">
        <f t="shared" si="47"/>
        <v>1</v>
      </c>
      <c r="C314" s="33" t="str">
        <f t="shared" si="48"/>
        <v/>
      </c>
      <c r="D314" s="33" t="str">
        <f t="shared" si="49"/>
        <v/>
      </c>
      <c r="E314" s="33"/>
      <c r="F314" s="39">
        <f t="shared" si="50"/>
        <v>0</v>
      </c>
      <c r="J314" s="292" t="s">
        <v>589</v>
      </c>
      <c r="K314" s="292"/>
      <c r="L314" s="292"/>
      <c r="M314" s="293">
        <v>44801</v>
      </c>
      <c r="N314" s="293"/>
      <c r="O314" s="293"/>
      <c r="P314" s="15">
        <v>317.39999999999998</v>
      </c>
      <c r="Q314" s="47">
        <v>19.96</v>
      </c>
      <c r="R314" s="314">
        <v>0</v>
      </c>
      <c r="S314" s="314"/>
      <c r="T314" s="314"/>
      <c r="U314" s="314"/>
      <c r="V314" s="15">
        <v>337.36</v>
      </c>
      <c r="W314" s="314">
        <v>0</v>
      </c>
      <c r="X314" s="314"/>
      <c r="Y314" s="21" t="s">
        <v>85</v>
      </c>
      <c r="AA314" s="295"/>
      <c r="AB314" s="295"/>
      <c r="AC314" s="21"/>
      <c r="AD314" s="16"/>
      <c r="AE314" s="296"/>
      <c r="AF314" s="296"/>
      <c r="AG314" s="296"/>
      <c r="AH314" s="314"/>
      <c r="AI314" s="314"/>
      <c r="AJ314" s="15"/>
    </row>
    <row r="315" spans="1:36" x14ac:dyDescent="0.2">
      <c r="A315" s="34" t="s">
        <v>443</v>
      </c>
      <c r="B315" s="33" t="b">
        <f t="shared" si="47"/>
        <v>1</v>
      </c>
      <c r="C315" s="33" t="str">
        <f t="shared" si="48"/>
        <v/>
      </c>
      <c r="D315" s="33" t="str">
        <f t="shared" si="49"/>
        <v/>
      </c>
      <c r="E315" s="33"/>
      <c r="F315" s="39">
        <f t="shared" si="50"/>
        <v>0</v>
      </c>
      <c r="J315" s="292" t="s">
        <v>590</v>
      </c>
      <c r="K315" s="292"/>
      <c r="L315" s="292"/>
      <c r="M315" s="293">
        <v>44832</v>
      </c>
      <c r="N315" s="293"/>
      <c r="O315" s="293"/>
      <c r="P315" s="15">
        <v>318.69310000000002</v>
      </c>
      <c r="Q315" s="47">
        <v>18.666899999999998</v>
      </c>
      <c r="R315" s="314">
        <v>0</v>
      </c>
      <c r="S315" s="314"/>
      <c r="T315" s="314"/>
      <c r="U315" s="314"/>
      <c r="V315" s="15">
        <v>337.36</v>
      </c>
      <c r="W315" s="314">
        <v>0</v>
      </c>
      <c r="X315" s="314"/>
      <c r="Y315" s="21" t="s">
        <v>85</v>
      </c>
      <c r="AA315" s="295"/>
      <c r="AB315" s="295"/>
      <c r="AC315" s="21"/>
      <c r="AD315" s="16"/>
      <c r="AE315" s="296"/>
      <c r="AF315" s="296"/>
      <c r="AG315" s="296"/>
      <c r="AH315" s="314"/>
      <c r="AI315" s="314"/>
      <c r="AJ315" s="15"/>
    </row>
    <row r="316" spans="1:36" x14ac:dyDescent="0.2">
      <c r="A316" s="34" t="s">
        <v>443</v>
      </c>
      <c r="B316" s="33" t="b">
        <f t="shared" si="47"/>
        <v>1</v>
      </c>
      <c r="C316" s="33" t="str">
        <f t="shared" si="48"/>
        <v/>
      </c>
      <c r="D316" s="33" t="str">
        <f t="shared" si="49"/>
        <v/>
      </c>
      <c r="E316" s="33"/>
      <c r="F316" s="39">
        <f t="shared" si="50"/>
        <v>0</v>
      </c>
      <c r="J316" s="292" t="s">
        <v>591</v>
      </c>
      <c r="K316" s="292"/>
      <c r="L316" s="292"/>
      <c r="M316" s="293">
        <v>44862</v>
      </c>
      <c r="N316" s="293"/>
      <c r="O316" s="293"/>
      <c r="P316" s="15">
        <v>319.99149999999997</v>
      </c>
      <c r="Q316" s="47">
        <v>17.368500000000001</v>
      </c>
      <c r="R316" s="314">
        <v>0</v>
      </c>
      <c r="S316" s="314"/>
      <c r="T316" s="314"/>
      <c r="U316" s="314"/>
      <c r="V316" s="15">
        <v>337.36</v>
      </c>
      <c r="W316" s="314">
        <v>0</v>
      </c>
      <c r="X316" s="314"/>
      <c r="Y316" s="21" t="s">
        <v>85</v>
      </c>
      <c r="AA316" s="295"/>
      <c r="AB316" s="295"/>
      <c r="AC316" s="21"/>
      <c r="AD316" s="16"/>
      <c r="AE316" s="296"/>
      <c r="AF316" s="296"/>
      <c r="AG316" s="296"/>
      <c r="AH316" s="314"/>
      <c r="AI316" s="314"/>
      <c r="AJ316" s="15"/>
    </row>
    <row r="317" spans="1:36" x14ac:dyDescent="0.2">
      <c r="A317" s="34" t="s">
        <v>443</v>
      </c>
      <c r="B317" s="33" t="b">
        <f t="shared" si="47"/>
        <v>1</v>
      </c>
      <c r="C317" s="33" t="str">
        <f t="shared" si="48"/>
        <v/>
      </c>
      <c r="D317" s="33" t="str">
        <f t="shared" si="49"/>
        <v/>
      </c>
      <c r="E317" s="33"/>
      <c r="F317" s="39">
        <f t="shared" si="50"/>
        <v>0</v>
      </c>
      <c r="J317" s="292" t="s">
        <v>592</v>
      </c>
      <c r="K317" s="292"/>
      <c r="L317" s="292"/>
      <c r="M317" s="293">
        <v>44893</v>
      </c>
      <c r="N317" s="293"/>
      <c r="O317" s="293"/>
      <c r="P317" s="15">
        <v>321.29520000000002</v>
      </c>
      <c r="Q317" s="47">
        <v>16.064800000000002</v>
      </c>
      <c r="R317" s="314">
        <v>0</v>
      </c>
      <c r="S317" s="314"/>
      <c r="T317" s="314"/>
      <c r="U317" s="314"/>
      <c r="V317" s="15">
        <v>337.36</v>
      </c>
      <c r="W317" s="314">
        <v>0</v>
      </c>
      <c r="X317" s="314"/>
      <c r="Y317" s="21" t="s">
        <v>85</v>
      </c>
      <c r="AA317" s="295"/>
      <c r="AB317" s="295"/>
      <c r="AC317" s="21"/>
      <c r="AD317" s="16"/>
      <c r="AE317" s="296"/>
      <c r="AF317" s="296"/>
      <c r="AG317" s="296"/>
      <c r="AH317" s="314"/>
      <c r="AI317" s="314"/>
      <c r="AJ317" s="15"/>
    </row>
    <row r="318" spans="1:36" x14ac:dyDescent="0.2">
      <c r="A318" s="34" t="s">
        <v>443</v>
      </c>
      <c r="B318" s="33" t="b">
        <f t="shared" si="47"/>
        <v>1</v>
      </c>
      <c r="C318" s="33" t="str">
        <f t="shared" si="48"/>
        <v/>
      </c>
      <c r="D318" s="33" t="str">
        <f t="shared" si="49"/>
        <v/>
      </c>
      <c r="E318" s="33"/>
      <c r="F318" s="39">
        <f t="shared" si="50"/>
        <v>0</v>
      </c>
      <c r="J318" s="292" t="s">
        <v>593</v>
      </c>
      <c r="K318" s="292"/>
      <c r="L318" s="292"/>
      <c r="M318" s="293">
        <v>44923</v>
      </c>
      <c r="N318" s="293"/>
      <c r="O318" s="293"/>
      <c r="P318" s="15">
        <v>322.60419999999999</v>
      </c>
      <c r="Q318" s="47">
        <v>14.755800000000001</v>
      </c>
      <c r="R318" s="314">
        <v>0</v>
      </c>
      <c r="S318" s="314"/>
      <c r="T318" s="314"/>
      <c r="U318" s="314"/>
      <c r="V318" s="15">
        <v>337.36</v>
      </c>
      <c r="W318" s="314">
        <v>0</v>
      </c>
      <c r="X318" s="314"/>
      <c r="Y318" s="21" t="s">
        <v>85</v>
      </c>
      <c r="AA318" s="295"/>
      <c r="AB318" s="295"/>
      <c r="AC318" s="21"/>
      <c r="AD318" s="16"/>
      <c r="AE318" s="296"/>
      <c r="AF318" s="296"/>
      <c r="AG318" s="296"/>
      <c r="AH318" s="314"/>
      <c r="AI318" s="314"/>
      <c r="AJ318" s="15"/>
    </row>
    <row r="319" spans="1:36" x14ac:dyDescent="0.2">
      <c r="A319" s="34" t="s">
        <v>443</v>
      </c>
      <c r="B319" s="33" t="b">
        <f t="shared" si="47"/>
        <v>1</v>
      </c>
      <c r="C319" s="33" t="str">
        <f t="shared" si="48"/>
        <v/>
      </c>
      <c r="D319" s="33" t="str">
        <f t="shared" si="49"/>
        <v/>
      </c>
      <c r="E319" s="33"/>
      <c r="F319" s="39">
        <f t="shared" si="50"/>
        <v>0</v>
      </c>
      <c r="J319" s="292" t="s">
        <v>594</v>
      </c>
      <c r="K319" s="292"/>
      <c r="L319" s="292"/>
      <c r="M319" s="293">
        <v>44954</v>
      </c>
      <c r="N319" s="293"/>
      <c r="O319" s="293"/>
      <c r="P319" s="15">
        <v>323.91860000000003</v>
      </c>
      <c r="Q319" s="47">
        <v>13.4414</v>
      </c>
      <c r="R319" s="314">
        <v>0</v>
      </c>
      <c r="S319" s="314"/>
      <c r="T319" s="314"/>
      <c r="U319" s="314"/>
      <c r="V319" s="15">
        <v>337.36</v>
      </c>
      <c r="W319" s="314">
        <v>0</v>
      </c>
      <c r="X319" s="314"/>
      <c r="Y319" s="21" t="s">
        <v>85</v>
      </c>
      <c r="AA319" s="295"/>
      <c r="AB319" s="295"/>
      <c r="AC319" s="21"/>
      <c r="AD319" s="16"/>
      <c r="AE319" s="296"/>
      <c r="AF319" s="296"/>
      <c r="AG319" s="296"/>
      <c r="AH319" s="314"/>
      <c r="AI319" s="314"/>
      <c r="AJ319" s="15"/>
    </row>
    <row r="320" spans="1:36" x14ac:dyDescent="0.2">
      <c r="A320" s="34" t="s">
        <v>443</v>
      </c>
      <c r="B320" s="33" t="b">
        <f t="shared" si="47"/>
        <v>1</v>
      </c>
      <c r="C320" s="33" t="str">
        <f t="shared" si="48"/>
        <v/>
      </c>
      <c r="D320" s="33" t="str">
        <f t="shared" si="49"/>
        <v/>
      </c>
      <c r="E320" s="33"/>
      <c r="F320" s="39">
        <f t="shared" si="50"/>
        <v>0</v>
      </c>
      <c r="J320" s="292" t="s">
        <v>595</v>
      </c>
      <c r="K320" s="292"/>
      <c r="L320" s="292"/>
      <c r="M320" s="293">
        <v>44985</v>
      </c>
      <c r="N320" s="293"/>
      <c r="O320" s="293"/>
      <c r="P320" s="15">
        <v>325.23820000000001</v>
      </c>
      <c r="Q320" s="47">
        <v>12.1218</v>
      </c>
      <c r="R320" s="314">
        <v>0</v>
      </c>
      <c r="S320" s="314"/>
      <c r="T320" s="314"/>
      <c r="U320" s="314"/>
      <c r="V320" s="15">
        <v>337.36</v>
      </c>
      <c r="W320" s="314">
        <v>0</v>
      </c>
      <c r="X320" s="314"/>
      <c r="Y320" s="21" t="s">
        <v>85</v>
      </c>
      <c r="AA320" s="295"/>
      <c r="AB320" s="295"/>
      <c r="AC320" s="21"/>
      <c r="AD320" s="16"/>
      <c r="AE320" s="296"/>
      <c r="AF320" s="296"/>
      <c r="AG320" s="296"/>
      <c r="AH320" s="314"/>
      <c r="AI320" s="314"/>
      <c r="AJ320" s="15"/>
    </row>
    <row r="321" spans="1:36" x14ac:dyDescent="0.2">
      <c r="A321" s="34" t="s">
        <v>443</v>
      </c>
      <c r="B321" s="33" t="b">
        <f t="shared" si="47"/>
        <v>1</v>
      </c>
      <c r="C321" s="33" t="str">
        <f t="shared" si="48"/>
        <v/>
      </c>
      <c r="D321" s="33" t="str">
        <f t="shared" si="49"/>
        <v/>
      </c>
      <c r="E321" s="33"/>
      <c r="F321" s="39">
        <f t="shared" si="50"/>
        <v>0</v>
      </c>
      <c r="J321" s="292" t="s">
        <v>596</v>
      </c>
      <c r="K321" s="292"/>
      <c r="L321" s="292"/>
      <c r="M321" s="293">
        <v>45013</v>
      </c>
      <c r="N321" s="293"/>
      <c r="O321" s="293"/>
      <c r="P321" s="15">
        <v>326.56330000000003</v>
      </c>
      <c r="Q321" s="47">
        <v>10.7967</v>
      </c>
      <c r="R321" s="314">
        <v>0</v>
      </c>
      <c r="S321" s="314"/>
      <c r="T321" s="314"/>
      <c r="U321" s="314"/>
      <c r="V321" s="15">
        <v>337.36</v>
      </c>
      <c r="W321" s="314">
        <v>0</v>
      </c>
      <c r="X321" s="314"/>
      <c r="Y321" s="21" t="s">
        <v>85</v>
      </c>
      <c r="AA321" s="295"/>
      <c r="AB321" s="295"/>
      <c r="AC321" s="21"/>
      <c r="AD321" s="16"/>
      <c r="AE321" s="296"/>
      <c r="AF321" s="296"/>
      <c r="AG321" s="296"/>
      <c r="AH321" s="314"/>
      <c r="AI321" s="314"/>
      <c r="AJ321" s="15"/>
    </row>
    <row r="322" spans="1:36" x14ac:dyDescent="0.2">
      <c r="A322" s="34" t="s">
        <v>443</v>
      </c>
      <c r="B322" s="33" t="b">
        <f t="shared" si="47"/>
        <v>1</v>
      </c>
      <c r="C322" s="33" t="str">
        <f t="shared" si="48"/>
        <v/>
      </c>
      <c r="D322" s="33" t="str">
        <f t="shared" si="49"/>
        <v/>
      </c>
      <c r="E322" s="33"/>
      <c r="F322" s="39">
        <f t="shared" si="50"/>
        <v>0</v>
      </c>
      <c r="J322" s="292" t="s">
        <v>597</v>
      </c>
      <c r="K322" s="292"/>
      <c r="L322" s="292"/>
      <c r="M322" s="293">
        <v>45044</v>
      </c>
      <c r="N322" s="293"/>
      <c r="O322" s="293"/>
      <c r="P322" s="15">
        <v>327.8938</v>
      </c>
      <c r="Q322" s="47">
        <v>9.4662000000000006</v>
      </c>
      <c r="R322" s="314">
        <v>0</v>
      </c>
      <c r="S322" s="314"/>
      <c r="T322" s="314"/>
      <c r="U322" s="314"/>
      <c r="V322" s="15">
        <v>337.36</v>
      </c>
      <c r="W322" s="314">
        <v>0</v>
      </c>
      <c r="X322" s="314"/>
      <c r="Y322" s="21" t="s">
        <v>85</v>
      </c>
      <c r="AA322" s="295"/>
      <c r="AB322" s="295"/>
      <c r="AC322" s="21"/>
      <c r="AD322" s="16"/>
      <c r="AE322" s="296"/>
      <c r="AF322" s="296"/>
      <c r="AG322" s="296"/>
      <c r="AH322" s="314"/>
      <c r="AI322" s="314"/>
      <c r="AJ322" s="15"/>
    </row>
    <row r="323" spans="1:36" x14ac:dyDescent="0.2">
      <c r="A323" s="34" t="s">
        <v>443</v>
      </c>
      <c r="B323" s="33" t="b">
        <f t="shared" si="47"/>
        <v>1</v>
      </c>
      <c r="C323" s="33" t="str">
        <f t="shared" si="48"/>
        <v/>
      </c>
      <c r="D323" s="33" t="str">
        <f t="shared" si="49"/>
        <v/>
      </c>
      <c r="E323" s="33"/>
      <c r="F323" s="39">
        <f t="shared" si="50"/>
        <v>0</v>
      </c>
      <c r="J323" s="292" t="s">
        <v>598</v>
      </c>
      <c r="K323" s="292"/>
      <c r="L323" s="292"/>
      <c r="M323" s="293">
        <v>45074</v>
      </c>
      <c r="N323" s="293"/>
      <c r="O323" s="293"/>
      <c r="P323" s="15">
        <v>329.2296</v>
      </c>
      <c r="Q323" s="47">
        <v>8.1303999999999998</v>
      </c>
      <c r="R323" s="314">
        <v>0</v>
      </c>
      <c r="S323" s="314"/>
      <c r="T323" s="314"/>
      <c r="U323" s="314"/>
      <c r="V323" s="15">
        <v>337.36</v>
      </c>
      <c r="W323" s="314">
        <v>0</v>
      </c>
      <c r="X323" s="314"/>
      <c r="Y323" s="21" t="s">
        <v>85</v>
      </c>
      <c r="AA323" s="295"/>
      <c r="AB323" s="295"/>
      <c r="AC323" s="21"/>
      <c r="AD323" s="16"/>
      <c r="AE323" s="296"/>
      <c r="AF323" s="296"/>
      <c r="AG323" s="296"/>
      <c r="AH323" s="314"/>
      <c r="AI323" s="314"/>
      <c r="AJ323" s="15"/>
    </row>
    <row r="324" spans="1:36" x14ac:dyDescent="0.2">
      <c r="A324" s="34" t="s">
        <v>443</v>
      </c>
      <c r="B324" s="33" t="b">
        <f t="shared" si="47"/>
        <v>1</v>
      </c>
      <c r="C324" s="33" t="str">
        <f t="shared" si="48"/>
        <v/>
      </c>
      <c r="D324" s="33" t="str">
        <f t="shared" si="49"/>
        <v/>
      </c>
      <c r="E324" s="33"/>
      <c r="F324" s="39">
        <f t="shared" si="50"/>
        <v>0</v>
      </c>
      <c r="J324" s="292" t="s">
        <v>599</v>
      </c>
      <c r="K324" s="292"/>
      <c r="L324" s="292"/>
      <c r="M324" s="293">
        <v>45105</v>
      </c>
      <c r="N324" s="293"/>
      <c r="O324" s="293"/>
      <c r="P324" s="15">
        <v>330.57100000000003</v>
      </c>
      <c r="Q324" s="47">
        <v>6.7889999999999997</v>
      </c>
      <c r="R324" s="314">
        <v>0</v>
      </c>
      <c r="S324" s="314"/>
      <c r="T324" s="314"/>
      <c r="U324" s="314"/>
      <c r="V324" s="15">
        <v>337.36</v>
      </c>
      <c r="W324" s="314">
        <v>0</v>
      </c>
      <c r="X324" s="314"/>
      <c r="Y324" s="21" t="s">
        <v>85</v>
      </c>
      <c r="AA324" s="295"/>
      <c r="AB324" s="295"/>
      <c r="AC324" s="21"/>
      <c r="AD324" s="16"/>
      <c r="AE324" s="296"/>
      <c r="AF324" s="296"/>
      <c r="AG324" s="296"/>
      <c r="AH324" s="314"/>
      <c r="AI324" s="314"/>
      <c r="AJ324" s="15"/>
    </row>
    <row r="325" spans="1:36" x14ac:dyDescent="0.2">
      <c r="A325" s="34" t="s">
        <v>443</v>
      </c>
      <c r="B325" s="33" t="b">
        <f t="shared" si="47"/>
        <v>1</v>
      </c>
      <c r="C325" s="33" t="str">
        <f t="shared" si="48"/>
        <v/>
      </c>
      <c r="D325" s="33" t="str">
        <f t="shared" si="49"/>
        <v/>
      </c>
      <c r="E325" s="33"/>
      <c r="F325" s="39">
        <f t="shared" si="50"/>
        <v>0</v>
      </c>
      <c r="J325" s="292" t="s">
        <v>600</v>
      </c>
      <c r="K325" s="292"/>
      <c r="L325" s="292"/>
      <c r="M325" s="293">
        <v>45135</v>
      </c>
      <c r="N325" s="293"/>
      <c r="O325" s="293"/>
      <c r="P325" s="15">
        <v>331.91770000000002</v>
      </c>
      <c r="Q325" s="47">
        <v>5.4423000000000004</v>
      </c>
      <c r="R325" s="314">
        <v>0</v>
      </c>
      <c r="S325" s="314"/>
      <c r="T325" s="314"/>
      <c r="U325" s="314"/>
      <c r="V325" s="15">
        <v>337.36</v>
      </c>
      <c r="W325" s="314">
        <v>0</v>
      </c>
      <c r="X325" s="314"/>
      <c r="Y325" s="21" t="s">
        <v>85</v>
      </c>
      <c r="AA325" s="295"/>
      <c r="AB325" s="295"/>
      <c r="AC325" s="21"/>
      <c r="AD325" s="16"/>
      <c r="AE325" s="296"/>
      <c r="AF325" s="296"/>
      <c r="AG325" s="296"/>
      <c r="AH325" s="314"/>
      <c r="AI325" s="314"/>
      <c r="AJ325" s="15"/>
    </row>
    <row r="326" spans="1:36" x14ac:dyDescent="0.2">
      <c r="A326" s="34" t="s">
        <v>443</v>
      </c>
      <c r="B326" s="33" t="b">
        <f t="shared" si="47"/>
        <v>1</v>
      </c>
      <c r="C326" s="33" t="str">
        <f t="shared" si="48"/>
        <v/>
      </c>
      <c r="D326" s="33" t="str">
        <f t="shared" si="49"/>
        <v/>
      </c>
      <c r="E326" s="33"/>
      <c r="F326" s="39">
        <f t="shared" si="50"/>
        <v>0</v>
      </c>
      <c r="J326" s="292" t="s">
        <v>601</v>
      </c>
      <c r="K326" s="292"/>
      <c r="L326" s="292"/>
      <c r="M326" s="293">
        <v>45166</v>
      </c>
      <c r="N326" s="293"/>
      <c r="O326" s="293"/>
      <c r="P326" s="15">
        <v>333.27</v>
      </c>
      <c r="Q326" s="47">
        <v>4.09</v>
      </c>
      <c r="R326" s="314">
        <v>0</v>
      </c>
      <c r="S326" s="314"/>
      <c r="T326" s="314"/>
      <c r="U326" s="314"/>
      <c r="V326" s="15">
        <v>337.36</v>
      </c>
      <c r="W326" s="314">
        <v>0</v>
      </c>
      <c r="X326" s="314"/>
      <c r="Y326" s="21" t="s">
        <v>85</v>
      </c>
      <c r="AA326" s="295"/>
      <c r="AB326" s="295"/>
      <c r="AC326" s="21"/>
      <c r="AD326" s="16"/>
      <c r="AE326" s="296"/>
      <c r="AF326" s="296"/>
      <c r="AG326" s="296"/>
      <c r="AH326" s="314"/>
      <c r="AI326" s="314"/>
      <c r="AJ326" s="15"/>
    </row>
    <row r="327" spans="1:36" x14ac:dyDescent="0.2">
      <c r="A327" s="34" t="s">
        <v>443</v>
      </c>
      <c r="B327" s="33" t="b">
        <f t="shared" si="47"/>
        <v>1</v>
      </c>
      <c r="C327" s="33" t="str">
        <f t="shared" si="48"/>
        <v/>
      </c>
      <c r="D327" s="33" t="str">
        <f t="shared" si="49"/>
        <v/>
      </c>
      <c r="E327" s="33"/>
      <c r="F327" s="39">
        <f t="shared" si="50"/>
        <v>0</v>
      </c>
      <c r="J327" s="292" t="s">
        <v>602</v>
      </c>
      <c r="K327" s="292"/>
      <c r="L327" s="292"/>
      <c r="M327" s="293">
        <v>45197</v>
      </c>
      <c r="N327" s="293"/>
      <c r="O327" s="293"/>
      <c r="P327" s="15">
        <v>334.62779999999998</v>
      </c>
      <c r="Q327" s="47">
        <v>2.7322000000000002</v>
      </c>
      <c r="R327" s="314">
        <v>0</v>
      </c>
      <c r="S327" s="314"/>
      <c r="T327" s="314"/>
      <c r="U327" s="314"/>
      <c r="V327" s="15">
        <v>337.36</v>
      </c>
      <c r="W327" s="314">
        <v>0</v>
      </c>
      <c r="X327" s="314"/>
      <c r="Y327" s="21" t="s">
        <v>85</v>
      </c>
      <c r="AA327" s="295"/>
      <c r="AB327" s="295"/>
      <c r="AC327" s="21"/>
      <c r="AD327" s="16"/>
      <c r="AE327" s="296"/>
      <c r="AF327" s="296"/>
      <c r="AG327" s="296"/>
      <c r="AH327" s="314"/>
      <c r="AI327" s="314"/>
      <c r="AJ327" s="15"/>
    </row>
    <row r="328" spans="1:36" x14ac:dyDescent="0.2">
      <c r="A328" s="34" t="s">
        <v>443</v>
      </c>
      <c r="B328" s="33" t="b">
        <f t="shared" si="47"/>
        <v>1</v>
      </c>
      <c r="C328" s="33" t="str">
        <f t="shared" si="48"/>
        <v/>
      </c>
      <c r="D328" s="33" t="str">
        <f t="shared" si="49"/>
        <v/>
      </c>
      <c r="E328" s="33"/>
      <c r="F328" s="39">
        <f t="shared" si="50"/>
        <v>0</v>
      </c>
      <c r="J328" s="292" t="s">
        <v>603</v>
      </c>
      <c r="K328" s="292"/>
      <c r="L328" s="292"/>
      <c r="M328" s="293">
        <v>45227</v>
      </c>
      <c r="N328" s="293"/>
      <c r="O328" s="293"/>
      <c r="P328" s="15">
        <v>335.99090000000001</v>
      </c>
      <c r="Q328" s="47">
        <v>1.3689</v>
      </c>
      <c r="R328" s="314">
        <v>0</v>
      </c>
      <c r="S328" s="314"/>
      <c r="T328" s="314"/>
      <c r="U328" s="314"/>
      <c r="V328" s="15">
        <v>337.35980000000001</v>
      </c>
      <c r="W328" s="314">
        <v>0</v>
      </c>
      <c r="X328" s="314"/>
      <c r="Y328" s="21" t="s">
        <v>85</v>
      </c>
      <c r="AA328" s="295"/>
      <c r="AB328" s="295"/>
      <c r="AC328" s="21"/>
      <c r="AD328" s="16"/>
      <c r="AE328" s="296"/>
      <c r="AF328" s="296"/>
      <c r="AG328" s="296"/>
      <c r="AH328" s="314"/>
      <c r="AI328" s="314"/>
      <c r="AJ328" s="15"/>
    </row>
    <row r="329" spans="1:36" x14ac:dyDescent="0.2">
      <c r="M329" s="291" t="s">
        <v>109</v>
      </c>
      <c r="N329" s="291"/>
      <c r="O329" s="291"/>
      <c r="AH329" s="13"/>
      <c r="AI329" s="13"/>
    </row>
    <row r="330" spans="1:36" x14ac:dyDescent="0.2">
      <c r="A330" s="34" t="s">
        <v>443</v>
      </c>
      <c r="B330" s="33" t="b">
        <f t="shared" ref="B330:B332" si="51">DATE(YEAR(AD330),MONTH(AD330),DAY(AD330))=DATE(YEAR(AE330),MONTH(AE330),DAY(AE330))</f>
        <v>1</v>
      </c>
      <c r="C330" s="33" t="str">
        <f t="shared" ref="C330:C332" si="52">IF(ISBLANK(AD330)=FALSE,TEXT(AD330,"YYYY-MM"),"")</f>
        <v/>
      </c>
      <c r="D330" s="33" t="str">
        <f t="shared" ref="D330:D332" si="53">IF(ISBLANK(AE330)=FALSE,TEXT(AE330,"YYYY-MM"),"")</f>
        <v/>
      </c>
      <c r="E330" s="33"/>
      <c r="F330" s="39">
        <f t="shared" ref="F330:F332" si="54">AH330</f>
        <v>0</v>
      </c>
      <c r="J330" s="292" t="s">
        <v>604</v>
      </c>
      <c r="K330" s="292"/>
      <c r="L330" s="292"/>
      <c r="M330" s="293">
        <v>45258</v>
      </c>
      <c r="N330" s="293"/>
      <c r="O330" s="293"/>
      <c r="P330" s="15">
        <v>258.33</v>
      </c>
      <c r="Q330" s="47">
        <v>0</v>
      </c>
      <c r="R330" s="314">
        <v>0</v>
      </c>
      <c r="S330" s="314"/>
      <c r="T330" s="314"/>
      <c r="U330" s="314"/>
      <c r="V330" s="15">
        <v>258.33</v>
      </c>
      <c r="W330" s="314">
        <v>0</v>
      </c>
      <c r="X330" s="314"/>
      <c r="Y330" s="21" t="s">
        <v>85</v>
      </c>
      <c r="AA330" s="295"/>
      <c r="AB330" s="295"/>
      <c r="AC330" s="21"/>
      <c r="AD330" s="16"/>
      <c r="AE330" s="296"/>
      <c r="AF330" s="296"/>
      <c r="AG330" s="296"/>
      <c r="AH330" s="314"/>
      <c r="AI330" s="314"/>
      <c r="AJ330" s="15"/>
    </row>
    <row r="331" spans="1:36" x14ac:dyDescent="0.2">
      <c r="A331" s="34" t="s">
        <v>443</v>
      </c>
      <c r="B331" s="33" t="b">
        <f t="shared" si="51"/>
        <v>1</v>
      </c>
      <c r="C331" s="33" t="str">
        <f t="shared" si="52"/>
        <v/>
      </c>
      <c r="D331" s="33" t="str">
        <f t="shared" si="53"/>
        <v/>
      </c>
      <c r="E331" s="33"/>
      <c r="F331" s="39">
        <f t="shared" si="54"/>
        <v>0</v>
      </c>
      <c r="J331" s="292" t="s">
        <v>605</v>
      </c>
      <c r="K331" s="292"/>
      <c r="L331" s="292"/>
      <c r="M331" s="293">
        <v>45288</v>
      </c>
      <c r="N331" s="293"/>
      <c r="O331" s="293"/>
      <c r="P331" s="15">
        <v>258.33</v>
      </c>
      <c r="Q331" s="47">
        <v>0</v>
      </c>
      <c r="R331" s="314">
        <v>0</v>
      </c>
      <c r="S331" s="314"/>
      <c r="T331" s="314"/>
      <c r="U331" s="314"/>
      <c r="V331" s="15">
        <v>258.33</v>
      </c>
      <c r="W331" s="314">
        <v>0</v>
      </c>
      <c r="X331" s="314"/>
      <c r="Y331" s="21" t="s">
        <v>85</v>
      </c>
      <c r="AA331" s="295"/>
      <c r="AB331" s="295"/>
      <c r="AC331" s="21"/>
      <c r="AD331" s="16"/>
      <c r="AE331" s="296"/>
      <c r="AF331" s="296"/>
      <c r="AG331" s="296"/>
      <c r="AH331" s="314"/>
      <c r="AI331" s="314"/>
      <c r="AJ331" s="15"/>
    </row>
    <row r="332" spans="1:36" x14ac:dyDescent="0.2">
      <c r="A332" s="34" t="s">
        <v>443</v>
      </c>
      <c r="B332" s="33" t="b">
        <f t="shared" si="51"/>
        <v>1</v>
      </c>
      <c r="C332" s="33" t="str">
        <f t="shared" si="52"/>
        <v/>
      </c>
      <c r="D332" s="33" t="str">
        <f t="shared" si="53"/>
        <v/>
      </c>
      <c r="E332" s="33"/>
      <c r="F332" s="39">
        <f t="shared" si="54"/>
        <v>0</v>
      </c>
      <c r="J332" s="292" t="s">
        <v>606</v>
      </c>
      <c r="K332" s="292"/>
      <c r="L332" s="292"/>
      <c r="M332" s="293">
        <v>45350</v>
      </c>
      <c r="N332" s="293"/>
      <c r="O332" s="293"/>
      <c r="P332" s="15">
        <v>258.33999999999997</v>
      </c>
      <c r="Q332" s="47">
        <v>0</v>
      </c>
      <c r="R332" s="314">
        <v>0</v>
      </c>
      <c r="S332" s="314"/>
      <c r="T332" s="314"/>
      <c r="U332" s="314"/>
      <c r="V332" s="15">
        <v>258.33999999999997</v>
      </c>
      <c r="W332" s="314">
        <v>0</v>
      </c>
      <c r="X332" s="314"/>
      <c r="Y332" s="21" t="s">
        <v>85</v>
      </c>
      <c r="AA332" s="295"/>
      <c r="AB332" s="295"/>
      <c r="AC332" s="21"/>
      <c r="AD332" s="16"/>
      <c r="AE332" s="296"/>
      <c r="AF332" s="296"/>
      <c r="AG332" s="296"/>
      <c r="AH332" s="314"/>
      <c r="AI332" s="314"/>
      <c r="AJ332" s="15"/>
    </row>
    <row r="333" spans="1:36" x14ac:dyDescent="0.2">
      <c r="J333" s="288" t="s">
        <v>113</v>
      </c>
      <c r="K333" s="288"/>
      <c r="L333" s="288"/>
      <c r="M333" s="288"/>
      <c r="N333" s="288"/>
      <c r="O333" s="288"/>
      <c r="P333" s="17">
        <v>10580.957200000001</v>
      </c>
      <c r="Q333" s="48">
        <v>652.20259999999996</v>
      </c>
      <c r="R333" s="316">
        <v>0</v>
      </c>
      <c r="S333" s="316"/>
      <c r="T333" s="316"/>
      <c r="U333" s="316"/>
      <c r="V333" s="17">
        <v>11233.159799999999</v>
      </c>
      <c r="W333" s="316">
        <v>0</v>
      </c>
      <c r="X333" s="316"/>
      <c r="AH333" s="13"/>
      <c r="AI333" s="13"/>
    </row>
    <row r="334" spans="1:36" x14ac:dyDescent="0.2">
      <c r="AH334" s="13"/>
      <c r="AI334" s="13"/>
    </row>
    <row r="335" spans="1:36" x14ac:dyDescent="0.2">
      <c r="K335" s="290" t="s">
        <v>114</v>
      </c>
      <c r="L335" s="290"/>
      <c r="M335" s="290"/>
      <c r="O335" s="290" t="s">
        <v>115</v>
      </c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AH335" s="13"/>
      <c r="AI335" s="13"/>
    </row>
    <row r="336" spans="1:36" x14ac:dyDescent="0.2"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AH336" s="13"/>
      <c r="AI336" s="13"/>
    </row>
    <row r="337" spans="1:36" x14ac:dyDescent="0.2">
      <c r="AH337" s="13"/>
      <c r="AI337" s="13"/>
    </row>
    <row r="338" spans="1:36" x14ac:dyDescent="0.2">
      <c r="AH338" s="13"/>
      <c r="AI338" s="13"/>
    </row>
    <row r="339" spans="1:36" x14ac:dyDescent="0.2">
      <c r="L339" s="297" t="s">
        <v>47</v>
      </c>
      <c r="M339" s="297"/>
      <c r="N339" s="297"/>
      <c r="O339" s="297"/>
      <c r="P339" s="297"/>
      <c r="Q339" s="297"/>
      <c r="R339" s="297"/>
      <c r="AH339" s="13"/>
      <c r="AI339" s="13"/>
    </row>
    <row r="340" spans="1:36" x14ac:dyDescent="0.2">
      <c r="AH340" s="13"/>
      <c r="AI340" s="13"/>
    </row>
    <row r="341" spans="1:36" x14ac:dyDescent="0.2">
      <c r="L341" s="290" t="s">
        <v>48</v>
      </c>
      <c r="M341" s="290"/>
      <c r="N341" s="290"/>
      <c r="O341" s="290"/>
      <c r="P341" s="290"/>
      <c r="Q341" s="290"/>
      <c r="R341" s="290"/>
      <c r="S341" s="290"/>
      <c r="U341" s="299">
        <v>0</v>
      </c>
      <c r="V341" s="299"/>
      <c r="W341" s="299"/>
      <c r="AB341" s="290" t="s">
        <v>49</v>
      </c>
      <c r="AC341" s="290"/>
      <c r="AD341" s="290"/>
      <c r="AE341" s="290"/>
      <c r="AG341" s="299">
        <v>2361.52</v>
      </c>
      <c r="AH341" s="299"/>
      <c r="AI341" s="13"/>
    </row>
    <row r="342" spans="1:36" x14ac:dyDescent="0.2">
      <c r="L342" s="290" t="s">
        <v>50</v>
      </c>
      <c r="M342" s="290"/>
      <c r="N342" s="290"/>
      <c r="O342" s="290"/>
      <c r="P342" s="290"/>
      <c r="Q342" s="290"/>
      <c r="R342" s="290"/>
      <c r="S342" s="290"/>
      <c r="U342" s="299">
        <v>0</v>
      </c>
      <c r="V342" s="299"/>
      <c r="W342" s="299"/>
      <c r="AB342" s="290" t="s">
        <v>51</v>
      </c>
      <c r="AC342" s="290"/>
      <c r="AD342" s="290"/>
      <c r="AE342" s="290"/>
      <c r="AG342" s="300">
        <v>2361.52</v>
      </c>
      <c r="AH342" s="300"/>
      <c r="AI342" s="13"/>
    </row>
    <row r="343" spans="1:36" x14ac:dyDescent="0.2">
      <c r="L343" s="290" t="s">
        <v>52</v>
      </c>
      <c r="M343" s="290"/>
      <c r="N343" s="290"/>
      <c r="O343" s="290"/>
      <c r="P343" s="290"/>
      <c r="Q343" s="290"/>
      <c r="R343" s="290"/>
      <c r="S343" s="290"/>
      <c r="U343" s="299">
        <v>0</v>
      </c>
      <c r="V343" s="299"/>
      <c r="W343" s="299"/>
      <c r="AH343" s="13"/>
      <c r="AI343" s="13"/>
    </row>
    <row r="344" spans="1:36" x14ac:dyDescent="0.2">
      <c r="AH344" s="13"/>
      <c r="AI344" s="13"/>
    </row>
    <row r="345" spans="1:36" x14ac:dyDescent="0.2">
      <c r="L345" s="297" t="s">
        <v>53</v>
      </c>
      <c r="M345" s="297"/>
      <c r="N345" s="297"/>
      <c r="O345" s="297"/>
      <c r="P345" s="297"/>
      <c r="Q345" s="297"/>
      <c r="R345" s="297"/>
      <c r="AH345" s="13"/>
      <c r="AI345" s="13"/>
    </row>
    <row r="346" spans="1:36" x14ac:dyDescent="0.2">
      <c r="AH346" s="13"/>
      <c r="AI346" s="13"/>
    </row>
    <row r="347" spans="1:36" x14ac:dyDescent="0.2">
      <c r="L347" s="301" t="s">
        <v>54</v>
      </c>
      <c r="M347" s="301"/>
      <c r="N347" s="301"/>
      <c r="O347" s="301"/>
      <c r="P347" s="301"/>
      <c r="Q347" s="301"/>
      <c r="R347" s="301"/>
      <c r="S347" s="301"/>
      <c r="U347" s="299">
        <v>0</v>
      </c>
      <c r="V347" s="299"/>
      <c r="W347" s="299"/>
      <c r="AB347" s="290" t="s">
        <v>450</v>
      </c>
      <c r="AC347" s="290"/>
      <c r="AD347" s="290"/>
      <c r="AE347" s="290"/>
      <c r="AH347" s="13"/>
      <c r="AI347" s="13"/>
    </row>
    <row r="348" spans="1:36" x14ac:dyDescent="0.2">
      <c r="AH348" s="13"/>
      <c r="AI348" s="13"/>
    </row>
    <row r="349" spans="1:36" x14ac:dyDescent="0.2">
      <c r="L349" s="297" t="s">
        <v>56</v>
      </c>
      <c r="M349" s="297"/>
      <c r="N349" s="297"/>
      <c r="O349" s="297"/>
      <c r="P349" s="297"/>
      <c r="Q349" s="297"/>
      <c r="R349" s="297"/>
      <c r="AH349" s="13"/>
      <c r="AI349" s="13"/>
    </row>
    <row r="350" spans="1:36" ht="22.5" x14ac:dyDescent="0.2">
      <c r="J350" s="288" t="s">
        <v>57</v>
      </c>
      <c r="K350" s="288"/>
      <c r="L350" s="288"/>
      <c r="M350" s="288" t="s">
        <v>58</v>
      </c>
      <c r="N350" s="288"/>
      <c r="O350" s="288"/>
      <c r="P350" s="19" t="s">
        <v>59</v>
      </c>
      <c r="Q350" s="46" t="s">
        <v>60</v>
      </c>
      <c r="R350" s="288" t="s">
        <v>61</v>
      </c>
      <c r="S350" s="288"/>
      <c r="T350" s="288"/>
      <c r="U350" s="288"/>
      <c r="V350" s="19" t="s">
        <v>62</v>
      </c>
      <c r="W350" s="288" t="s">
        <v>63</v>
      </c>
      <c r="X350" s="288"/>
      <c r="Y350" s="19" t="s">
        <v>64</v>
      </c>
      <c r="AA350" s="288" t="s">
        <v>65</v>
      </c>
      <c r="AB350" s="288"/>
      <c r="AC350" s="19" t="s">
        <v>66</v>
      </c>
      <c r="AD350" s="19" t="s">
        <v>67</v>
      </c>
      <c r="AE350" s="288" t="s">
        <v>68</v>
      </c>
      <c r="AF350" s="288"/>
      <c r="AG350" s="288"/>
      <c r="AH350" s="288" t="s">
        <v>69</v>
      </c>
      <c r="AI350" s="288"/>
      <c r="AJ350" s="19" t="s">
        <v>63</v>
      </c>
    </row>
    <row r="351" spans="1:36" x14ac:dyDescent="0.2">
      <c r="M351" s="291" t="s">
        <v>70</v>
      </c>
      <c r="N351" s="291"/>
      <c r="O351" s="291"/>
      <c r="AH351" s="13"/>
      <c r="AI351" s="13"/>
    </row>
    <row r="352" spans="1:36" x14ac:dyDescent="0.2">
      <c r="A352" s="34" t="s">
        <v>443</v>
      </c>
      <c r="B352" s="33" t="b">
        <f t="shared" ref="B352:B374" si="55">DATE(YEAR(AD352),MONTH(AD352),DAY(AD352))=DATE(YEAR(AE352),MONTH(AE352),DAY(AE352))</f>
        <v>1</v>
      </c>
      <c r="C352" s="33" t="str">
        <f t="shared" ref="C352:C374" si="56">IF(ISBLANK(AD352)=FALSE,TEXT(AD352,"YYYY-MM"),"")</f>
        <v>2022-04</v>
      </c>
      <c r="D352" s="33" t="str">
        <f t="shared" ref="D352:D374" si="57">IF(ISBLANK(AE352)=FALSE,TEXT(AE352,"YYYY-MM"),"")</f>
        <v>2022-04</v>
      </c>
      <c r="E352" s="33"/>
      <c r="F352" s="39">
        <f t="shared" ref="F352:F374" si="58">AH352</f>
        <v>337.36</v>
      </c>
      <c r="J352" s="292" t="s">
        <v>607</v>
      </c>
      <c r="K352" s="292"/>
      <c r="L352" s="292"/>
      <c r="M352" s="293">
        <v>44589</v>
      </c>
      <c r="N352" s="293"/>
      <c r="O352" s="293"/>
      <c r="P352" s="15">
        <v>307.24209999999999</v>
      </c>
      <c r="Q352" s="47">
        <v>30.117899999999999</v>
      </c>
      <c r="R352" s="314">
        <v>0</v>
      </c>
      <c r="S352" s="314"/>
      <c r="T352" s="314"/>
      <c r="U352" s="314"/>
      <c r="V352" s="15">
        <v>337.36</v>
      </c>
      <c r="W352" s="314">
        <v>0</v>
      </c>
      <c r="X352" s="314"/>
      <c r="Y352" s="21" t="s">
        <v>72</v>
      </c>
      <c r="AA352" s="295" t="s">
        <v>73</v>
      </c>
      <c r="AB352" s="295"/>
      <c r="AC352" s="21" t="s">
        <v>608</v>
      </c>
      <c r="AD352" s="16">
        <v>44658.795254629629</v>
      </c>
      <c r="AE352" s="296">
        <v>44658.795254629629</v>
      </c>
      <c r="AF352" s="296"/>
      <c r="AG352" s="296"/>
      <c r="AH352" s="314">
        <v>337.36</v>
      </c>
      <c r="AI352" s="314"/>
      <c r="AJ352" s="15">
        <v>0</v>
      </c>
    </row>
    <row r="353" spans="1:36" x14ac:dyDescent="0.2">
      <c r="A353" s="34" t="s">
        <v>443</v>
      </c>
      <c r="B353" s="33" t="b">
        <f t="shared" si="55"/>
        <v>1</v>
      </c>
      <c r="C353" s="33" t="str">
        <f t="shared" si="56"/>
        <v>2022-05</v>
      </c>
      <c r="D353" s="33" t="str">
        <f t="shared" si="57"/>
        <v>2022-05</v>
      </c>
      <c r="E353" s="33"/>
      <c r="F353" s="39">
        <f t="shared" si="58"/>
        <v>337.36</v>
      </c>
      <c r="J353" s="292" t="s">
        <v>609</v>
      </c>
      <c r="K353" s="292"/>
      <c r="L353" s="292"/>
      <c r="M353" s="293">
        <v>44620</v>
      </c>
      <c r="N353" s="293"/>
      <c r="O353" s="293"/>
      <c r="P353" s="15">
        <v>308.4939</v>
      </c>
      <c r="Q353" s="47">
        <v>28.866099999999999</v>
      </c>
      <c r="R353" s="314">
        <v>0</v>
      </c>
      <c r="S353" s="314"/>
      <c r="T353" s="314"/>
      <c r="U353" s="314"/>
      <c r="V353" s="15">
        <v>337.36</v>
      </c>
      <c r="W353" s="314">
        <v>0</v>
      </c>
      <c r="X353" s="314"/>
      <c r="Y353" s="21" t="s">
        <v>72</v>
      </c>
      <c r="AA353" s="295" t="s">
        <v>73</v>
      </c>
      <c r="AB353" s="295"/>
      <c r="AC353" s="21" t="s">
        <v>610</v>
      </c>
      <c r="AD353" s="16">
        <v>44685</v>
      </c>
      <c r="AE353" s="296">
        <v>44685</v>
      </c>
      <c r="AF353" s="296"/>
      <c r="AG353" s="296"/>
      <c r="AH353" s="314">
        <v>337.36</v>
      </c>
      <c r="AI353" s="314"/>
      <c r="AJ353" s="15">
        <v>0</v>
      </c>
    </row>
    <row r="354" spans="1:36" x14ac:dyDescent="0.2">
      <c r="A354" s="34" t="s">
        <v>443</v>
      </c>
      <c r="B354" s="33" t="b">
        <f t="shared" si="55"/>
        <v>1</v>
      </c>
      <c r="C354" s="33" t="str">
        <f t="shared" si="56"/>
        <v>2022-05</v>
      </c>
      <c r="D354" s="33" t="str">
        <f t="shared" si="57"/>
        <v>2022-05</v>
      </c>
      <c r="E354" s="33"/>
      <c r="F354" s="39">
        <f t="shared" si="58"/>
        <v>337.36</v>
      </c>
      <c r="J354" s="292" t="s">
        <v>611</v>
      </c>
      <c r="K354" s="292"/>
      <c r="L354" s="292"/>
      <c r="M354" s="293">
        <v>44648</v>
      </c>
      <c r="N354" s="293"/>
      <c r="O354" s="293"/>
      <c r="P354" s="15">
        <v>309.75069999999999</v>
      </c>
      <c r="Q354" s="47">
        <v>27.609300000000001</v>
      </c>
      <c r="R354" s="314">
        <v>0</v>
      </c>
      <c r="S354" s="314"/>
      <c r="T354" s="314"/>
      <c r="U354" s="314"/>
      <c r="V354" s="15">
        <v>337.36</v>
      </c>
      <c r="W354" s="314">
        <v>0</v>
      </c>
      <c r="X354" s="314"/>
      <c r="Y354" s="21" t="s">
        <v>72</v>
      </c>
      <c r="AA354" s="295" t="s">
        <v>73</v>
      </c>
      <c r="AB354" s="295"/>
      <c r="AC354" s="21" t="s">
        <v>612</v>
      </c>
      <c r="AD354" s="16">
        <v>44709</v>
      </c>
      <c r="AE354" s="296">
        <v>44709</v>
      </c>
      <c r="AF354" s="296"/>
      <c r="AG354" s="296"/>
      <c r="AH354" s="314">
        <v>337.36</v>
      </c>
      <c r="AI354" s="314"/>
      <c r="AJ354" s="15">
        <v>0</v>
      </c>
    </row>
    <row r="355" spans="1:36" x14ac:dyDescent="0.2">
      <c r="A355" s="34" t="s">
        <v>443</v>
      </c>
      <c r="B355" s="33" t="b">
        <f t="shared" si="55"/>
        <v>1</v>
      </c>
      <c r="C355" s="33" t="str">
        <f t="shared" si="56"/>
        <v>2022-06</v>
      </c>
      <c r="D355" s="33" t="str">
        <f t="shared" si="57"/>
        <v>2022-06</v>
      </c>
      <c r="E355" s="33"/>
      <c r="F355" s="39">
        <f t="shared" si="58"/>
        <v>337.36</v>
      </c>
      <c r="J355" s="292" t="s">
        <v>613</v>
      </c>
      <c r="K355" s="292"/>
      <c r="L355" s="292"/>
      <c r="M355" s="293">
        <v>44679</v>
      </c>
      <c r="N355" s="293"/>
      <c r="O355" s="293"/>
      <c r="P355" s="15">
        <v>311.0127</v>
      </c>
      <c r="Q355" s="47">
        <v>26.347300000000001</v>
      </c>
      <c r="R355" s="314">
        <v>0</v>
      </c>
      <c r="S355" s="314"/>
      <c r="T355" s="314"/>
      <c r="U355" s="314"/>
      <c r="V355" s="15">
        <v>337.36</v>
      </c>
      <c r="W355" s="314">
        <v>0</v>
      </c>
      <c r="X355" s="314"/>
      <c r="Y355" s="21" t="s">
        <v>72</v>
      </c>
      <c r="AA355" s="295" t="s">
        <v>73</v>
      </c>
      <c r="AB355" s="295"/>
      <c r="AC355" s="21" t="s">
        <v>614</v>
      </c>
      <c r="AD355" s="16">
        <v>44739</v>
      </c>
      <c r="AE355" s="296">
        <v>44739</v>
      </c>
      <c r="AF355" s="296"/>
      <c r="AG355" s="296"/>
      <c r="AH355" s="314">
        <v>337.36</v>
      </c>
      <c r="AI355" s="314"/>
      <c r="AJ355" s="15">
        <v>0</v>
      </c>
    </row>
    <row r="356" spans="1:36" x14ac:dyDescent="0.2">
      <c r="A356" s="34" t="s">
        <v>443</v>
      </c>
      <c r="B356" s="33" t="b">
        <f t="shared" si="55"/>
        <v>1</v>
      </c>
      <c r="C356" s="33" t="str">
        <f t="shared" si="56"/>
        <v>2022-07</v>
      </c>
      <c r="D356" s="33" t="str">
        <f t="shared" si="57"/>
        <v>2022-07</v>
      </c>
      <c r="E356" s="33"/>
      <c r="F356" s="39">
        <f t="shared" si="58"/>
        <v>337.36</v>
      </c>
      <c r="J356" s="292" t="s">
        <v>615</v>
      </c>
      <c r="K356" s="292"/>
      <c r="L356" s="292"/>
      <c r="M356" s="293">
        <v>44709</v>
      </c>
      <c r="N356" s="293"/>
      <c r="O356" s="293"/>
      <c r="P356" s="15">
        <v>312.27980000000002</v>
      </c>
      <c r="Q356" s="47">
        <v>25.080200000000001</v>
      </c>
      <c r="R356" s="314">
        <v>0</v>
      </c>
      <c r="S356" s="314"/>
      <c r="T356" s="314"/>
      <c r="U356" s="314"/>
      <c r="V356" s="15">
        <v>337.36</v>
      </c>
      <c r="W356" s="314">
        <v>0</v>
      </c>
      <c r="X356" s="314"/>
      <c r="Y356" s="21" t="s">
        <v>72</v>
      </c>
      <c r="AA356" s="295" t="s">
        <v>73</v>
      </c>
      <c r="AB356" s="295"/>
      <c r="AC356" s="21" t="s">
        <v>616</v>
      </c>
      <c r="AD356" s="16">
        <v>44769</v>
      </c>
      <c r="AE356" s="296">
        <v>44769</v>
      </c>
      <c r="AF356" s="296"/>
      <c r="AG356" s="296"/>
      <c r="AH356" s="314">
        <v>337.36</v>
      </c>
      <c r="AI356" s="314"/>
      <c r="AJ356" s="15">
        <v>0</v>
      </c>
    </row>
    <row r="357" spans="1:36" x14ac:dyDescent="0.2">
      <c r="A357" s="34" t="s">
        <v>443</v>
      </c>
      <c r="B357" s="33" t="b">
        <f t="shared" si="55"/>
        <v>1</v>
      </c>
      <c r="C357" s="33" t="str">
        <f t="shared" si="56"/>
        <v>2022-08</v>
      </c>
      <c r="D357" s="33" t="str">
        <f t="shared" si="57"/>
        <v>2022-08</v>
      </c>
      <c r="E357" s="33"/>
      <c r="F357" s="39">
        <f t="shared" si="58"/>
        <v>337.36</v>
      </c>
      <c r="J357" s="292" t="s">
        <v>617</v>
      </c>
      <c r="K357" s="292"/>
      <c r="L357" s="292"/>
      <c r="M357" s="293">
        <v>44740</v>
      </c>
      <c r="N357" s="293"/>
      <c r="O357" s="293"/>
      <c r="P357" s="15">
        <v>313.55200000000002</v>
      </c>
      <c r="Q357" s="47">
        <v>23.808</v>
      </c>
      <c r="R357" s="314">
        <v>0</v>
      </c>
      <c r="S357" s="314"/>
      <c r="T357" s="314"/>
      <c r="U357" s="314"/>
      <c r="V357" s="15">
        <v>337.36</v>
      </c>
      <c r="W357" s="314">
        <v>0</v>
      </c>
      <c r="X357" s="314"/>
      <c r="Y357" s="21" t="s">
        <v>72</v>
      </c>
      <c r="AA357" s="295" t="s">
        <v>73</v>
      </c>
      <c r="AB357" s="295"/>
      <c r="AC357" s="21" t="s">
        <v>618</v>
      </c>
      <c r="AD357" s="16">
        <v>44802</v>
      </c>
      <c r="AE357" s="296">
        <v>44802</v>
      </c>
      <c r="AF357" s="296"/>
      <c r="AG357" s="296"/>
      <c r="AH357" s="314">
        <v>337.36</v>
      </c>
      <c r="AI357" s="314"/>
      <c r="AJ357" s="15">
        <v>0</v>
      </c>
    </row>
    <row r="358" spans="1:36" x14ac:dyDescent="0.2">
      <c r="A358" s="34" t="s">
        <v>443</v>
      </c>
      <c r="B358" s="33" t="b">
        <f t="shared" si="55"/>
        <v>1</v>
      </c>
      <c r="C358" s="33" t="str">
        <f t="shared" si="56"/>
        <v>2022-09</v>
      </c>
      <c r="D358" s="33" t="str">
        <f t="shared" si="57"/>
        <v>2022-09</v>
      </c>
      <c r="E358" s="33"/>
      <c r="F358" s="39">
        <f t="shared" si="58"/>
        <v>337.36</v>
      </c>
      <c r="J358" s="292" t="s">
        <v>619</v>
      </c>
      <c r="K358" s="292"/>
      <c r="L358" s="292"/>
      <c r="M358" s="293">
        <v>44770</v>
      </c>
      <c r="N358" s="293"/>
      <c r="O358" s="293"/>
      <c r="P358" s="15">
        <v>314.8295</v>
      </c>
      <c r="Q358" s="47">
        <v>22.5305</v>
      </c>
      <c r="R358" s="314">
        <v>0</v>
      </c>
      <c r="S358" s="314"/>
      <c r="T358" s="314"/>
      <c r="U358" s="314"/>
      <c r="V358" s="15">
        <v>337.36</v>
      </c>
      <c r="W358" s="314">
        <v>0</v>
      </c>
      <c r="X358" s="314"/>
      <c r="Y358" s="21" t="s">
        <v>72</v>
      </c>
      <c r="AA358" s="295" t="s">
        <v>73</v>
      </c>
      <c r="AB358" s="295"/>
      <c r="AC358" s="21" t="s">
        <v>620</v>
      </c>
      <c r="AD358" s="16">
        <v>44833</v>
      </c>
      <c r="AE358" s="296">
        <v>44833</v>
      </c>
      <c r="AF358" s="296"/>
      <c r="AG358" s="296"/>
      <c r="AH358" s="314">
        <v>337.36</v>
      </c>
      <c r="AI358" s="314"/>
      <c r="AJ358" s="15">
        <v>0</v>
      </c>
    </row>
    <row r="359" spans="1:36" x14ac:dyDescent="0.2">
      <c r="A359" s="34" t="s">
        <v>443</v>
      </c>
      <c r="B359" s="33" t="b">
        <f t="shared" si="55"/>
        <v>1</v>
      </c>
      <c r="C359" s="33" t="str">
        <f t="shared" si="56"/>
        <v/>
      </c>
      <c r="D359" s="33" t="str">
        <f t="shared" si="57"/>
        <v/>
      </c>
      <c r="E359" s="33"/>
      <c r="F359" s="39">
        <f t="shared" si="58"/>
        <v>0</v>
      </c>
      <c r="J359" s="292" t="s">
        <v>621</v>
      </c>
      <c r="K359" s="292"/>
      <c r="L359" s="292"/>
      <c r="M359" s="293">
        <v>44801</v>
      </c>
      <c r="N359" s="293"/>
      <c r="O359" s="293"/>
      <c r="P359" s="15">
        <v>316.1121</v>
      </c>
      <c r="Q359" s="47">
        <v>21.247900000000001</v>
      </c>
      <c r="R359" s="314">
        <v>0</v>
      </c>
      <c r="S359" s="314"/>
      <c r="T359" s="314"/>
      <c r="U359" s="314"/>
      <c r="V359" s="15">
        <v>337.36</v>
      </c>
      <c r="W359" s="314">
        <v>0</v>
      </c>
      <c r="X359" s="314"/>
      <c r="Y359" s="21" t="s">
        <v>85</v>
      </c>
      <c r="AA359" s="295"/>
      <c r="AB359" s="295"/>
      <c r="AC359" s="21"/>
      <c r="AD359" s="16"/>
      <c r="AE359" s="296"/>
      <c r="AF359" s="296"/>
      <c r="AG359" s="296"/>
      <c r="AH359" s="314"/>
      <c r="AI359" s="314"/>
      <c r="AJ359" s="15"/>
    </row>
    <row r="360" spans="1:36" x14ac:dyDescent="0.2">
      <c r="A360" s="34" t="s">
        <v>443</v>
      </c>
      <c r="B360" s="33" t="b">
        <f t="shared" si="55"/>
        <v>1</v>
      </c>
      <c r="C360" s="33" t="str">
        <f t="shared" si="56"/>
        <v/>
      </c>
      <c r="D360" s="33" t="str">
        <f t="shared" si="57"/>
        <v/>
      </c>
      <c r="E360" s="33"/>
      <c r="F360" s="39">
        <f t="shared" si="58"/>
        <v>0</v>
      </c>
      <c r="J360" s="292" t="s">
        <v>622</v>
      </c>
      <c r="K360" s="292"/>
      <c r="L360" s="292"/>
      <c r="M360" s="293">
        <v>44832</v>
      </c>
      <c r="N360" s="293"/>
      <c r="O360" s="293"/>
      <c r="P360" s="15">
        <v>317.39999999999998</v>
      </c>
      <c r="Q360" s="47">
        <v>19.96</v>
      </c>
      <c r="R360" s="314">
        <v>0</v>
      </c>
      <c r="S360" s="314"/>
      <c r="T360" s="314"/>
      <c r="U360" s="314"/>
      <c r="V360" s="15">
        <v>337.36</v>
      </c>
      <c r="W360" s="314">
        <v>0</v>
      </c>
      <c r="X360" s="314"/>
      <c r="Y360" s="21" t="s">
        <v>85</v>
      </c>
      <c r="AA360" s="295"/>
      <c r="AB360" s="295"/>
      <c r="AC360" s="21"/>
      <c r="AD360" s="16"/>
      <c r="AE360" s="296"/>
      <c r="AF360" s="296"/>
      <c r="AG360" s="296"/>
      <c r="AH360" s="314"/>
      <c r="AI360" s="314"/>
      <c r="AJ360" s="15"/>
    </row>
    <row r="361" spans="1:36" x14ac:dyDescent="0.2">
      <c r="A361" s="34" t="s">
        <v>443</v>
      </c>
      <c r="B361" s="33" t="b">
        <f t="shared" si="55"/>
        <v>1</v>
      </c>
      <c r="C361" s="33" t="str">
        <f t="shared" si="56"/>
        <v/>
      </c>
      <c r="D361" s="33" t="str">
        <f t="shared" si="57"/>
        <v/>
      </c>
      <c r="E361" s="33"/>
      <c r="F361" s="39">
        <f t="shared" si="58"/>
        <v>0</v>
      </c>
      <c r="J361" s="292" t="s">
        <v>623</v>
      </c>
      <c r="K361" s="292"/>
      <c r="L361" s="292"/>
      <c r="M361" s="293">
        <v>44862</v>
      </c>
      <c r="N361" s="293"/>
      <c r="O361" s="293"/>
      <c r="P361" s="15">
        <v>318.69319999999999</v>
      </c>
      <c r="Q361" s="47">
        <v>18.666799999999999</v>
      </c>
      <c r="R361" s="314">
        <v>0</v>
      </c>
      <c r="S361" s="314"/>
      <c r="T361" s="314"/>
      <c r="U361" s="314"/>
      <c r="V361" s="15">
        <v>337.36</v>
      </c>
      <c r="W361" s="314">
        <v>0</v>
      </c>
      <c r="X361" s="314"/>
      <c r="Y361" s="21" t="s">
        <v>85</v>
      </c>
      <c r="AA361" s="295"/>
      <c r="AB361" s="295"/>
      <c r="AC361" s="21"/>
      <c r="AD361" s="16"/>
      <c r="AE361" s="296"/>
      <c r="AF361" s="296"/>
      <c r="AG361" s="296"/>
      <c r="AH361" s="314"/>
      <c r="AI361" s="314"/>
      <c r="AJ361" s="15"/>
    </row>
    <row r="362" spans="1:36" x14ac:dyDescent="0.2">
      <c r="A362" s="34" t="s">
        <v>443</v>
      </c>
      <c r="B362" s="33" t="b">
        <f t="shared" si="55"/>
        <v>1</v>
      </c>
      <c r="C362" s="33" t="str">
        <f t="shared" si="56"/>
        <v/>
      </c>
      <c r="D362" s="33" t="str">
        <f t="shared" si="57"/>
        <v/>
      </c>
      <c r="E362" s="33"/>
      <c r="F362" s="39">
        <f t="shared" si="58"/>
        <v>0</v>
      </c>
      <c r="J362" s="292" t="s">
        <v>624</v>
      </c>
      <c r="K362" s="292"/>
      <c r="L362" s="292"/>
      <c r="M362" s="293">
        <v>44893</v>
      </c>
      <c r="N362" s="293"/>
      <c r="O362" s="293"/>
      <c r="P362" s="15">
        <v>319.99149999999997</v>
      </c>
      <c r="Q362" s="47">
        <v>17.368500000000001</v>
      </c>
      <c r="R362" s="314">
        <v>0</v>
      </c>
      <c r="S362" s="314"/>
      <c r="T362" s="314"/>
      <c r="U362" s="314"/>
      <c r="V362" s="15">
        <v>337.36</v>
      </c>
      <c r="W362" s="314">
        <v>0</v>
      </c>
      <c r="X362" s="314"/>
      <c r="Y362" s="21" t="s">
        <v>85</v>
      </c>
      <c r="AA362" s="295"/>
      <c r="AB362" s="295"/>
      <c r="AC362" s="21"/>
      <c r="AD362" s="16"/>
      <c r="AE362" s="296"/>
      <c r="AF362" s="296"/>
      <c r="AG362" s="296"/>
      <c r="AH362" s="314"/>
      <c r="AI362" s="314"/>
      <c r="AJ362" s="15"/>
    </row>
    <row r="363" spans="1:36" x14ac:dyDescent="0.2">
      <c r="A363" s="34" t="s">
        <v>443</v>
      </c>
      <c r="B363" s="33" t="b">
        <f t="shared" si="55"/>
        <v>1</v>
      </c>
      <c r="C363" s="33" t="str">
        <f t="shared" si="56"/>
        <v/>
      </c>
      <c r="D363" s="33" t="str">
        <f t="shared" si="57"/>
        <v/>
      </c>
      <c r="E363" s="33"/>
      <c r="F363" s="39">
        <f t="shared" si="58"/>
        <v>0</v>
      </c>
      <c r="J363" s="292" t="s">
        <v>625</v>
      </c>
      <c r="K363" s="292"/>
      <c r="L363" s="292"/>
      <c r="M363" s="293">
        <v>44923</v>
      </c>
      <c r="N363" s="293"/>
      <c r="O363" s="293"/>
      <c r="P363" s="15">
        <v>321.29520000000002</v>
      </c>
      <c r="Q363" s="47">
        <v>16.064800000000002</v>
      </c>
      <c r="R363" s="314">
        <v>0</v>
      </c>
      <c r="S363" s="314"/>
      <c r="T363" s="314"/>
      <c r="U363" s="314"/>
      <c r="V363" s="15">
        <v>337.36</v>
      </c>
      <c r="W363" s="314">
        <v>0</v>
      </c>
      <c r="X363" s="314"/>
      <c r="Y363" s="21" t="s">
        <v>85</v>
      </c>
      <c r="AA363" s="295"/>
      <c r="AB363" s="295"/>
      <c r="AC363" s="21"/>
      <c r="AD363" s="16"/>
      <c r="AE363" s="296"/>
      <c r="AF363" s="296"/>
      <c r="AG363" s="296"/>
      <c r="AH363" s="314"/>
      <c r="AI363" s="314"/>
      <c r="AJ363" s="15"/>
    </row>
    <row r="364" spans="1:36" x14ac:dyDescent="0.2">
      <c r="A364" s="34" t="s">
        <v>443</v>
      </c>
      <c r="B364" s="33" t="b">
        <f t="shared" si="55"/>
        <v>1</v>
      </c>
      <c r="C364" s="33" t="str">
        <f t="shared" si="56"/>
        <v/>
      </c>
      <c r="D364" s="33" t="str">
        <f t="shared" si="57"/>
        <v/>
      </c>
      <c r="E364" s="33"/>
      <c r="F364" s="39">
        <f t="shared" si="58"/>
        <v>0</v>
      </c>
      <c r="J364" s="292" t="s">
        <v>626</v>
      </c>
      <c r="K364" s="292"/>
      <c r="L364" s="292"/>
      <c r="M364" s="293">
        <v>44954</v>
      </c>
      <c r="N364" s="293"/>
      <c r="O364" s="293"/>
      <c r="P364" s="15">
        <v>322.60419999999999</v>
      </c>
      <c r="Q364" s="47">
        <v>14.755800000000001</v>
      </c>
      <c r="R364" s="314">
        <v>0</v>
      </c>
      <c r="S364" s="314"/>
      <c r="T364" s="314"/>
      <c r="U364" s="314"/>
      <c r="V364" s="15">
        <v>337.36</v>
      </c>
      <c r="W364" s="314">
        <v>0</v>
      </c>
      <c r="X364" s="314"/>
      <c r="Y364" s="21" t="s">
        <v>85</v>
      </c>
      <c r="AA364" s="295"/>
      <c r="AB364" s="295"/>
      <c r="AC364" s="21"/>
      <c r="AD364" s="16"/>
      <c r="AE364" s="296"/>
      <c r="AF364" s="296"/>
      <c r="AG364" s="296"/>
      <c r="AH364" s="314"/>
      <c r="AI364" s="314"/>
      <c r="AJ364" s="15"/>
    </row>
    <row r="365" spans="1:36" x14ac:dyDescent="0.2">
      <c r="A365" s="34" t="s">
        <v>443</v>
      </c>
      <c r="B365" s="33" t="b">
        <f t="shared" si="55"/>
        <v>1</v>
      </c>
      <c r="C365" s="33" t="str">
        <f t="shared" si="56"/>
        <v/>
      </c>
      <c r="D365" s="33" t="str">
        <f t="shared" si="57"/>
        <v/>
      </c>
      <c r="E365" s="33"/>
      <c r="F365" s="39">
        <f t="shared" si="58"/>
        <v>0</v>
      </c>
      <c r="J365" s="292" t="s">
        <v>627</v>
      </c>
      <c r="K365" s="292"/>
      <c r="L365" s="292"/>
      <c r="M365" s="293">
        <v>44985</v>
      </c>
      <c r="N365" s="293"/>
      <c r="O365" s="293"/>
      <c r="P365" s="15">
        <v>323.91860000000003</v>
      </c>
      <c r="Q365" s="47">
        <v>13.4414</v>
      </c>
      <c r="R365" s="314">
        <v>0</v>
      </c>
      <c r="S365" s="314"/>
      <c r="T365" s="314"/>
      <c r="U365" s="314"/>
      <c r="V365" s="15">
        <v>337.36</v>
      </c>
      <c r="W365" s="314">
        <v>0</v>
      </c>
      <c r="X365" s="314"/>
      <c r="Y365" s="21" t="s">
        <v>85</v>
      </c>
      <c r="AA365" s="295"/>
      <c r="AB365" s="295"/>
      <c r="AC365" s="21"/>
      <c r="AD365" s="16"/>
      <c r="AE365" s="296"/>
      <c r="AF365" s="296"/>
      <c r="AG365" s="296"/>
      <c r="AH365" s="314"/>
      <c r="AI365" s="314"/>
      <c r="AJ365" s="15"/>
    </row>
    <row r="366" spans="1:36" x14ac:dyDescent="0.2">
      <c r="A366" s="34" t="s">
        <v>443</v>
      </c>
      <c r="B366" s="33" t="b">
        <f t="shared" si="55"/>
        <v>1</v>
      </c>
      <c r="C366" s="33" t="str">
        <f t="shared" si="56"/>
        <v/>
      </c>
      <c r="D366" s="33" t="str">
        <f t="shared" si="57"/>
        <v/>
      </c>
      <c r="E366" s="33"/>
      <c r="F366" s="39">
        <f t="shared" si="58"/>
        <v>0</v>
      </c>
      <c r="J366" s="292" t="s">
        <v>628</v>
      </c>
      <c r="K366" s="292"/>
      <c r="L366" s="292"/>
      <c r="M366" s="293">
        <v>45013</v>
      </c>
      <c r="N366" s="293"/>
      <c r="O366" s="293"/>
      <c r="P366" s="15">
        <v>325.23820000000001</v>
      </c>
      <c r="Q366" s="47">
        <v>12.1218</v>
      </c>
      <c r="R366" s="314">
        <v>0</v>
      </c>
      <c r="S366" s="314"/>
      <c r="T366" s="314"/>
      <c r="U366" s="314"/>
      <c r="V366" s="15">
        <v>337.36</v>
      </c>
      <c r="W366" s="314">
        <v>0</v>
      </c>
      <c r="X366" s="314"/>
      <c r="Y366" s="21" t="s">
        <v>85</v>
      </c>
      <c r="AA366" s="295"/>
      <c r="AB366" s="295"/>
      <c r="AC366" s="21"/>
      <c r="AD366" s="16"/>
      <c r="AE366" s="296"/>
      <c r="AF366" s="296"/>
      <c r="AG366" s="296"/>
      <c r="AH366" s="314"/>
      <c r="AI366" s="314"/>
      <c r="AJ366" s="15"/>
    </row>
    <row r="367" spans="1:36" x14ac:dyDescent="0.2">
      <c r="A367" s="34" t="s">
        <v>443</v>
      </c>
      <c r="B367" s="33" t="b">
        <f t="shared" si="55"/>
        <v>1</v>
      </c>
      <c r="C367" s="33" t="str">
        <f t="shared" si="56"/>
        <v/>
      </c>
      <c r="D367" s="33" t="str">
        <f t="shared" si="57"/>
        <v/>
      </c>
      <c r="E367" s="33"/>
      <c r="F367" s="39">
        <f t="shared" si="58"/>
        <v>0</v>
      </c>
      <c r="J367" s="292" t="s">
        <v>629</v>
      </c>
      <c r="K367" s="292"/>
      <c r="L367" s="292"/>
      <c r="M367" s="293">
        <v>45044</v>
      </c>
      <c r="N367" s="293"/>
      <c r="O367" s="293"/>
      <c r="P367" s="15">
        <v>326.56330000000003</v>
      </c>
      <c r="Q367" s="47">
        <v>10.7967</v>
      </c>
      <c r="R367" s="314">
        <v>0</v>
      </c>
      <c r="S367" s="314"/>
      <c r="T367" s="314"/>
      <c r="U367" s="314"/>
      <c r="V367" s="15">
        <v>337.36</v>
      </c>
      <c r="W367" s="314">
        <v>0</v>
      </c>
      <c r="X367" s="314"/>
      <c r="Y367" s="21" t="s">
        <v>85</v>
      </c>
      <c r="AA367" s="295"/>
      <c r="AB367" s="295"/>
      <c r="AC367" s="21"/>
      <c r="AD367" s="16"/>
      <c r="AE367" s="296"/>
      <c r="AF367" s="296"/>
      <c r="AG367" s="296"/>
      <c r="AH367" s="314"/>
      <c r="AI367" s="314"/>
      <c r="AJ367" s="15"/>
    </row>
    <row r="368" spans="1:36" x14ac:dyDescent="0.2">
      <c r="A368" s="34" t="s">
        <v>443</v>
      </c>
      <c r="B368" s="33" t="b">
        <f t="shared" si="55"/>
        <v>1</v>
      </c>
      <c r="C368" s="33" t="str">
        <f t="shared" si="56"/>
        <v/>
      </c>
      <c r="D368" s="33" t="str">
        <f t="shared" si="57"/>
        <v/>
      </c>
      <c r="E368" s="33"/>
      <c r="F368" s="39">
        <f t="shared" si="58"/>
        <v>0</v>
      </c>
      <c r="J368" s="292" t="s">
        <v>630</v>
      </c>
      <c r="K368" s="292"/>
      <c r="L368" s="292"/>
      <c r="M368" s="293">
        <v>45074</v>
      </c>
      <c r="N368" s="293"/>
      <c r="O368" s="293"/>
      <c r="P368" s="15">
        <v>327.8938</v>
      </c>
      <c r="Q368" s="47">
        <v>9.4662000000000006</v>
      </c>
      <c r="R368" s="314">
        <v>0</v>
      </c>
      <c r="S368" s="314"/>
      <c r="T368" s="314"/>
      <c r="U368" s="314"/>
      <c r="V368" s="15">
        <v>337.36</v>
      </c>
      <c r="W368" s="314">
        <v>0</v>
      </c>
      <c r="X368" s="314"/>
      <c r="Y368" s="21" t="s">
        <v>85</v>
      </c>
      <c r="AA368" s="295"/>
      <c r="AB368" s="295"/>
      <c r="AC368" s="21"/>
      <c r="AD368" s="16"/>
      <c r="AE368" s="296"/>
      <c r="AF368" s="296"/>
      <c r="AG368" s="296"/>
      <c r="AH368" s="314"/>
      <c r="AI368" s="314"/>
      <c r="AJ368" s="15"/>
    </row>
    <row r="369" spans="1:36" x14ac:dyDescent="0.2">
      <c r="A369" s="34" t="s">
        <v>443</v>
      </c>
      <c r="B369" s="33" t="b">
        <f t="shared" si="55"/>
        <v>1</v>
      </c>
      <c r="C369" s="33" t="str">
        <f t="shared" si="56"/>
        <v/>
      </c>
      <c r="D369" s="33" t="str">
        <f t="shared" si="57"/>
        <v/>
      </c>
      <c r="E369" s="33"/>
      <c r="F369" s="39">
        <f t="shared" si="58"/>
        <v>0</v>
      </c>
      <c r="J369" s="292" t="s">
        <v>631</v>
      </c>
      <c r="K369" s="292"/>
      <c r="L369" s="292"/>
      <c r="M369" s="293">
        <v>45105</v>
      </c>
      <c r="N369" s="293"/>
      <c r="O369" s="293"/>
      <c r="P369" s="15">
        <v>329.2296</v>
      </c>
      <c r="Q369" s="47">
        <v>8.1303999999999998</v>
      </c>
      <c r="R369" s="314">
        <v>0</v>
      </c>
      <c r="S369" s="314"/>
      <c r="T369" s="314"/>
      <c r="U369" s="314"/>
      <c r="V369" s="15">
        <v>337.36</v>
      </c>
      <c r="W369" s="314">
        <v>0</v>
      </c>
      <c r="X369" s="314"/>
      <c r="Y369" s="21" t="s">
        <v>85</v>
      </c>
      <c r="AA369" s="295"/>
      <c r="AB369" s="295"/>
      <c r="AC369" s="21"/>
      <c r="AD369" s="16"/>
      <c r="AE369" s="296"/>
      <c r="AF369" s="296"/>
      <c r="AG369" s="296"/>
      <c r="AH369" s="314"/>
      <c r="AI369" s="314"/>
      <c r="AJ369" s="15"/>
    </row>
    <row r="370" spans="1:36" x14ac:dyDescent="0.2">
      <c r="A370" s="34" t="s">
        <v>443</v>
      </c>
      <c r="B370" s="33" t="b">
        <f t="shared" si="55"/>
        <v>1</v>
      </c>
      <c r="C370" s="33" t="str">
        <f t="shared" si="56"/>
        <v/>
      </c>
      <c r="D370" s="33" t="str">
        <f t="shared" si="57"/>
        <v/>
      </c>
      <c r="E370" s="33"/>
      <c r="F370" s="39">
        <f t="shared" si="58"/>
        <v>0</v>
      </c>
      <c r="J370" s="292" t="s">
        <v>632</v>
      </c>
      <c r="K370" s="292"/>
      <c r="L370" s="292"/>
      <c r="M370" s="293">
        <v>45135</v>
      </c>
      <c r="N370" s="293"/>
      <c r="O370" s="293"/>
      <c r="P370" s="15">
        <v>330.57100000000003</v>
      </c>
      <c r="Q370" s="47">
        <v>6.7889999999999997</v>
      </c>
      <c r="R370" s="314">
        <v>0</v>
      </c>
      <c r="S370" s="314"/>
      <c r="T370" s="314"/>
      <c r="U370" s="314"/>
      <c r="V370" s="15">
        <v>337.36</v>
      </c>
      <c r="W370" s="314">
        <v>0</v>
      </c>
      <c r="X370" s="314"/>
      <c r="Y370" s="21" t="s">
        <v>85</v>
      </c>
      <c r="AA370" s="295"/>
      <c r="AB370" s="295"/>
      <c r="AC370" s="21"/>
      <c r="AD370" s="16"/>
      <c r="AE370" s="296"/>
      <c r="AF370" s="296"/>
      <c r="AG370" s="296"/>
      <c r="AH370" s="314"/>
      <c r="AI370" s="314"/>
      <c r="AJ370" s="15"/>
    </row>
    <row r="371" spans="1:36" x14ac:dyDescent="0.2">
      <c r="A371" s="34" t="s">
        <v>443</v>
      </c>
      <c r="B371" s="33" t="b">
        <f t="shared" si="55"/>
        <v>1</v>
      </c>
      <c r="C371" s="33" t="str">
        <f t="shared" si="56"/>
        <v/>
      </c>
      <c r="D371" s="33" t="str">
        <f t="shared" si="57"/>
        <v/>
      </c>
      <c r="E371" s="33"/>
      <c r="F371" s="39">
        <f t="shared" si="58"/>
        <v>0</v>
      </c>
      <c r="J371" s="292" t="s">
        <v>633</v>
      </c>
      <c r="K371" s="292"/>
      <c r="L371" s="292"/>
      <c r="M371" s="293">
        <v>45166</v>
      </c>
      <c r="N371" s="293"/>
      <c r="O371" s="293"/>
      <c r="P371" s="15">
        <v>331.9178</v>
      </c>
      <c r="Q371" s="47">
        <v>5.4421999999999997</v>
      </c>
      <c r="R371" s="314">
        <v>0</v>
      </c>
      <c r="S371" s="314"/>
      <c r="T371" s="314"/>
      <c r="U371" s="314"/>
      <c r="V371" s="15">
        <v>337.36</v>
      </c>
      <c r="W371" s="314">
        <v>0</v>
      </c>
      <c r="X371" s="314"/>
      <c r="Y371" s="21" t="s">
        <v>85</v>
      </c>
      <c r="AA371" s="295"/>
      <c r="AB371" s="295"/>
      <c r="AC371" s="21"/>
      <c r="AD371" s="16"/>
      <c r="AE371" s="296"/>
      <c r="AF371" s="296"/>
      <c r="AG371" s="296"/>
      <c r="AH371" s="314"/>
      <c r="AI371" s="314"/>
      <c r="AJ371" s="15"/>
    </row>
    <row r="372" spans="1:36" x14ac:dyDescent="0.2">
      <c r="A372" s="34" t="s">
        <v>443</v>
      </c>
      <c r="B372" s="33" t="b">
        <f t="shared" si="55"/>
        <v>1</v>
      </c>
      <c r="C372" s="33" t="str">
        <f t="shared" si="56"/>
        <v/>
      </c>
      <c r="D372" s="33" t="str">
        <f t="shared" si="57"/>
        <v/>
      </c>
      <c r="E372" s="33"/>
      <c r="F372" s="39">
        <f t="shared" si="58"/>
        <v>0</v>
      </c>
      <c r="J372" s="292" t="s">
        <v>634</v>
      </c>
      <c r="K372" s="292"/>
      <c r="L372" s="292"/>
      <c r="M372" s="293">
        <v>45197</v>
      </c>
      <c r="N372" s="293"/>
      <c r="O372" s="293"/>
      <c r="P372" s="15">
        <v>333.27</v>
      </c>
      <c r="Q372" s="47">
        <v>4.09</v>
      </c>
      <c r="R372" s="314">
        <v>0</v>
      </c>
      <c r="S372" s="314"/>
      <c r="T372" s="314"/>
      <c r="U372" s="314"/>
      <c r="V372" s="15">
        <v>337.36</v>
      </c>
      <c r="W372" s="314">
        <v>0</v>
      </c>
      <c r="X372" s="314"/>
      <c r="Y372" s="21" t="s">
        <v>85</v>
      </c>
      <c r="AA372" s="295"/>
      <c r="AB372" s="295"/>
      <c r="AC372" s="21"/>
      <c r="AD372" s="16"/>
      <c r="AE372" s="296"/>
      <c r="AF372" s="296"/>
      <c r="AG372" s="296"/>
      <c r="AH372" s="314"/>
      <c r="AI372" s="314"/>
      <c r="AJ372" s="15"/>
    </row>
    <row r="373" spans="1:36" x14ac:dyDescent="0.2">
      <c r="A373" s="34" t="s">
        <v>443</v>
      </c>
      <c r="B373" s="33" t="b">
        <f t="shared" si="55"/>
        <v>1</v>
      </c>
      <c r="C373" s="33" t="str">
        <f t="shared" si="56"/>
        <v/>
      </c>
      <c r="D373" s="33" t="str">
        <f t="shared" si="57"/>
        <v/>
      </c>
      <c r="E373" s="33"/>
      <c r="F373" s="39">
        <f t="shared" si="58"/>
        <v>0</v>
      </c>
      <c r="J373" s="292" t="s">
        <v>635</v>
      </c>
      <c r="K373" s="292"/>
      <c r="L373" s="292"/>
      <c r="M373" s="293">
        <v>45227</v>
      </c>
      <c r="N373" s="293"/>
      <c r="O373" s="293"/>
      <c r="P373" s="15">
        <v>334.62779999999998</v>
      </c>
      <c r="Q373" s="47">
        <v>2.7322000000000002</v>
      </c>
      <c r="R373" s="314">
        <v>0</v>
      </c>
      <c r="S373" s="314"/>
      <c r="T373" s="314"/>
      <c r="U373" s="314"/>
      <c r="V373" s="15">
        <v>337.36</v>
      </c>
      <c r="W373" s="314">
        <v>0</v>
      </c>
      <c r="X373" s="314"/>
      <c r="Y373" s="21" t="s">
        <v>85</v>
      </c>
      <c r="AA373" s="295"/>
      <c r="AB373" s="295"/>
      <c r="AC373" s="21"/>
      <c r="AD373" s="16"/>
      <c r="AE373" s="296"/>
      <c r="AF373" s="296"/>
      <c r="AG373" s="296"/>
      <c r="AH373" s="314"/>
      <c r="AI373" s="314"/>
      <c r="AJ373" s="15"/>
    </row>
    <row r="374" spans="1:36" x14ac:dyDescent="0.2">
      <c r="A374" s="34" t="s">
        <v>443</v>
      </c>
      <c r="B374" s="33" t="b">
        <f t="shared" si="55"/>
        <v>1</v>
      </c>
      <c r="C374" s="33" t="str">
        <f t="shared" si="56"/>
        <v/>
      </c>
      <c r="D374" s="33" t="str">
        <f t="shared" si="57"/>
        <v/>
      </c>
      <c r="E374" s="33"/>
      <c r="F374" s="39">
        <f t="shared" si="58"/>
        <v>0</v>
      </c>
      <c r="J374" s="292" t="s">
        <v>636</v>
      </c>
      <c r="K374" s="292"/>
      <c r="L374" s="292"/>
      <c r="M374" s="293">
        <v>45258</v>
      </c>
      <c r="N374" s="293"/>
      <c r="O374" s="293"/>
      <c r="P374" s="15">
        <v>335.9907</v>
      </c>
      <c r="Q374" s="47">
        <v>1.3689</v>
      </c>
      <c r="R374" s="314">
        <v>0</v>
      </c>
      <c r="S374" s="314"/>
      <c r="T374" s="314"/>
      <c r="U374" s="314"/>
      <c r="V374" s="15">
        <v>337.3596</v>
      </c>
      <c r="W374" s="314">
        <v>0</v>
      </c>
      <c r="X374" s="314"/>
      <c r="Y374" s="21" t="s">
        <v>85</v>
      </c>
      <c r="AA374" s="295"/>
      <c r="AB374" s="295"/>
      <c r="AC374" s="21"/>
      <c r="AD374" s="16"/>
      <c r="AE374" s="296"/>
      <c r="AF374" s="296"/>
      <c r="AG374" s="296"/>
      <c r="AH374" s="314"/>
      <c r="AI374" s="314"/>
      <c r="AJ374" s="15"/>
    </row>
    <row r="375" spans="1:36" x14ac:dyDescent="0.2">
      <c r="M375" s="291" t="s">
        <v>109</v>
      </c>
      <c r="N375" s="291"/>
      <c r="O375" s="291"/>
      <c r="AH375" s="13"/>
      <c r="AI375" s="13"/>
    </row>
    <row r="376" spans="1:36" x14ac:dyDescent="0.2">
      <c r="A376" s="34" t="s">
        <v>443</v>
      </c>
      <c r="B376" s="33" t="b">
        <f t="shared" ref="B376:B378" si="59">DATE(YEAR(AD376),MONTH(AD376),DAY(AD376))=DATE(YEAR(AE376),MONTH(AE376),DAY(AE376))</f>
        <v>1</v>
      </c>
      <c r="C376" s="33" t="str">
        <f t="shared" ref="C376:C378" si="60">IF(ISBLANK(AD376)=FALSE,TEXT(AD376,"YYYY-MM"),"")</f>
        <v/>
      </c>
      <c r="D376" s="33" t="str">
        <f t="shared" ref="D376:D378" si="61">IF(ISBLANK(AE376)=FALSE,TEXT(AE376,"YYYY-MM"),"")</f>
        <v/>
      </c>
      <c r="E376" s="33"/>
      <c r="F376" s="39">
        <f t="shared" ref="F376:F378" si="62">AH376</f>
        <v>0</v>
      </c>
      <c r="J376" s="292" t="s">
        <v>637</v>
      </c>
      <c r="K376" s="292"/>
      <c r="L376" s="292"/>
      <c r="M376" s="293">
        <v>45288</v>
      </c>
      <c r="N376" s="293"/>
      <c r="O376" s="293"/>
      <c r="P376" s="15">
        <v>258.33</v>
      </c>
      <c r="Q376" s="47">
        <v>0</v>
      </c>
      <c r="R376" s="314">
        <v>0</v>
      </c>
      <c r="S376" s="314"/>
      <c r="T376" s="314"/>
      <c r="U376" s="314"/>
      <c r="V376" s="15">
        <v>258.33</v>
      </c>
      <c r="W376" s="314">
        <v>0</v>
      </c>
      <c r="X376" s="314"/>
      <c r="Y376" s="21" t="s">
        <v>85</v>
      </c>
      <c r="AA376" s="295"/>
      <c r="AB376" s="295"/>
      <c r="AC376" s="21"/>
      <c r="AD376" s="16"/>
      <c r="AE376" s="296"/>
      <c r="AF376" s="296"/>
      <c r="AG376" s="296"/>
      <c r="AH376" s="314"/>
      <c r="AI376" s="314"/>
      <c r="AJ376" s="15"/>
    </row>
    <row r="377" spans="1:36" x14ac:dyDescent="0.2">
      <c r="A377" s="34" t="s">
        <v>443</v>
      </c>
      <c r="B377" s="33" t="b">
        <f t="shared" si="59"/>
        <v>1</v>
      </c>
      <c r="C377" s="33" t="str">
        <f t="shared" si="60"/>
        <v/>
      </c>
      <c r="D377" s="33" t="str">
        <f t="shared" si="61"/>
        <v/>
      </c>
      <c r="E377" s="33"/>
      <c r="F377" s="39">
        <f t="shared" si="62"/>
        <v>0</v>
      </c>
      <c r="J377" s="292" t="s">
        <v>638</v>
      </c>
      <c r="K377" s="292"/>
      <c r="L377" s="292"/>
      <c r="M377" s="293">
        <v>45319</v>
      </c>
      <c r="N377" s="293"/>
      <c r="O377" s="293"/>
      <c r="P377" s="15">
        <v>258.33</v>
      </c>
      <c r="Q377" s="47">
        <v>0</v>
      </c>
      <c r="R377" s="314">
        <v>0</v>
      </c>
      <c r="S377" s="314"/>
      <c r="T377" s="314"/>
      <c r="U377" s="314"/>
      <c r="V377" s="15">
        <v>258.33</v>
      </c>
      <c r="W377" s="314">
        <v>0</v>
      </c>
      <c r="X377" s="314"/>
      <c r="Y377" s="21" t="s">
        <v>85</v>
      </c>
      <c r="AA377" s="295"/>
      <c r="AB377" s="295"/>
      <c r="AC377" s="21"/>
      <c r="AD377" s="16"/>
      <c r="AE377" s="296"/>
      <c r="AF377" s="296"/>
      <c r="AG377" s="296"/>
      <c r="AH377" s="314"/>
      <c r="AI377" s="314"/>
      <c r="AJ377" s="15"/>
    </row>
    <row r="378" spans="1:36" x14ac:dyDescent="0.2">
      <c r="A378" s="34" t="s">
        <v>443</v>
      </c>
      <c r="B378" s="33" t="b">
        <f t="shared" si="59"/>
        <v>1</v>
      </c>
      <c r="C378" s="33" t="str">
        <f t="shared" si="60"/>
        <v/>
      </c>
      <c r="D378" s="33" t="str">
        <f t="shared" si="61"/>
        <v/>
      </c>
      <c r="E378" s="33"/>
      <c r="F378" s="39">
        <f t="shared" si="62"/>
        <v>0</v>
      </c>
      <c r="J378" s="292" t="s">
        <v>639</v>
      </c>
      <c r="K378" s="292"/>
      <c r="L378" s="292"/>
      <c r="M378" s="293">
        <v>45379</v>
      </c>
      <c r="N378" s="293"/>
      <c r="O378" s="293"/>
      <c r="P378" s="15">
        <v>258.33999999999997</v>
      </c>
      <c r="Q378" s="47">
        <v>0</v>
      </c>
      <c r="R378" s="314">
        <v>0</v>
      </c>
      <c r="S378" s="314"/>
      <c r="T378" s="314"/>
      <c r="U378" s="314"/>
      <c r="V378" s="15">
        <v>258.33999999999997</v>
      </c>
      <c r="W378" s="314">
        <v>0</v>
      </c>
      <c r="X378" s="314"/>
      <c r="Y378" s="21" t="s">
        <v>85</v>
      </c>
      <c r="AA378" s="295"/>
      <c r="AB378" s="295"/>
      <c r="AC378" s="21"/>
      <c r="AD378" s="16"/>
      <c r="AE378" s="296"/>
      <c r="AF378" s="296"/>
      <c r="AG378" s="296"/>
      <c r="AH378" s="314"/>
      <c r="AI378" s="314"/>
      <c r="AJ378" s="15"/>
    </row>
    <row r="379" spans="1:36" x14ac:dyDescent="0.2">
      <c r="J379" s="288" t="s">
        <v>113</v>
      </c>
      <c r="K379" s="288"/>
      <c r="L379" s="288"/>
      <c r="M379" s="288"/>
      <c r="N379" s="288"/>
      <c r="O379" s="288"/>
      <c r="P379" s="17">
        <v>8167.4777000000004</v>
      </c>
      <c r="Q379" s="48">
        <v>366.80189999999999</v>
      </c>
      <c r="R379" s="316">
        <v>0</v>
      </c>
      <c r="S379" s="316"/>
      <c r="T379" s="316"/>
      <c r="U379" s="316"/>
      <c r="V379" s="17">
        <v>8534.2795999999998</v>
      </c>
      <c r="W379" s="316">
        <v>0</v>
      </c>
      <c r="X379" s="316"/>
      <c r="AH379" s="13"/>
      <c r="AI379" s="13"/>
    </row>
    <row r="380" spans="1:36" x14ac:dyDescent="0.2">
      <c r="AH380" s="13"/>
      <c r="AI380" s="13"/>
    </row>
    <row r="381" spans="1:36" x14ac:dyDescent="0.2">
      <c r="K381" s="290" t="s">
        <v>114</v>
      </c>
      <c r="L381" s="290"/>
      <c r="M381" s="290"/>
      <c r="O381" s="290" t="s">
        <v>115</v>
      </c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AH381" s="13"/>
      <c r="AI381" s="13"/>
    </row>
    <row r="382" spans="1:36" x14ac:dyDescent="0.2"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AH382" s="13"/>
      <c r="AI382" s="13"/>
    </row>
    <row r="383" spans="1:36" x14ac:dyDescent="0.2">
      <c r="AH383" s="13"/>
      <c r="AI383" s="13"/>
    </row>
    <row r="384" spans="1:36" x14ac:dyDescent="0.2">
      <c r="AH384" s="13"/>
      <c r="AI384" s="13"/>
    </row>
    <row r="385" spans="1:36" x14ac:dyDescent="0.2">
      <c r="AH385" s="13"/>
      <c r="AI385" s="13"/>
    </row>
    <row r="386" spans="1:36" x14ac:dyDescent="0.2">
      <c r="L386" s="297" t="s">
        <v>47</v>
      </c>
      <c r="M386" s="297"/>
      <c r="N386" s="297"/>
      <c r="O386" s="297"/>
      <c r="P386" s="297"/>
      <c r="Q386" s="297"/>
      <c r="R386" s="297"/>
      <c r="AH386" s="13"/>
      <c r="AI386" s="13"/>
    </row>
    <row r="387" spans="1:36" x14ac:dyDescent="0.2">
      <c r="AH387" s="13"/>
      <c r="AI387" s="13"/>
    </row>
    <row r="388" spans="1:36" x14ac:dyDescent="0.2">
      <c r="L388" s="290" t="s">
        <v>48</v>
      </c>
      <c r="M388" s="290"/>
      <c r="N388" s="290"/>
      <c r="O388" s="290"/>
      <c r="P388" s="290"/>
      <c r="Q388" s="290"/>
      <c r="R388" s="290"/>
      <c r="S388" s="290"/>
      <c r="U388" s="299">
        <v>0</v>
      </c>
      <c r="V388" s="299"/>
      <c r="W388" s="299"/>
      <c r="AB388" s="290" t="s">
        <v>49</v>
      </c>
      <c r="AC388" s="290"/>
      <c r="AD388" s="290"/>
      <c r="AE388" s="290"/>
      <c r="AG388" s="299">
        <v>337.36</v>
      </c>
      <c r="AH388" s="299"/>
      <c r="AI388" s="13"/>
    </row>
    <row r="389" spans="1:36" x14ac:dyDescent="0.2">
      <c r="L389" s="290" t="s">
        <v>50</v>
      </c>
      <c r="M389" s="290"/>
      <c r="N389" s="290"/>
      <c r="O389" s="290"/>
      <c r="P389" s="290"/>
      <c r="Q389" s="290"/>
      <c r="R389" s="290"/>
      <c r="S389" s="290"/>
      <c r="U389" s="299">
        <v>0</v>
      </c>
      <c r="V389" s="299"/>
      <c r="W389" s="299"/>
      <c r="AB389" s="290" t="s">
        <v>51</v>
      </c>
      <c r="AC389" s="290"/>
      <c r="AD389" s="290"/>
      <c r="AE389" s="290"/>
      <c r="AG389" s="300">
        <v>337.36</v>
      </c>
      <c r="AH389" s="300"/>
      <c r="AI389" s="13"/>
    </row>
    <row r="390" spans="1:36" x14ac:dyDescent="0.2">
      <c r="L390" s="290" t="s">
        <v>52</v>
      </c>
      <c r="M390" s="290"/>
      <c r="N390" s="290"/>
      <c r="O390" s="290"/>
      <c r="P390" s="290"/>
      <c r="Q390" s="290"/>
      <c r="R390" s="290"/>
      <c r="S390" s="290"/>
      <c r="U390" s="299">
        <v>0</v>
      </c>
      <c r="V390" s="299"/>
      <c r="W390" s="299"/>
      <c r="AH390" s="13"/>
      <c r="AI390" s="13"/>
    </row>
    <row r="391" spans="1:36" x14ac:dyDescent="0.2">
      <c r="AH391" s="13"/>
      <c r="AI391" s="13"/>
    </row>
    <row r="392" spans="1:36" x14ac:dyDescent="0.2">
      <c r="L392" s="297" t="s">
        <v>53</v>
      </c>
      <c r="M392" s="297"/>
      <c r="N392" s="297"/>
      <c r="O392" s="297"/>
      <c r="P392" s="297"/>
      <c r="Q392" s="297"/>
      <c r="R392" s="297"/>
      <c r="AH392" s="13"/>
      <c r="AI392" s="13"/>
    </row>
    <row r="393" spans="1:36" x14ac:dyDescent="0.2">
      <c r="AH393" s="13"/>
      <c r="AI393" s="13"/>
    </row>
    <row r="394" spans="1:36" x14ac:dyDescent="0.2">
      <c r="L394" s="301" t="s">
        <v>54</v>
      </c>
      <c r="M394" s="301"/>
      <c r="N394" s="301"/>
      <c r="O394" s="301"/>
      <c r="P394" s="301"/>
      <c r="Q394" s="301"/>
      <c r="R394" s="301"/>
      <c r="S394" s="301"/>
      <c r="U394" s="299">
        <v>0</v>
      </c>
      <c r="V394" s="299"/>
      <c r="W394" s="299"/>
      <c r="AB394" s="290" t="s">
        <v>450</v>
      </c>
      <c r="AC394" s="290"/>
      <c r="AD394" s="290"/>
      <c r="AE394" s="290"/>
      <c r="AH394" s="13"/>
      <c r="AI394" s="13"/>
    </row>
    <row r="395" spans="1:36" x14ac:dyDescent="0.2">
      <c r="AH395" s="13"/>
      <c r="AI395" s="13"/>
    </row>
    <row r="396" spans="1:36" x14ac:dyDescent="0.2">
      <c r="L396" s="297" t="s">
        <v>56</v>
      </c>
      <c r="M396" s="297"/>
      <c r="N396" s="297"/>
      <c r="O396" s="297"/>
      <c r="P396" s="297"/>
      <c r="Q396" s="297"/>
      <c r="R396" s="297"/>
      <c r="AH396" s="13"/>
      <c r="AI396" s="13"/>
    </row>
    <row r="397" spans="1:36" ht="22.5" x14ac:dyDescent="0.2">
      <c r="J397" s="288" t="s">
        <v>57</v>
      </c>
      <c r="K397" s="288"/>
      <c r="L397" s="288"/>
      <c r="M397" s="288" t="s">
        <v>58</v>
      </c>
      <c r="N397" s="288"/>
      <c r="O397" s="288"/>
      <c r="P397" s="19" t="s">
        <v>59</v>
      </c>
      <c r="Q397" s="46" t="s">
        <v>60</v>
      </c>
      <c r="R397" s="288" t="s">
        <v>61</v>
      </c>
      <c r="S397" s="288"/>
      <c r="T397" s="288"/>
      <c r="U397" s="288"/>
      <c r="V397" s="19" t="s">
        <v>62</v>
      </c>
      <c r="W397" s="288" t="s">
        <v>63</v>
      </c>
      <c r="X397" s="288"/>
      <c r="Y397" s="19" t="s">
        <v>64</v>
      </c>
      <c r="AA397" s="288" t="s">
        <v>65</v>
      </c>
      <c r="AB397" s="288"/>
      <c r="AC397" s="19" t="s">
        <v>66</v>
      </c>
      <c r="AD397" s="19" t="s">
        <v>67</v>
      </c>
      <c r="AE397" s="288" t="s">
        <v>68</v>
      </c>
      <c r="AF397" s="288"/>
      <c r="AG397" s="288"/>
      <c r="AH397" s="288" t="s">
        <v>69</v>
      </c>
      <c r="AI397" s="288"/>
      <c r="AJ397" s="19" t="s">
        <v>63</v>
      </c>
    </row>
    <row r="398" spans="1:36" x14ac:dyDescent="0.2">
      <c r="M398" s="291" t="s">
        <v>70</v>
      </c>
      <c r="N398" s="291"/>
      <c r="O398" s="291"/>
      <c r="AH398" s="13"/>
      <c r="AI398" s="13"/>
    </row>
    <row r="399" spans="1:36" x14ac:dyDescent="0.2">
      <c r="A399" s="34" t="s">
        <v>443</v>
      </c>
      <c r="B399" s="33" t="b">
        <f t="shared" ref="B399:B414" si="63">DATE(YEAR(AD399),MONTH(AD399),DAY(AD399))=DATE(YEAR(AE399),MONTH(AE399),DAY(AE399))</f>
        <v>1</v>
      </c>
      <c r="C399" s="33" t="str">
        <f t="shared" ref="C399:C414" si="64">IF(ISBLANK(AD399)=FALSE,TEXT(AD399,"YYYY-MM"),"")</f>
        <v>2022-11</v>
      </c>
      <c r="D399" s="33" t="str">
        <f t="shared" ref="D399:D414" si="65">IF(ISBLANK(AE399)=FALSE,TEXT(AE399,"YYYY-MM"),"")</f>
        <v>2022-11</v>
      </c>
      <c r="E399" s="33"/>
      <c r="F399" s="39">
        <f t="shared" ref="F399:F414" si="66">AH399</f>
        <v>337.36</v>
      </c>
      <c r="J399" s="292" t="s">
        <v>640</v>
      </c>
      <c r="K399" s="292"/>
      <c r="L399" s="292"/>
      <c r="M399" s="293">
        <v>44832</v>
      </c>
      <c r="N399" s="293"/>
      <c r="O399" s="293"/>
      <c r="P399" s="47">
        <v>316.1121</v>
      </c>
      <c r="Q399" s="47">
        <v>21.247900000000001</v>
      </c>
      <c r="R399" s="294">
        <v>0</v>
      </c>
      <c r="S399" s="294"/>
      <c r="T399" s="294"/>
      <c r="U399" s="294"/>
      <c r="V399" s="47">
        <v>337.36</v>
      </c>
      <c r="W399" s="294">
        <v>0</v>
      </c>
      <c r="X399" s="294"/>
      <c r="Y399" s="21" t="s">
        <v>72</v>
      </c>
      <c r="AA399" s="295" t="s">
        <v>73</v>
      </c>
      <c r="AB399" s="295"/>
      <c r="AC399" s="21" t="s">
        <v>641</v>
      </c>
      <c r="AD399" s="16">
        <v>44893</v>
      </c>
      <c r="AE399" s="296">
        <v>44893</v>
      </c>
      <c r="AF399" s="296"/>
      <c r="AG399" s="296"/>
      <c r="AH399" s="314">
        <v>337.36</v>
      </c>
      <c r="AI399" s="314"/>
      <c r="AJ399" s="15">
        <v>0</v>
      </c>
    </row>
    <row r="400" spans="1:36" x14ac:dyDescent="0.2">
      <c r="A400" s="34" t="s">
        <v>443</v>
      </c>
      <c r="B400" s="33" t="b">
        <f t="shared" si="63"/>
        <v>1</v>
      </c>
      <c r="C400" s="33" t="str">
        <f t="shared" si="64"/>
        <v/>
      </c>
      <c r="D400" s="33" t="str">
        <f t="shared" si="65"/>
        <v/>
      </c>
      <c r="E400" s="33"/>
      <c r="F400" s="39">
        <f t="shared" si="66"/>
        <v>0</v>
      </c>
      <c r="J400" s="292" t="s">
        <v>642</v>
      </c>
      <c r="K400" s="292"/>
      <c r="L400" s="292"/>
      <c r="M400" s="293">
        <v>44862</v>
      </c>
      <c r="N400" s="293"/>
      <c r="O400" s="293"/>
      <c r="P400" s="56">
        <v>317.39999999999998</v>
      </c>
      <c r="Q400" s="56">
        <v>19.96</v>
      </c>
      <c r="R400" s="294">
        <v>0</v>
      </c>
      <c r="S400" s="294"/>
      <c r="T400" s="294"/>
      <c r="U400" s="294"/>
      <c r="V400" s="47">
        <v>337.36</v>
      </c>
      <c r="W400" s="318">
        <v>337.36</v>
      </c>
      <c r="X400" s="318"/>
      <c r="Y400" s="21" t="s">
        <v>643</v>
      </c>
      <c r="AA400" s="295"/>
      <c r="AB400" s="295"/>
      <c r="AC400" s="21"/>
      <c r="AD400" s="16"/>
      <c r="AE400" s="296"/>
      <c r="AF400" s="296"/>
      <c r="AG400" s="296"/>
      <c r="AH400" s="314"/>
      <c r="AI400" s="314"/>
      <c r="AJ400" s="15"/>
    </row>
    <row r="401" spans="1:36" x14ac:dyDescent="0.2">
      <c r="A401" s="34" t="s">
        <v>443</v>
      </c>
      <c r="B401" s="33" t="b">
        <f t="shared" si="63"/>
        <v>1</v>
      </c>
      <c r="C401" s="33" t="str">
        <f t="shared" si="64"/>
        <v/>
      </c>
      <c r="D401" s="33" t="str">
        <f t="shared" si="65"/>
        <v/>
      </c>
      <c r="E401" s="33"/>
      <c r="F401" s="39">
        <f t="shared" si="66"/>
        <v>0</v>
      </c>
      <c r="J401" s="292" t="s">
        <v>644</v>
      </c>
      <c r="K401" s="292"/>
      <c r="L401" s="292"/>
      <c r="M401" s="293">
        <v>44893</v>
      </c>
      <c r="N401" s="293"/>
      <c r="O401" s="293"/>
      <c r="P401" s="56">
        <v>318.69310000000002</v>
      </c>
      <c r="Q401" s="56">
        <v>18.666899999999998</v>
      </c>
      <c r="R401" s="294">
        <v>0</v>
      </c>
      <c r="S401" s="294"/>
      <c r="T401" s="294"/>
      <c r="U401" s="294"/>
      <c r="V401" s="47">
        <v>337.36</v>
      </c>
      <c r="W401" s="318">
        <v>337.36</v>
      </c>
      <c r="X401" s="318"/>
      <c r="Y401" s="21" t="s">
        <v>643</v>
      </c>
      <c r="AA401" s="295"/>
      <c r="AB401" s="295"/>
      <c r="AC401" s="21"/>
      <c r="AD401" s="16"/>
      <c r="AE401" s="296"/>
      <c r="AF401" s="296"/>
      <c r="AG401" s="296"/>
      <c r="AH401" s="314"/>
      <c r="AI401" s="314"/>
      <c r="AJ401" s="15"/>
    </row>
    <row r="402" spans="1:36" x14ac:dyDescent="0.2">
      <c r="A402" s="34" t="s">
        <v>443</v>
      </c>
      <c r="B402" s="33" t="b">
        <f t="shared" si="63"/>
        <v>1</v>
      </c>
      <c r="C402" s="33" t="str">
        <f t="shared" si="64"/>
        <v/>
      </c>
      <c r="D402" s="33" t="str">
        <f t="shared" si="65"/>
        <v/>
      </c>
      <c r="E402" s="33"/>
      <c r="F402" s="39">
        <f t="shared" si="66"/>
        <v>0</v>
      </c>
      <c r="J402" s="292" t="s">
        <v>645</v>
      </c>
      <c r="K402" s="292"/>
      <c r="L402" s="292"/>
      <c r="M402" s="293">
        <v>44923</v>
      </c>
      <c r="N402" s="293"/>
      <c r="O402" s="293"/>
      <c r="P402" s="56">
        <v>319.99149999999997</v>
      </c>
      <c r="Q402" s="56">
        <v>17.368500000000001</v>
      </c>
      <c r="R402" s="294">
        <v>0</v>
      </c>
      <c r="S402" s="294"/>
      <c r="T402" s="294"/>
      <c r="U402" s="294"/>
      <c r="V402" s="47">
        <v>337.36</v>
      </c>
      <c r="W402" s="318">
        <v>337.36</v>
      </c>
      <c r="X402" s="318"/>
      <c r="Y402" s="21" t="s">
        <v>643</v>
      </c>
      <c r="AA402" s="295"/>
      <c r="AB402" s="295"/>
      <c r="AC402" s="21"/>
      <c r="AD402" s="16"/>
      <c r="AE402" s="296"/>
      <c r="AF402" s="296"/>
      <c r="AG402" s="296"/>
      <c r="AH402" s="314"/>
      <c r="AI402" s="314"/>
      <c r="AJ402" s="15"/>
    </row>
    <row r="403" spans="1:36" x14ac:dyDescent="0.2">
      <c r="A403" s="34" t="s">
        <v>443</v>
      </c>
      <c r="B403" s="33" t="b">
        <f t="shared" si="63"/>
        <v>1</v>
      </c>
      <c r="C403" s="33" t="str">
        <f t="shared" si="64"/>
        <v/>
      </c>
      <c r="D403" s="33" t="str">
        <f t="shared" si="65"/>
        <v/>
      </c>
      <c r="E403" s="33"/>
      <c r="F403" s="39">
        <f t="shared" si="66"/>
        <v>0</v>
      </c>
      <c r="J403" s="292" t="s">
        <v>646</v>
      </c>
      <c r="K403" s="292"/>
      <c r="L403" s="292"/>
      <c r="M403" s="293">
        <v>44954</v>
      </c>
      <c r="N403" s="293"/>
      <c r="O403" s="293"/>
      <c r="P403" s="56">
        <v>321.29520000000002</v>
      </c>
      <c r="Q403" s="56">
        <v>16.064800000000002</v>
      </c>
      <c r="R403" s="294">
        <v>0</v>
      </c>
      <c r="S403" s="294"/>
      <c r="T403" s="294"/>
      <c r="U403" s="294"/>
      <c r="V403" s="47">
        <v>337.36</v>
      </c>
      <c r="W403" s="318">
        <v>337.36</v>
      </c>
      <c r="X403" s="318"/>
      <c r="Y403" s="21" t="s">
        <v>643</v>
      </c>
      <c r="AA403" s="295"/>
      <c r="AB403" s="295"/>
      <c r="AC403" s="21"/>
      <c r="AD403" s="16"/>
      <c r="AE403" s="296"/>
      <c r="AF403" s="296"/>
      <c r="AG403" s="296"/>
      <c r="AH403" s="314"/>
      <c r="AI403" s="314"/>
      <c r="AJ403" s="15"/>
    </row>
    <row r="404" spans="1:36" x14ac:dyDescent="0.2">
      <c r="A404" s="34" t="s">
        <v>443</v>
      </c>
      <c r="B404" s="33" t="b">
        <f t="shared" si="63"/>
        <v>1</v>
      </c>
      <c r="C404" s="33" t="str">
        <f t="shared" si="64"/>
        <v/>
      </c>
      <c r="D404" s="33" t="str">
        <f t="shared" si="65"/>
        <v/>
      </c>
      <c r="E404" s="33"/>
      <c r="F404" s="39">
        <f t="shared" si="66"/>
        <v>0</v>
      </c>
      <c r="J404" s="292" t="s">
        <v>647</v>
      </c>
      <c r="K404" s="292"/>
      <c r="L404" s="292"/>
      <c r="M404" s="293">
        <v>44985</v>
      </c>
      <c r="N404" s="293"/>
      <c r="O404" s="293"/>
      <c r="P404" s="56">
        <v>322.60419999999999</v>
      </c>
      <c r="Q404" s="56">
        <v>14.755800000000001</v>
      </c>
      <c r="R404" s="294">
        <v>0</v>
      </c>
      <c r="S404" s="294"/>
      <c r="T404" s="294"/>
      <c r="U404" s="294"/>
      <c r="V404" s="47">
        <v>337.36</v>
      </c>
      <c r="W404" s="318">
        <v>337.36</v>
      </c>
      <c r="X404" s="318"/>
      <c r="Y404" s="21" t="s">
        <v>643</v>
      </c>
      <c r="AA404" s="295"/>
      <c r="AB404" s="295"/>
      <c r="AC404" s="21"/>
      <c r="AD404" s="16"/>
      <c r="AE404" s="296"/>
      <c r="AF404" s="296"/>
      <c r="AG404" s="296"/>
      <c r="AH404" s="314"/>
      <c r="AI404" s="314"/>
      <c r="AJ404" s="15"/>
    </row>
    <row r="405" spans="1:36" x14ac:dyDescent="0.2">
      <c r="A405" s="34" t="s">
        <v>443</v>
      </c>
      <c r="B405" s="33" t="b">
        <f t="shared" si="63"/>
        <v>1</v>
      </c>
      <c r="C405" s="33" t="str">
        <f t="shared" si="64"/>
        <v/>
      </c>
      <c r="D405" s="33" t="str">
        <f t="shared" si="65"/>
        <v/>
      </c>
      <c r="E405" s="33"/>
      <c r="F405" s="39">
        <f t="shared" si="66"/>
        <v>0</v>
      </c>
      <c r="J405" s="292" t="s">
        <v>648</v>
      </c>
      <c r="K405" s="292"/>
      <c r="L405" s="292"/>
      <c r="M405" s="293">
        <v>45013</v>
      </c>
      <c r="N405" s="293"/>
      <c r="O405" s="293"/>
      <c r="P405" s="56">
        <v>323.91860000000003</v>
      </c>
      <c r="Q405" s="56">
        <v>13.4414</v>
      </c>
      <c r="R405" s="294">
        <v>0</v>
      </c>
      <c r="S405" s="294"/>
      <c r="T405" s="294"/>
      <c r="U405" s="294"/>
      <c r="V405" s="47">
        <v>337.36</v>
      </c>
      <c r="W405" s="318">
        <v>337.36</v>
      </c>
      <c r="X405" s="318"/>
      <c r="Y405" s="21" t="s">
        <v>643</v>
      </c>
      <c r="AA405" s="295"/>
      <c r="AB405" s="295"/>
      <c r="AC405" s="21"/>
      <c r="AD405" s="16"/>
      <c r="AE405" s="296"/>
      <c r="AF405" s="296"/>
      <c r="AG405" s="296"/>
      <c r="AH405" s="314"/>
      <c r="AI405" s="314"/>
      <c r="AJ405" s="15"/>
    </row>
    <row r="406" spans="1:36" x14ac:dyDescent="0.2">
      <c r="A406" s="34" t="s">
        <v>443</v>
      </c>
      <c r="B406" s="33" t="b">
        <f t="shared" si="63"/>
        <v>1</v>
      </c>
      <c r="C406" s="33" t="str">
        <f t="shared" si="64"/>
        <v/>
      </c>
      <c r="D406" s="33" t="str">
        <f t="shared" si="65"/>
        <v/>
      </c>
      <c r="E406" s="33"/>
      <c r="F406" s="39">
        <f t="shared" si="66"/>
        <v>0</v>
      </c>
      <c r="J406" s="292" t="s">
        <v>649</v>
      </c>
      <c r="K406" s="292"/>
      <c r="L406" s="292"/>
      <c r="M406" s="293">
        <v>45044</v>
      </c>
      <c r="N406" s="293"/>
      <c r="O406" s="293"/>
      <c r="P406" s="56">
        <v>325.23820000000001</v>
      </c>
      <c r="Q406" s="56">
        <v>12.1218</v>
      </c>
      <c r="R406" s="294">
        <v>0</v>
      </c>
      <c r="S406" s="294"/>
      <c r="T406" s="294"/>
      <c r="U406" s="294"/>
      <c r="V406" s="47">
        <v>337.36</v>
      </c>
      <c r="W406" s="318">
        <v>337.36</v>
      </c>
      <c r="X406" s="318"/>
      <c r="Y406" s="21" t="s">
        <v>643</v>
      </c>
      <c r="AA406" s="295"/>
      <c r="AB406" s="295"/>
      <c r="AC406" s="21"/>
      <c r="AD406" s="16"/>
      <c r="AE406" s="296"/>
      <c r="AF406" s="296"/>
      <c r="AG406" s="296"/>
      <c r="AH406" s="314"/>
      <c r="AI406" s="314"/>
      <c r="AJ406" s="15"/>
    </row>
    <row r="407" spans="1:36" x14ac:dyDescent="0.2">
      <c r="A407" s="34" t="s">
        <v>443</v>
      </c>
      <c r="B407" s="33" t="b">
        <f t="shared" si="63"/>
        <v>1</v>
      </c>
      <c r="C407" s="33" t="str">
        <f t="shared" si="64"/>
        <v/>
      </c>
      <c r="D407" s="33" t="str">
        <f t="shared" si="65"/>
        <v/>
      </c>
      <c r="E407" s="33"/>
      <c r="F407" s="39">
        <f t="shared" si="66"/>
        <v>0</v>
      </c>
      <c r="J407" s="292" t="s">
        <v>650</v>
      </c>
      <c r="K407" s="292"/>
      <c r="L407" s="292"/>
      <c r="M407" s="293">
        <v>45074</v>
      </c>
      <c r="N407" s="293"/>
      <c r="O407" s="293"/>
      <c r="P407" s="56">
        <v>326.56330000000003</v>
      </c>
      <c r="Q407" s="56">
        <v>10.7967</v>
      </c>
      <c r="R407" s="294">
        <v>0</v>
      </c>
      <c r="S407" s="294"/>
      <c r="T407" s="294"/>
      <c r="U407" s="294"/>
      <c r="V407" s="47">
        <v>337.36</v>
      </c>
      <c r="W407" s="318">
        <v>337.36</v>
      </c>
      <c r="X407" s="318"/>
      <c r="Y407" s="21" t="s">
        <v>643</v>
      </c>
      <c r="AA407" s="295"/>
      <c r="AB407" s="295"/>
      <c r="AC407" s="21"/>
      <c r="AD407" s="16"/>
      <c r="AE407" s="296"/>
      <c r="AF407" s="296"/>
      <c r="AG407" s="296"/>
      <c r="AH407" s="314"/>
      <c r="AI407" s="314"/>
      <c r="AJ407" s="15"/>
    </row>
    <row r="408" spans="1:36" x14ac:dyDescent="0.2">
      <c r="A408" s="34" t="s">
        <v>443</v>
      </c>
      <c r="B408" s="33" t="b">
        <f t="shared" si="63"/>
        <v>1</v>
      </c>
      <c r="C408" s="33" t="str">
        <f t="shared" si="64"/>
        <v/>
      </c>
      <c r="D408" s="33" t="str">
        <f t="shared" si="65"/>
        <v/>
      </c>
      <c r="E408" s="33"/>
      <c r="F408" s="39">
        <f t="shared" si="66"/>
        <v>0</v>
      </c>
      <c r="J408" s="292" t="s">
        <v>651</v>
      </c>
      <c r="K408" s="292"/>
      <c r="L408" s="292"/>
      <c r="M408" s="293">
        <v>45105</v>
      </c>
      <c r="N408" s="293"/>
      <c r="O408" s="293"/>
      <c r="P408" s="56">
        <v>327.8938</v>
      </c>
      <c r="Q408" s="56">
        <v>9.4662000000000006</v>
      </c>
      <c r="R408" s="294">
        <v>0</v>
      </c>
      <c r="S408" s="294"/>
      <c r="T408" s="294"/>
      <c r="U408" s="294"/>
      <c r="V408" s="47">
        <v>337.36</v>
      </c>
      <c r="W408" s="318">
        <v>337.36</v>
      </c>
      <c r="X408" s="318"/>
      <c r="Y408" s="21" t="s">
        <v>643</v>
      </c>
      <c r="AA408" s="295"/>
      <c r="AB408" s="295"/>
      <c r="AC408" s="21"/>
      <c r="AD408" s="16"/>
      <c r="AE408" s="296"/>
      <c r="AF408" s="296"/>
      <c r="AG408" s="296"/>
      <c r="AH408" s="314"/>
      <c r="AI408" s="314"/>
      <c r="AJ408" s="15"/>
    </row>
    <row r="409" spans="1:36" x14ac:dyDescent="0.2">
      <c r="A409" s="34" t="s">
        <v>443</v>
      </c>
      <c r="B409" s="33" t="b">
        <f t="shared" si="63"/>
        <v>1</v>
      </c>
      <c r="C409" s="33" t="str">
        <f t="shared" si="64"/>
        <v/>
      </c>
      <c r="D409" s="33" t="str">
        <f t="shared" si="65"/>
        <v/>
      </c>
      <c r="E409" s="33"/>
      <c r="F409" s="39">
        <f t="shared" si="66"/>
        <v>0</v>
      </c>
      <c r="J409" s="292" t="s">
        <v>652</v>
      </c>
      <c r="K409" s="292"/>
      <c r="L409" s="292"/>
      <c r="M409" s="293">
        <v>45135</v>
      </c>
      <c r="N409" s="293"/>
      <c r="O409" s="293"/>
      <c r="P409" s="56">
        <v>329.2296</v>
      </c>
      <c r="Q409" s="56">
        <v>8.1303999999999998</v>
      </c>
      <c r="R409" s="294">
        <v>0</v>
      </c>
      <c r="S409" s="294"/>
      <c r="T409" s="294"/>
      <c r="U409" s="294"/>
      <c r="V409" s="47">
        <v>337.36</v>
      </c>
      <c r="W409" s="318">
        <v>337.36</v>
      </c>
      <c r="X409" s="318"/>
      <c r="Y409" s="21" t="s">
        <v>643</v>
      </c>
      <c r="AA409" s="295"/>
      <c r="AB409" s="295"/>
      <c r="AC409" s="21"/>
      <c r="AD409" s="16"/>
      <c r="AE409" s="296"/>
      <c r="AF409" s="296"/>
      <c r="AG409" s="296"/>
      <c r="AH409" s="314"/>
      <c r="AI409" s="314"/>
      <c r="AJ409" s="15"/>
    </row>
    <row r="410" spans="1:36" x14ac:dyDescent="0.2">
      <c r="A410" s="34" t="s">
        <v>443</v>
      </c>
      <c r="B410" s="33" t="b">
        <f t="shared" si="63"/>
        <v>1</v>
      </c>
      <c r="C410" s="33" t="str">
        <f t="shared" si="64"/>
        <v/>
      </c>
      <c r="D410" s="33" t="str">
        <f t="shared" si="65"/>
        <v/>
      </c>
      <c r="E410" s="33"/>
      <c r="F410" s="39">
        <f t="shared" si="66"/>
        <v>0</v>
      </c>
      <c r="J410" s="292" t="s">
        <v>653</v>
      </c>
      <c r="K410" s="292"/>
      <c r="L410" s="292"/>
      <c r="M410" s="293">
        <v>45166</v>
      </c>
      <c r="N410" s="293"/>
      <c r="O410" s="293"/>
      <c r="P410" s="56">
        <v>330.57100000000003</v>
      </c>
      <c r="Q410" s="56">
        <v>6.7889999999999997</v>
      </c>
      <c r="R410" s="294">
        <v>0</v>
      </c>
      <c r="S410" s="294"/>
      <c r="T410" s="294"/>
      <c r="U410" s="294"/>
      <c r="V410" s="47">
        <v>337.36</v>
      </c>
      <c r="W410" s="318">
        <v>337.36</v>
      </c>
      <c r="X410" s="318"/>
      <c r="Y410" s="21" t="s">
        <v>643</v>
      </c>
      <c r="AA410" s="295"/>
      <c r="AB410" s="295"/>
      <c r="AC410" s="21"/>
      <c r="AD410" s="16"/>
      <c r="AE410" s="296"/>
      <c r="AF410" s="296"/>
      <c r="AG410" s="296"/>
      <c r="AH410" s="314"/>
      <c r="AI410" s="314"/>
      <c r="AJ410" s="15"/>
    </row>
    <row r="411" spans="1:36" x14ac:dyDescent="0.2">
      <c r="A411" s="34" t="s">
        <v>443</v>
      </c>
      <c r="B411" s="33" t="b">
        <f t="shared" si="63"/>
        <v>1</v>
      </c>
      <c r="C411" s="33" t="str">
        <f t="shared" si="64"/>
        <v/>
      </c>
      <c r="D411" s="33" t="str">
        <f t="shared" si="65"/>
        <v/>
      </c>
      <c r="E411" s="33"/>
      <c r="F411" s="39">
        <f t="shared" si="66"/>
        <v>0</v>
      </c>
      <c r="J411" s="292" t="s">
        <v>654</v>
      </c>
      <c r="K411" s="292"/>
      <c r="L411" s="292"/>
      <c r="M411" s="293">
        <v>45197</v>
      </c>
      <c r="N411" s="293"/>
      <c r="O411" s="293"/>
      <c r="P411" s="56">
        <v>331.91770000000002</v>
      </c>
      <c r="Q411" s="56">
        <v>5.4423000000000004</v>
      </c>
      <c r="R411" s="294">
        <v>0</v>
      </c>
      <c r="S411" s="294"/>
      <c r="T411" s="294"/>
      <c r="U411" s="294"/>
      <c r="V411" s="47">
        <v>337.36</v>
      </c>
      <c r="W411" s="318">
        <v>337.36</v>
      </c>
      <c r="X411" s="318"/>
      <c r="Y411" s="21" t="s">
        <v>643</v>
      </c>
      <c r="AA411" s="295"/>
      <c r="AB411" s="295"/>
      <c r="AC411" s="21"/>
      <c r="AD411" s="16"/>
      <c r="AE411" s="296"/>
      <c r="AF411" s="296"/>
      <c r="AG411" s="296"/>
      <c r="AH411" s="314"/>
      <c r="AI411" s="314"/>
      <c r="AJ411" s="15"/>
    </row>
    <row r="412" spans="1:36" x14ac:dyDescent="0.2">
      <c r="A412" s="34" t="s">
        <v>443</v>
      </c>
      <c r="B412" s="33" t="b">
        <f t="shared" si="63"/>
        <v>1</v>
      </c>
      <c r="C412" s="33" t="str">
        <f t="shared" si="64"/>
        <v/>
      </c>
      <c r="D412" s="33" t="str">
        <f t="shared" si="65"/>
        <v/>
      </c>
      <c r="E412" s="33"/>
      <c r="F412" s="39">
        <f t="shared" si="66"/>
        <v>0</v>
      </c>
      <c r="J412" s="292" t="s">
        <v>655</v>
      </c>
      <c r="K412" s="292"/>
      <c r="L412" s="292"/>
      <c r="M412" s="293">
        <v>45227</v>
      </c>
      <c r="N412" s="293"/>
      <c r="O412" s="293"/>
      <c r="P412" s="56">
        <v>333.27</v>
      </c>
      <c r="Q412" s="56">
        <v>4.09</v>
      </c>
      <c r="R412" s="294">
        <v>0</v>
      </c>
      <c r="S412" s="294"/>
      <c r="T412" s="294"/>
      <c r="U412" s="294"/>
      <c r="V412" s="47">
        <v>337.36</v>
      </c>
      <c r="W412" s="318">
        <v>337.36</v>
      </c>
      <c r="X412" s="318"/>
      <c r="Y412" s="21" t="s">
        <v>643</v>
      </c>
      <c r="AA412" s="295"/>
      <c r="AB412" s="295"/>
      <c r="AC412" s="21"/>
      <c r="AD412" s="16"/>
      <c r="AE412" s="296"/>
      <c r="AF412" s="296"/>
      <c r="AG412" s="296"/>
      <c r="AH412" s="314"/>
      <c r="AI412" s="314"/>
      <c r="AJ412" s="15"/>
    </row>
    <row r="413" spans="1:36" x14ac:dyDescent="0.2">
      <c r="A413" s="34" t="s">
        <v>443</v>
      </c>
      <c r="B413" s="33" t="b">
        <f t="shared" si="63"/>
        <v>1</v>
      </c>
      <c r="C413" s="33" t="str">
        <f t="shared" si="64"/>
        <v/>
      </c>
      <c r="D413" s="33" t="str">
        <f t="shared" si="65"/>
        <v/>
      </c>
      <c r="E413" s="33"/>
      <c r="F413" s="39">
        <f t="shared" si="66"/>
        <v>0</v>
      </c>
      <c r="J413" s="292" t="s">
        <v>656</v>
      </c>
      <c r="K413" s="292"/>
      <c r="L413" s="292"/>
      <c r="M413" s="293">
        <v>45258</v>
      </c>
      <c r="N413" s="293"/>
      <c r="O413" s="293"/>
      <c r="P413" s="56">
        <v>334.62779999999998</v>
      </c>
      <c r="Q413" s="56">
        <v>2.7322000000000002</v>
      </c>
      <c r="R413" s="294">
        <v>0</v>
      </c>
      <c r="S413" s="294"/>
      <c r="T413" s="294"/>
      <c r="U413" s="294"/>
      <c r="V413" s="47">
        <v>337.36</v>
      </c>
      <c r="W413" s="318">
        <v>337.36</v>
      </c>
      <c r="X413" s="318"/>
      <c r="Y413" s="21" t="s">
        <v>643</v>
      </c>
      <c r="AA413" s="295"/>
      <c r="AB413" s="295"/>
      <c r="AC413" s="21"/>
      <c r="AD413" s="16"/>
      <c r="AE413" s="296"/>
      <c r="AF413" s="296"/>
      <c r="AG413" s="296"/>
      <c r="AH413" s="314"/>
      <c r="AI413" s="314"/>
      <c r="AJ413" s="15"/>
    </row>
    <row r="414" spans="1:36" x14ac:dyDescent="0.2">
      <c r="A414" s="34" t="s">
        <v>443</v>
      </c>
      <c r="B414" s="33" t="b">
        <f t="shared" si="63"/>
        <v>1</v>
      </c>
      <c r="C414" s="33" t="str">
        <f t="shared" si="64"/>
        <v/>
      </c>
      <c r="D414" s="33" t="str">
        <f t="shared" si="65"/>
        <v/>
      </c>
      <c r="E414" s="33"/>
      <c r="F414" s="39">
        <f t="shared" si="66"/>
        <v>0</v>
      </c>
      <c r="J414" s="292" t="s">
        <v>657</v>
      </c>
      <c r="K414" s="292"/>
      <c r="L414" s="292"/>
      <c r="M414" s="293">
        <v>45288</v>
      </c>
      <c r="N414" s="293"/>
      <c r="O414" s="293"/>
      <c r="P414" s="56">
        <v>335.99090000000001</v>
      </c>
      <c r="Q414" s="56">
        <v>1.3689</v>
      </c>
      <c r="R414" s="294">
        <v>0</v>
      </c>
      <c r="S414" s="294"/>
      <c r="T414" s="294"/>
      <c r="U414" s="294"/>
      <c r="V414" s="47">
        <v>337.35980000000001</v>
      </c>
      <c r="W414" s="318">
        <v>337.35980000000001</v>
      </c>
      <c r="X414" s="318"/>
      <c r="Y414" s="21" t="s">
        <v>643</v>
      </c>
      <c r="AA414" s="295"/>
      <c r="AB414" s="295"/>
      <c r="AC414" s="21"/>
      <c r="AD414" s="16"/>
      <c r="AE414" s="296"/>
      <c r="AF414" s="296"/>
      <c r="AG414" s="296"/>
      <c r="AH414" s="314"/>
      <c r="AI414" s="314"/>
      <c r="AJ414" s="15"/>
    </row>
    <row r="415" spans="1:36" x14ac:dyDescent="0.2">
      <c r="M415" s="291" t="s">
        <v>109</v>
      </c>
      <c r="N415" s="291"/>
      <c r="O415" s="291"/>
      <c r="X415" s="13"/>
      <c r="AH415" s="13"/>
      <c r="AI415" s="13"/>
    </row>
    <row r="416" spans="1:36" x14ac:dyDescent="0.2">
      <c r="A416" s="34" t="s">
        <v>443</v>
      </c>
      <c r="B416" s="33" t="b">
        <f t="shared" ref="B416:B418" si="67">DATE(YEAR(AD416),MONTH(AD416),DAY(AD416))=DATE(YEAR(AE416),MONTH(AE416),DAY(AE416))</f>
        <v>1</v>
      </c>
      <c r="C416" s="33" t="str">
        <f t="shared" ref="C416:C418" si="68">IF(ISBLANK(AD416)=FALSE,TEXT(AD416,"YYYY-MM"),"")</f>
        <v/>
      </c>
      <c r="D416" s="33" t="str">
        <f t="shared" ref="D416:D418" si="69">IF(ISBLANK(AE416)=FALSE,TEXT(AE416,"YYYY-MM"),"")</f>
        <v/>
      </c>
      <c r="E416" s="33"/>
      <c r="F416" s="39">
        <f t="shared" ref="F416:F418" si="70">AH416</f>
        <v>0</v>
      </c>
      <c r="J416" s="292" t="s">
        <v>658</v>
      </c>
      <c r="K416" s="292"/>
      <c r="L416" s="292"/>
      <c r="M416" s="293">
        <v>45319</v>
      </c>
      <c r="N416" s="293"/>
      <c r="O416" s="293"/>
      <c r="P416" s="15">
        <v>258.33</v>
      </c>
      <c r="Q416" s="47">
        <v>0</v>
      </c>
      <c r="R416" s="314">
        <v>0</v>
      </c>
      <c r="S416" s="314"/>
      <c r="T416" s="314"/>
      <c r="U416" s="314"/>
      <c r="V416" s="15">
        <v>258.33</v>
      </c>
      <c r="W416" s="315">
        <v>258.33</v>
      </c>
      <c r="X416" s="315"/>
      <c r="Y416" s="21" t="s">
        <v>643</v>
      </c>
      <c r="AA416" s="295"/>
      <c r="AB416" s="295"/>
      <c r="AC416" s="21"/>
      <c r="AD416" s="16"/>
      <c r="AE416" s="296"/>
      <c r="AF416" s="296"/>
      <c r="AG416" s="296"/>
      <c r="AH416" s="314"/>
      <c r="AI416" s="314"/>
      <c r="AJ416" s="15"/>
    </row>
    <row r="417" spans="1:36" x14ac:dyDescent="0.2">
      <c r="A417" s="34" t="s">
        <v>443</v>
      </c>
      <c r="B417" s="33" t="b">
        <f t="shared" si="67"/>
        <v>1</v>
      </c>
      <c r="C417" s="33" t="str">
        <f t="shared" si="68"/>
        <v/>
      </c>
      <c r="D417" s="33" t="str">
        <f t="shared" si="69"/>
        <v/>
      </c>
      <c r="E417" s="33"/>
      <c r="F417" s="39">
        <f t="shared" si="70"/>
        <v>0</v>
      </c>
      <c r="J417" s="292" t="s">
        <v>659</v>
      </c>
      <c r="K417" s="292"/>
      <c r="L417" s="292"/>
      <c r="M417" s="293">
        <v>45350</v>
      </c>
      <c r="N417" s="293"/>
      <c r="O417" s="293"/>
      <c r="P417" s="15">
        <v>258.33</v>
      </c>
      <c r="Q417" s="47">
        <v>0</v>
      </c>
      <c r="R417" s="314">
        <v>0</v>
      </c>
      <c r="S417" s="314"/>
      <c r="T417" s="314"/>
      <c r="U417" s="314"/>
      <c r="V417" s="15">
        <v>258.33</v>
      </c>
      <c r="W417" s="315">
        <v>258.33</v>
      </c>
      <c r="X417" s="315"/>
      <c r="Y417" s="21" t="s">
        <v>643</v>
      </c>
      <c r="AA417" s="295"/>
      <c r="AB417" s="295"/>
      <c r="AC417" s="21"/>
      <c r="AD417" s="16"/>
      <c r="AE417" s="296"/>
      <c r="AF417" s="296"/>
      <c r="AG417" s="296"/>
      <c r="AH417" s="314"/>
      <c r="AI417" s="314"/>
      <c r="AJ417" s="15"/>
    </row>
    <row r="418" spans="1:36" x14ac:dyDescent="0.2">
      <c r="A418" s="34" t="s">
        <v>443</v>
      </c>
      <c r="B418" s="33" t="b">
        <f t="shared" si="67"/>
        <v>1</v>
      </c>
      <c r="C418" s="33" t="str">
        <f t="shared" si="68"/>
        <v/>
      </c>
      <c r="D418" s="33" t="str">
        <f t="shared" si="69"/>
        <v/>
      </c>
      <c r="E418" s="33"/>
      <c r="F418" s="39">
        <f t="shared" si="70"/>
        <v>0</v>
      </c>
      <c r="J418" s="292" t="s">
        <v>660</v>
      </c>
      <c r="K418" s="292"/>
      <c r="L418" s="292"/>
      <c r="M418" s="293">
        <v>45410</v>
      </c>
      <c r="N418" s="293"/>
      <c r="O418" s="293"/>
      <c r="P418" s="15">
        <v>258.33999999999997</v>
      </c>
      <c r="Q418" s="47">
        <v>0</v>
      </c>
      <c r="R418" s="314">
        <v>0</v>
      </c>
      <c r="S418" s="314"/>
      <c r="T418" s="314"/>
      <c r="U418" s="314"/>
      <c r="V418" s="15">
        <v>258.33999999999997</v>
      </c>
      <c r="W418" s="315">
        <v>258.33999999999997</v>
      </c>
      <c r="X418" s="315"/>
      <c r="Y418" s="21" t="s">
        <v>643</v>
      </c>
      <c r="AA418" s="295"/>
      <c r="AB418" s="295"/>
      <c r="AC418" s="21"/>
      <c r="AD418" s="16"/>
      <c r="AE418" s="296"/>
      <c r="AF418" s="296"/>
      <c r="AG418" s="296"/>
      <c r="AH418" s="314"/>
      <c r="AI418" s="314"/>
      <c r="AJ418" s="15"/>
    </row>
    <row r="419" spans="1:36" x14ac:dyDescent="0.2">
      <c r="J419" s="288" t="s">
        <v>113</v>
      </c>
      <c r="K419" s="288"/>
      <c r="L419" s="288"/>
      <c r="M419" s="288"/>
      <c r="N419" s="288"/>
      <c r="O419" s="288"/>
      <c r="P419" s="17">
        <v>5990.317</v>
      </c>
      <c r="Q419" s="48">
        <v>182.44280000000001</v>
      </c>
      <c r="R419" s="316">
        <v>0</v>
      </c>
      <c r="S419" s="316"/>
      <c r="T419" s="316"/>
      <c r="U419" s="316"/>
      <c r="V419" s="17">
        <v>6172.7597999999998</v>
      </c>
      <c r="W419" s="316">
        <v>5835.3998000000001</v>
      </c>
      <c r="X419" s="316"/>
      <c r="AH419" s="13"/>
      <c r="AI419" s="13"/>
    </row>
    <row r="420" spans="1:36" x14ac:dyDescent="0.2">
      <c r="AH420" s="13"/>
      <c r="AI420" s="13"/>
    </row>
    <row r="421" spans="1:36" x14ac:dyDescent="0.2">
      <c r="K421" s="290" t="s">
        <v>114</v>
      </c>
      <c r="L421" s="290"/>
      <c r="M421" s="290"/>
      <c r="O421" s="290" t="s">
        <v>115</v>
      </c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AH421" s="13"/>
      <c r="AI421" s="13"/>
    </row>
    <row r="422" spans="1:36" x14ac:dyDescent="0.2">
      <c r="O422" s="290"/>
      <c r="P422" s="290"/>
      <c r="Q422" s="290"/>
      <c r="R422" s="290"/>
      <c r="S422" s="290"/>
      <c r="T422" s="290"/>
      <c r="U422" s="290"/>
      <c r="V422" s="290"/>
      <c r="W422" s="290"/>
      <c r="X422" s="290"/>
      <c r="Y422" s="290"/>
      <c r="AH422" s="13"/>
      <c r="AI422" s="13"/>
    </row>
    <row r="423" spans="1:36" x14ac:dyDescent="0.2">
      <c r="AH423" s="13"/>
      <c r="AI423" s="13"/>
    </row>
    <row r="424" spans="1:36" x14ac:dyDescent="0.2">
      <c r="AH424" s="13"/>
      <c r="AI424" s="13"/>
    </row>
    <row r="425" spans="1:36" ht="12.75" x14ac:dyDescent="0.2">
      <c r="P425" s="101">
        <f>SUM(P400:P414)</f>
        <v>4899.2048999999997</v>
      </c>
      <c r="Q425" s="101">
        <f t="shared" ref="Q425" si="71">SUM(Q400:Q414)</f>
        <v>161.19489999999999</v>
      </c>
      <c r="R425" s="57"/>
      <c r="S425" s="57"/>
      <c r="T425" s="57"/>
      <c r="U425" s="57"/>
      <c r="V425" s="57"/>
      <c r="W425" s="57"/>
      <c r="X425" s="321">
        <f>SUM(W400:X414)</f>
        <v>5060.3998000000011</v>
      </c>
      <c r="Y425" s="321"/>
      <c r="AH425" s="13"/>
      <c r="AI425" s="13"/>
    </row>
    <row r="426" spans="1:36" x14ac:dyDescent="0.2">
      <c r="AH426" s="13"/>
      <c r="AI426" s="13"/>
    </row>
    <row r="427" spans="1:36" x14ac:dyDescent="0.2">
      <c r="AH427" s="13"/>
      <c r="AI427" s="13"/>
    </row>
    <row r="428" spans="1:36" ht="12.75" x14ac:dyDescent="0.2">
      <c r="X428" s="101">
        <f>SUM(W416:X418)</f>
        <v>775</v>
      </c>
      <c r="AH428" s="13"/>
      <c r="AI428" s="13"/>
    </row>
    <row r="429" spans="1:36" x14ac:dyDescent="0.2">
      <c r="AH429" s="13"/>
      <c r="AI429" s="13"/>
    </row>
    <row r="430" spans="1:36" ht="16.5" x14ac:dyDescent="0.2">
      <c r="P430" s="203" t="s">
        <v>59</v>
      </c>
      <c r="Q430" s="28">
        <f>SUM(P400:P414)</f>
        <v>4899.2048999999997</v>
      </c>
      <c r="AH430" s="13"/>
      <c r="AI430" s="13"/>
    </row>
    <row r="431" spans="1:36" ht="16.5" x14ac:dyDescent="0.2">
      <c r="P431" s="203" t="s">
        <v>60</v>
      </c>
      <c r="Q431" s="28">
        <f>SUM(Q400:Q414)</f>
        <v>161.19489999999999</v>
      </c>
      <c r="AH431" s="13"/>
      <c r="AI431" s="13"/>
    </row>
    <row r="432" spans="1:36" ht="16.5" x14ac:dyDescent="0.2">
      <c r="P432" s="203" t="s">
        <v>61</v>
      </c>
      <c r="Q432" s="28">
        <v>0</v>
      </c>
      <c r="AH432" s="13"/>
      <c r="AI432" s="13"/>
    </row>
    <row r="433" spans="16:35" ht="16.5" x14ac:dyDescent="0.2">
      <c r="P433" s="203" t="s">
        <v>62</v>
      </c>
      <c r="Q433" s="28">
        <f>SUM(V400:V414)</f>
        <v>5060.3998000000011</v>
      </c>
      <c r="S433" s="320">
        <f>Q433-Q434</f>
        <v>0</v>
      </c>
      <c r="T433" s="320"/>
      <c r="U433" s="320"/>
      <c r="V433" s="320"/>
      <c r="AH433" s="13"/>
      <c r="AI433" s="13"/>
    </row>
    <row r="434" spans="16:35" x14ac:dyDescent="0.2">
      <c r="P434" s="319" t="s">
        <v>63</v>
      </c>
      <c r="Q434" s="28">
        <f>SUM(W400:X414)</f>
        <v>5060.3998000000011</v>
      </c>
      <c r="AH434" s="13"/>
      <c r="AI434" s="13"/>
    </row>
    <row r="435" spans="16:35" x14ac:dyDescent="0.2">
      <c r="P435" s="319"/>
      <c r="Q435" s="28"/>
      <c r="AH435" s="13"/>
      <c r="AI435" s="13"/>
    </row>
    <row r="436" spans="16:35" x14ac:dyDescent="0.2">
      <c r="P436" s="319" t="s">
        <v>109</v>
      </c>
      <c r="Q436" s="28">
        <f>SUM(W416:X418)</f>
        <v>775</v>
      </c>
      <c r="AH436" s="13"/>
      <c r="AI436" s="13"/>
    </row>
    <row r="437" spans="16:35" x14ac:dyDescent="0.2">
      <c r="P437" s="319"/>
      <c r="Q437" s="28"/>
      <c r="AH437" s="13"/>
      <c r="AI437" s="13"/>
    </row>
    <row r="438" spans="16:35" x14ac:dyDescent="0.2">
      <c r="AH438" s="13"/>
      <c r="AI438" s="13"/>
    </row>
    <row r="439" spans="16:35" x14ac:dyDescent="0.2">
      <c r="AH439" s="13"/>
      <c r="AI439" s="13"/>
    </row>
    <row r="440" spans="16:35" x14ac:dyDescent="0.2">
      <c r="AH440" s="13"/>
      <c r="AI440" s="13"/>
    </row>
    <row r="441" spans="16:35" x14ac:dyDescent="0.2">
      <c r="AH441" s="13"/>
      <c r="AI441" s="13"/>
    </row>
    <row r="442" spans="16:35" x14ac:dyDescent="0.2">
      <c r="AH442" s="13"/>
      <c r="AI442" s="13"/>
    </row>
    <row r="443" spans="16:35" x14ac:dyDescent="0.2">
      <c r="AH443" s="13"/>
      <c r="AI443" s="13"/>
    </row>
    <row r="444" spans="16:35" x14ac:dyDescent="0.2">
      <c r="AH444" s="13"/>
      <c r="AI444" s="13"/>
    </row>
    <row r="445" spans="16:35" x14ac:dyDescent="0.2">
      <c r="AH445" s="13"/>
      <c r="AI445" s="13"/>
    </row>
    <row r="446" spans="16:35" x14ac:dyDescent="0.2">
      <c r="AH446" s="13"/>
      <c r="AI446" s="13"/>
    </row>
    <row r="447" spans="16:35" x14ac:dyDescent="0.2">
      <c r="AH447" s="13"/>
      <c r="AI447" s="13"/>
    </row>
    <row r="448" spans="16:35" x14ac:dyDescent="0.2">
      <c r="AH448" s="13"/>
      <c r="AI448" s="13"/>
    </row>
    <row r="449" spans="34:35" x14ac:dyDescent="0.2">
      <c r="AH449" s="13"/>
      <c r="AI449" s="13"/>
    </row>
    <row r="450" spans="34:35" x14ac:dyDescent="0.2">
      <c r="AH450" s="13"/>
      <c r="AI450" s="13"/>
    </row>
    <row r="451" spans="34:35" x14ac:dyDescent="0.2">
      <c r="AH451" s="13"/>
      <c r="AI451" s="13"/>
    </row>
    <row r="452" spans="34:35" x14ac:dyDescent="0.2">
      <c r="AH452" s="13"/>
      <c r="AI452" s="13"/>
    </row>
    <row r="453" spans="34:35" x14ac:dyDescent="0.2">
      <c r="AH453" s="13"/>
      <c r="AI453" s="13"/>
    </row>
    <row r="454" spans="34:35" x14ac:dyDescent="0.2">
      <c r="AH454" s="13"/>
      <c r="AI454" s="13"/>
    </row>
    <row r="455" spans="34:35" x14ac:dyDescent="0.2">
      <c r="AH455" s="13"/>
      <c r="AI455" s="13"/>
    </row>
    <row r="456" spans="34:35" x14ac:dyDescent="0.2">
      <c r="AH456" s="13"/>
      <c r="AI456" s="13"/>
    </row>
    <row r="457" spans="34:35" x14ac:dyDescent="0.2">
      <c r="AH457" s="13"/>
      <c r="AI457" s="13"/>
    </row>
    <row r="458" spans="34:35" x14ac:dyDescent="0.2">
      <c r="AH458" s="13"/>
      <c r="AI458" s="13"/>
    </row>
    <row r="459" spans="34:35" x14ac:dyDescent="0.2">
      <c r="AH459" s="13"/>
      <c r="AI459" s="13"/>
    </row>
    <row r="460" spans="34:35" x14ac:dyDescent="0.2">
      <c r="AH460" s="13"/>
      <c r="AI460" s="13"/>
    </row>
    <row r="461" spans="34:35" x14ac:dyDescent="0.2">
      <c r="AH461" s="13"/>
      <c r="AI461" s="13"/>
    </row>
    <row r="462" spans="34:35" x14ac:dyDescent="0.2">
      <c r="AH462" s="13"/>
      <c r="AI462" s="13"/>
    </row>
    <row r="463" spans="34:35" x14ac:dyDescent="0.2">
      <c r="AH463" s="13"/>
      <c r="AI463" s="13"/>
    </row>
    <row r="464" spans="34:35" x14ac:dyDescent="0.2">
      <c r="AH464" s="13"/>
      <c r="AI464" s="13"/>
    </row>
    <row r="465" spans="34:35" x14ac:dyDescent="0.2">
      <c r="AH465" s="13"/>
      <c r="AI465" s="13"/>
    </row>
    <row r="466" spans="34:35" x14ac:dyDescent="0.2">
      <c r="AH466" s="13"/>
      <c r="AI466" s="13"/>
    </row>
    <row r="467" spans="34:35" x14ac:dyDescent="0.2">
      <c r="AH467" s="13"/>
      <c r="AI467" s="13"/>
    </row>
    <row r="468" spans="34:35" x14ac:dyDescent="0.2">
      <c r="AH468" s="13"/>
      <c r="AI468" s="13"/>
    </row>
    <row r="469" spans="34:35" x14ac:dyDescent="0.2">
      <c r="AH469" s="13"/>
      <c r="AI469" s="13"/>
    </row>
    <row r="470" spans="34:35" x14ac:dyDescent="0.2">
      <c r="AH470" s="13"/>
      <c r="AI470" s="13"/>
    </row>
    <row r="471" spans="34:35" x14ac:dyDescent="0.2">
      <c r="AH471" s="13"/>
      <c r="AI471" s="13"/>
    </row>
    <row r="472" spans="34:35" x14ac:dyDescent="0.2">
      <c r="AH472" s="13"/>
      <c r="AI472" s="13"/>
    </row>
    <row r="473" spans="34:35" x14ac:dyDescent="0.2">
      <c r="AH473" s="13"/>
      <c r="AI473" s="13"/>
    </row>
    <row r="474" spans="34:35" x14ac:dyDescent="0.2">
      <c r="AH474" s="13"/>
      <c r="AI474" s="13"/>
    </row>
    <row r="475" spans="34:35" x14ac:dyDescent="0.2">
      <c r="AH475" s="13"/>
      <c r="AI475" s="13"/>
    </row>
    <row r="476" spans="34:35" x14ac:dyDescent="0.2">
      <c r="AH476" s="13"/>
      <c r="AI476" s="13"/>
    </row>
    <row r="477" spans="34:35" x14ac:dyDescent="0.2">
      <c r="AH477" s="13"/>
      <c r="AI477" s="13"/>
    </row>
    <row r="478" spans="34:35" x14ac:dyDescent="0.2">
      <c r="AH478" s="13"/>
      <c r="AI478" s="13"/>
    </row>
    <row r="479" spans="34:35" x14ac:dyDescent="0.2">
      <c r="AH479" s="13"/>
      <c r="AI479" s="13"/>
    </row>
    <row r="480" spans="34:35" x14ac:dyDescent="0.2">
      <c r="AH480" s="13"/>
      <c r="AI480" s="13"/>
    </row>
    <row r="481" spans="34:35" x14ac:dyDescent="0.2">
      <c r="AH481" s="13"/>
      <c r="AI481" s="13"/>
    </row>
    <row r="482" spans="34:35" x14ac:dyDescent="0.2">
      <c r="AH482" s="13"/>
      <c r="AI482" s="13"/>
    </row>
    <row r="483" spans="34:35" x14ac:dyDescent="0.2">
      <c r="AH483" s="13"/>
      <c r="AI483" s="13"/>
    </row>
    <row r="484" spans="34:35" x14ac:dyDescent="0.2">
      <c r="AH484" s="13"/>
      <c r="AI484" s="13"/>
    </row>
    <row r="485" spans="34:35" x14ac:dyDescent="0.2">
      <c r="AH485" s="13"/>
      <c r="AI485" s="13"/>
    </row>
    <row r="486" spans="34:35" x14ac:dyDescent="0.2">
      <c r="AH486" s="13"/>
      <c r="AI486" s="13"/>
    </row>
    <row r="487" spans="34:35" x14ac:dyDescent="0.2">
      <c r="AH487" s="13"/>
      <c r="AI487" s="13"/>
    </row>
    <row r="488" spans="34:35" x14ac:dyDescent="0.2">
      <c r="AH488" s="13"/>
      <c r="AI488" s="13"/>
    </row>
    <row r="489" spans="34:35" x14ac:dyDescent="0.2">
      <c r="AH489" s="13"/>
      <c r="AI489" s="13"/>
    </row>
    <row r="490" spans="34:35" x14ac:dyDescent="0.2">
      <c r="AH490" s="13"/>
      <c r="AI490" s="13"/>
    </row>
    <row r="491" spans="34:35" x14ac:dyDescent="0.2">
      <c r="AH491" s="13"/>
      <c r="AI491" s="13"/>
    </row>
    <row r="492" spans="34:35" x14ac:dyDescent="0.2">
      <c r="AH492" s="13"/>
      <c r="AI492" s="13"/>
    </row>
  </sheetData>
  <mergeCells count="2093">
    <mergeCell ref="P434:P435"/>
    <mergeCell ref="P436:P437"/>
    <mergeCell ref="S433:V433"/>
    <mergeCell ref="J419:L419"/>
    <mergeCell ref="M419:O419"/>
    <mergeCell ref="R419:U419"/>
    <mergeCell ref="W419:X419"/>
    <mergeCell ref="K421:M421"/>
    <mergeCell ref="O421:Y422"/>
    <mergeCell ref="AH417:AI417"/>
    <mergeCell ref="J418:L418"/>
    <mergeCell ref="M418:O418"/>
    <mergeCell ref="R418:U418"/>
    <mergeCell ref="W418:X418"/>
    <mergeCell ref="AA418:AB418"/>
    <mergeCell ref="AE418:AG418"/>
    <mergeCell ref="AH418:AI418"/>
    <mergeCell ref="J417:L417"/>
    <mergeCell ref="M417:O417"/>
    <mergeCell ref="R417:U417"/>
    <mergeCell ref="W417:X417"/>
    <mergeCell ref="AA417:AB417"/>
    <mergeCell ref="AE417:AG417"/>
    <mergeCell ref="X425:Y425"/>
    <mergeCell ref="AH414:AI414"/>
    <mergeCell ref="M415:O415"/>
    <mergeCell ref="J416:L416"/>
    <mergeCell ref="M416:O416"/>
    <mergeCell ref="R416:U416"/>
    <mergeCell ref="W416:X416"/>
    <mergeCell ref="AA416:AB416"/>
    <mergeCell ref="AE416:AG416"/>
    <mergeCell ref="AH416:AI416"/>
    <mergeCell ref="J414:L414"/>
    <mergeCell ref="M414:O414"/>
    <mergeCell ref="R414:U414"/>
    <mergeCell ref="W414:X414"/>
    <mergeCell ref="AA414:AB414"/>
    <mergeCell ref="AE414:AG414"/>
    <mergeCell ref="AH412:AI412"/>
    <mergeCell ref="J413:L413"/>
    <mergeCell ref="M413:O413"/>
    <mergeCell ref="R413:U413"/>
    <mergeCell ref="W413:X413"/>
    <mergeCell ref="AA413:AB413"/>
    <mergeCell ref="AE413:AG413"/>
    <mergeCell ref="AH413:AI413"/>
    <mergeCell ref="J412:L412"/>
    <mergeCell ref="M412:O412"/>
    <mergeCell ref="R412:U412"/>
    <mergeCell ref="W412:X412"/>
    <mergeCell ref="AA412:AB412"/>
    <mergeCell ref="AE412:AG412"/>
    <mergeCell ref="AH410:AI410"/>
    <mergeCell ref="J411:L411"/>
    <mergeCell ref="M411:O411"/>
    <mergeCell ref="R411:U411"/>
    <mergeCell ref="W411:X411"/>
    <mergeCell ref="AA411:AB411"/>
    <mergeCell ref="AE411:AG411"/>
    <mergeCell ref="AH411:AI411"/>
    <mergeCell ref="J410:L410"/>
    <mergeCell ref="M410:O410"/>
    <mergeCell ref="R410:U410"/>
    <mergeCell ref="W410:X410"/>
    <mergeCell ref="AA410:AB410"/>
    <mergeCell ref="AE410:AG410"/>
    <mergeCell ref="AH408:AI408"/>
    <mergeCell ref="J409:L409"/>
    <mergeCell ref="M409:O409"/>
    <mergeCell ref="R409:U409"/>
    <mergeCell ref="W409:X409"/>
    <mergeCell ref="AA409:AB409"/>
    <mergeCell ref="AE409:AG409"/>
    <mergeCell ref="AH409:AI409"/>
    <mergeCell ref="J408:L408"/>
    <mergeCell ref="M408:O408"/>
    <mergeCell ref="R408:U408"/>
    <mergeCell ref="W408:X408"/>
    <mergeCell ref="AA408:AB408"/>
    <mergeCell ref="AE408:AG408"/>
    <mergeCell ref="AH406:AI406"/>
    <mergeCell ref="J407:L407"/>
    <mergeCell ref="M407:O407"/>
    <mergeCell ref="R407:U407"/>
    <mergeCell ref="W407:X407"/>
    <mergeCell ref="AA407:AB407"/>
    <mergeCell ref="AE407:AG407"/>
    <mergeCell ref="AH407:AI407"/>
    <mergeCell ref="J406:L406"/>
    <mergeCell ref="M406:O406"/>
    <mergeCell ref="R406:U406"/>
    <mergeCell ref="W406:X406"/>
    <mergeCell ref="AA406:AB406"/>
    <mergeCell ref="AE406:AG406"/>
    <mergeCell ref="AH404:AI404"/>
    <mergeCell ref="J405:L405"/>
    <mergeCell ref="M405:O405"/>
    <mergeCell ref="R405:U405"/>
    <mergeCell ref="W405:X405"/>
    <mergeCell ref="AA405:AB405"/>
    <mergeCell ref="AE405:AG405"/>
    <mergeCell ref="AH405:AI405"/>
    <mergeCell ref="J404:L404"/>
    <mergeCell ref="M404:O404"/>
    <mergeCell ref="R404:U404"/>
    <mergeCell ref="W404:X404"/>
    <mergeCell ref="AA404:AB404"/>
    <mergeCell ref="AE404:AG404"/>
    <mergeCell ref="AH402:AI402"/>
    <mergeCell ref="J403:L403"/>
    <mergeCell ref="M403:O403"/>
    <mergeCell ref="R403:U403"/>
    <mergeCell ref="W403:X403"/>
    <mergeCell ref="AA403:AB403"/>
    <mergeCell ref="AE403:AG403"/>
    <mergeCell ref="AH403:AI403"/>
    <mergeCell ref="J402:L402"/>
    <mergeCell ref="M402:O402"/>
    <mergeCell ref="R402:U402"/>
    <mergeCell ref="W402:X402"/>
    <mergeCell ref="AA402:AB402"/>
    <mergeCell ref="AE402:AG402"/>
    <mergeCell ref="AH400:AI400"/>
    <mergeCell ref="J401:L401"/>
    <mergeCell ref="M401:O401"/>
    <mergeCell ref="R401:U401"/>
    <mergeCell ref="W401:X401"/>
    <mergeCell ref="AA401:AB401"/>
    <mergeCell ref="AE401:AG401"/>
    <mergeCell ref="AH401:AI401"/>
    <mergeCell ref="J400:L400"/>
    <mergeCell ref="M400:O400"/>
    <mergeCell ref="R400:U400"/>
    <mergeCell ref="W400:X400"/>
    <mergeCell ref="AA400:AB400"/>
    <mergeCell ref="AE400:AG400"/>
    <mergeCell ref="AE397:AG397"/>
    <mergeCell ref="AH397:AI397"/>
    <mergeCell ref="M398:O398"/>
    <mergeCell ref="J399:L399"/>
    <mergeCell ref="M399:O399"/>
    <mergeCell ref="R399:U399"/>
    <mergeCell ref="W399:X399"/>
    <mergeCell ref="AA399:AB399"/>
    <mergeCell ref="AE399:AG399"/>
    <mergeCell ref="AH399:AI399"/>
    <mergeCell ref="L396:R396"/>
    <mergeCell ref="J397:L397"/>
    <mergeCell ref="M397:O397"/>
    <mergeCell ref="R397:U397"/>
    <mergeCell ref="W397:X397"/>
    <mergeCell ref="AA397:AB397"/>
    <mergeCell ref="L390:S390"/>
    <mergeCell ref="U390:W390"/>
    <mergeCell ref="L392:R392"/>
    <mergeCell ref="L394:S394"/>
    <mergeCell ref="U394:W394"/>
    <mergeCell ref="AB394:AE394"/>
    <mergeCell ref="L386:R386"/>
    <mergeCell ref="L388:S388"/>
    <mergeCell ref="U388:W388"/>
    <mergeCell ref="AB388:AE388"/>
    <mergeCell ref="AG388:AH388"/>
    <mergeCell ref="L389:S389"/>
    <mergeCell ref="U389:W389"/>
    <mergeCell ref="AB389:AE389"/>
    <mergeCell ref="AG389:AH389"/>
    <mergeCell ref="AH378:AI378"/>
    <mergeCell ref="J379:L379"/>
    <mergeCell ref="M379:O379"/>
    <mergeCell ref="R379:U379"/>
    <mergeCell ref="W379:X379"/>
    <mergeCell ref="K381:M381"/>
    <mergeCell ref="O381:Y382"/>
    <mergeCell ref="J378:L378"/>
    <mergeCell ref="M378:O378"/>
    <mergeCell ref="R378:U378"/>
    <mergeCell ref="W378:X378"/>
    <mergeCell ref="AA378:AB378"/>
    <mergeCell ref="AE378:AG378"/>
    <mergeCell ref="AE376:AG376"/>
    <mergeCell ref="AH376:AI376"/>
    <mergeCell ref="J377:L377"/>
    <mergeCell ref="M377:O377"/>
    <mergeCell ref="R377:U377"/>
    <mergeCell ref="W377:X377"/>
    <mergeCell ref="AA377:AB377"/>
    <mergeCell ref="AE377:AG377"/>
    <mergeCell ref="AH377:AI377"/>
    <mergeCell ref="M375:O375"/>
    <mergeCell ref="J376:L376"/>
    <mergeCell ref="M376:O376"/>
    <mergeCell ref="R376:U376"/>
    <mergeCell ref="W376:X376"/>
    <mergeCell ref="AA376:AB376"/>
    <mergeCell ref="AH373:AI373"/>
    <mergeCell ref="J374:L374"/>
    <mergeCell ref="M374:O374"/>
    <mergeCell ref="R374:U374"/>
    <mergeCell ref="W374:X374"/>
    <mergeCell ref="AA374:AB374"/>
    <mergeCell ref="AE374:AG374"/>
    <mergeCell ref="AH374:AI374"/>
    <mergeCell ref="J373:L373"/>
    <mergeCell ref="M373:O373"/>
    <mergeCell ref="R373:U373"/>
    <mergeCell ref="W373:X373"/>
    <mergeCell ref="AA373:AB373"/>
    <mergeCell ref="AE373:AG373"/>
    <mergeCell ref="AH371:AI371"/>
    <mergeCell ref="J372:L372"/>
    <mergeCell ref="M372:O372"/>
    <mergeCell ref="R372:U372"/>
    <mergeCell ref="W372:X372"/>
    <mergeCell ref="AA372:AB372"/>
    <mergeCell ref="AE372:AG372"/>
    <mergeCell ref="AH372:AI372"/>
    <mergeCell ref="J371:L371"/>
    <mergeCell ref="M371:O371"/>
    <mergeCell ref="R371:U371"/>
    <mergeCell ref="W371:X371"/>
    <mergeCell ref="AA371:AB371"/>
    <mergeCell ref="AE371:AG371"/>
    <mergeCell ref="AH369:AI369"/>
    <mergeCell ref="J370:L370"/>
    <mergeCell ref="M370:O370"/>
    <mergeCell ref="R370:U370"/>
    <mergeCell ref="W370:X370"/>
    <mergeCell ref="AA370:AB370"/>
    <mergeCell ref="AE370:AG370"/>
    <mergeCell ref="AH370:AI370"/>
    <mergeCell ref="J369:L369"/>
    <mergeCell ref="M369:O369"/>
    <mergeCell ref="R369:U369"/>
    <mergeCell ref="W369:X369"/>
    <mergeCell ref="AA369:AB369"/>
    <mergeCell ref="AE369:AG369"/>
    <mergeCell ref="AH367:AI367"/>
    <mergeCell ref="J368:L368"/>
    <mergeCell ref="M368:O368"/>
    <mergeCell ref="R368:U368"/>
    <mergeCell ref="W368:X368"/>
    <mergeCell ref="AA368:AB368"/>
    <mergeCell ref="AE368:AG368"/>
    <mergeCell ref="AH368:AI368"/>
    <mergeCell ref="J367:L367"/>
    <mergeCell ref="M367:O367"/>
    <mergeCell ref="R367:U367"/>
    <mergeCell ref="W367:X367"/>
    <mergeCell ref="AA367:AB367"/>
    <mergeCell ref="AE367:AG367"/>
    <mergeCell ref="AH365:AI365"/>
    <mergeCell ref="J366:L366"/>
    <mergeCell ref="M366:O366"/>
    <mergeCell ref="R366:U366"/>
    <mergeCell ref="W366:X366"/>
    <mergeCell ref="AA366:AB366"/>
    <mergeCell ref="AE366:AG366"/>
    <mergeCell ref="AH366:AI366"/>
    <mergeCell ref="J365:L365"/>
    <mergeCell ref="M365:O365"/>
    <mergeCell ref="R365:U365"/>
    <mergeCell ref="W365:X365"/>
    <mergeCell ref="AA365:AB365"/>
    <mergeCell ref="AE365:AG365"/>
    <mergeCell ref="AH363:AI363"/>
    <mergeCell ref="J364:L364"/>
    <mergeCell ref="M364:O364"/>
    <mergeCell ref="R364:U364"/>
    <mergeCell ref="W364:X364"/>
    <mergeCell ref="AA364:AB364"/>
    <mergeCell ref="AE364:AG364"/>
    <mergeCell ref="AH364:AI364"/>
    <mergeCell ref="J363:L363"/>
    <mergeCell ref="M363:O363"/>
    <mergeCell ref="R363:U363"/>
    <mergeCell ref="W363:X363"/>
    <mergeCell ref="AA363:AB363"/>
    <mergeCell ref="AE363:AG363"/>
    <mergeCell ref="AH361:AI361"/>
    <mergeCell ref="J362:L362"/>
    <mergeCell ref="M362:O362"/>
    <mergeCell ref="R362:U362"/>
    <mergeCell ref="W362:X362"/>
    <mergeCell ref="AA362:AB362"/>
    <mergeCell ref="AE362:AG362"/>
    <mergeCell ref="AH362:AI362"/>
    <mergeCell ref="J361:L361"/>
    <mergeCell ref="M361:O361"/>
    <mergeCell ref="R361:U361"/>
    <mergeCell ref="W361:X361"/>
    <mergeCell ref="AA361:AB361"/>
    <mergeCell ref="AE361:AG361"/>
    <mergeCell ref="AH359:AI359"/>
    <mergeCell ref="J360:L360"/>
    <mergeCell ref="M360:O360"/>
    <mergeCell ref="R360:U360"/>
    <mergeCell ref="W360:X360"/>
    <mergeCell ref="AA360:AB360"/>
    <mergeCell ref="AE360:AG360"/>
    <mergeCell ref="AH360:AI360"/>
    <mergeCell ref="J359:L359"/>
    <mergeCell ref="M359:O359"/>
    <mergeCell ref="R359:U359"/>
    <mergeCell ref="W359:X359"/>
    <mergeCell ref="AA359:AB359"/>
    <mergeCell ref="AE359:AG359"/>
    <mergeCell ref="AH357:AI357"/>
    <mergeCell ref="J358:L358"/>
    <mergeCell ref="M358:O358"/>
    <mergeCell ref="R358:U358"/>
    <mergeCell ref="W358:X358"/>
    <mergeCell ref="AA358:AB358"/>
    <mergeCell ref="AE358:AG358"/>
    <mergeCell ref="AH358:AI358"/>
    <mergeCell ref="J357:L357"/>
    <mergeCell ref="M357:O357"/>
    <mergeCell ref="R357:U357"/>
    <mergeCell ref="W357:X357"/>
    <mergeCell ref="AA357:AB357"/>
    <mergeCell ref="AE357:AG357"/>
    <mergeCell ref="AH355:AI355"/>
    <mergeCell ref="J356:L356"/>
    <mergeCell ref="M356:O356"/>
    <mergeCell ref="R356:U356"/>
    <mergeCell ref="W356:X356"/>
    <mergeCell ref="AA356:AB356"/>
    <mergeCell ref="AE356:AG356"/>
    <mergeCell ref="AH356:AI356"/>
    <mergeCell ref="J355:L355"/>
    <mergeCell ref="M355:O355"/>
    <mergeCell ref="R355:U355"/>
    <mergeCell ref="W355:X355"/>
    <mergeCell ref="AA355:AB355"/>
    <mergeCell ref="AE355:AG355"/>
    <mergeCell ref="AH353:AI353"/>
    <mergeCell ref="J354:L354"/>
    <mergeCell ref="M354:O354"/>
    <mergeCell ref="R354:U354"/>
    <mergeCell ref="W354:X354"/>
    <mergeCell ref="AA354:AB354"/>
    <mergeCell ref="AE354:AG354"/>
    <mergeCell ref="AH354:AI354"/>
    <mergeCell ref="J353:L353"/>
    <mergeCell ref="M353:O353"/>
    <mergeCell ref="R353:U353"/>
    <mergeCell ref="W353:X353"/>
    <mergeCell ref="AA353:AB353"/>
    <mergeCell ref="AE353:AG353"/>
    <mergeCell ref="AE350:AG350"/>
    <mergeCell ref="AH350:AI350"/>
    <mergeCell ref="M351:O351"/>
    <mergeCell ref="J352:L352"/>
    <mergeCell ref="M352:O352"/>
    <mergeCell ref="R352:U352"/>
    <mergeCell ref="W352:X352"/>
    <mergeCell ref="AA352:AB352"/>
    <mergeCell ref="AE352:AG352"/>
    <mergeCell ref="AH352:AI352"/>
    <mergeCell ref="L349:R349"/>
    <mergeCell ref="J350:L350"/>
    <mergeCell ref="M350:O350"/>
    <mergeCell ref="R350:U350"/>
    <mergeCell ref="W350:X350"/>
    <mergeCell ref="AA350:AB350"/>
    <mergeCell ref="L343:S343"/>
    <mergeCell ref="U343:W343"/>
    <mergeCell ref="L345:R345"/>
    <mergeCell ref="L347:S347"/>
    <mergeCell ref="U347:W347"/>
    <mergeCell ref="AB347:AE347"/>
    <mergeCell ref="L339:R339"/>
    <mergeCell ref="L341:S341"/>
    <mergeCell ref="U341:W341"/>
    <mergeCell ref="AB341:AE341"/>
    <mergeCell ref="AG341:AH341"/>
    <mergeCell ref="L342:S342"/>
    <mergeCell ref="U342:W342"/>
    <mergeCell ref="AB342:AE342"/>
    <mergeCell ref="AG342:AH342"/>
    <mergeCell ref="AH332:AI332"/>
    <mergeCell ref="J333:L333"/>
    <mergeCell ref="M333:O333"/>
    <mergeCell ref="R333:U333"/>
    <mergeCell ref="W333:X333"/>
    <mergeCell ref="K335:M335"/>
    <mergeCell ref="O335:Y336"/>
    <mergeCell ref="J332:L332"/>
    <mergeCell ref="M332:O332"/>
    <mergeCell ref="R332:U332"/>
    <mergeCell ref="W332:X332"/>
    <mergeCell ref="AA332:AB332"/>
    <mergeCell ref="AE332:AG332"/>
    <mergeCell ref="AE330:AG330"/>
    <mergeCell ref="AH330:AI330"/>
    <mergeCell ref="J331:L331"/>
    <mergeCell ref="M331:O331"/>
    <mergeCell ref="R331:U331"/>
    <mergeCell ref="W331:X331"/>
    <mergeCell ref="AA331:AB331"/>
    <mergeCell ref="AE331:AG331"/>
    <mergeCell ref="AH331:AI331"/>
    <mergeCell ref="M329:O329"/>
    <mergeCell ref="J330:L330"/>
    <mergeCell ref="M330:O330"/>
    <mergeCell ref="R330:U330"/>
    <mergeCell ref="W330:X330"/>
    <mergeCell ref="AA330:AB330"/>
    <mergeCell ref="AH327:AI327"/>
    <mergeCell ref="J328:L328"/>
    <mergeCell ref="M328:O328"/>
    <mergeCell ref="R328:U328"/>
    <mergeCell ref="W328:X328"/>
    <mergeCell ref="AA328:AB328"/>
    <mergeCell ref="AE328:AG328"/>
    <mergeCell ref="AH328:AI328"/>
    <mergeCell ref="J327:L327"/>
    <mergeCell ref="M327:O327"/>
    <mergeCell ref="R327:U327"/>
    <mergeCell ref="W327:X327"/>
    <mergeCell ref="AA327:AB327"/>
    <mergeCell ref="AE327:AG327"/>
    <mergeCell ref="AH325:AI325"/>
    <mergeCell ref="J326:L326"/>
    <mergeCell ref="M326:O326"/>
    <mergeCell ref="R326:U326"/>
    <mergeCell ref="W326:X326"/>
    <mergeCell ref="AA326:AB326"/>
    <mergeCell ref="AE326:AG326"/>
    <mergeCell ref="AH326:AI326"/>
    <mergeCell ref="J325:L325"/>
    <mergeCell ref="M325:O325"/>
    <mergeCell ref="R325:U325"/>
    <mergeCell ref="W325:X325"/>
    <mergeCell ref="AA325:AB325"/>
    <mergeCell ref="AE325:AG325"/>
    <mergeCell ref="AH323:AI323"/>
    <mergeCell ref="J324:L324"/>
    <mergeCell ref="M324:O324"/>
    <mergeCell ref="R324:U324"/>
    <mergeCell ref="W324:X324"/>
    <mergeCell ref="AA324:AB324"/>
    <mergeCell ref="AE324:AG324"/>
    <mergeCell ref="AH324:AI324"/>
    <mergeCell ref="J323:L323"/>
    <mergeCell ref="M323:O323"/>
    <mergeCell ref="R323:U323"/>
    <mergeCell ref="W323:X323"/>
    <mergeCell ref="AA323:AB323"/>
    <mergeCell ref="AE323:AG323"/>
    <mergeCell ref="AH321:AI321"/>
    <mergeCell ref="J322:L322"/>
    <mergeCell ref="M322:O322"/>
    <mergeCell ref="R322:U322"/>
    <mergeCell ref="W322:X322"/>
    <mergeCell ref="AA322:AB322"/>
    <mergeCell ref="AE322:AG322"/>
    <mergeCell ref="AH322:AI322"/>
    <mergeCell ref="J321:L321"/>
    <mergeCell ref="M321:O321"/>
    <mergeCell ref="R321:U321"/>
    <mergeCell ref="W321:X321"/>
    <mergeCell ref="AA321:AB321"/>
    <mergeCell ref="AE321:AG321"/>
    <mergeCell ref="AH319:AI319"/>
    <mergeCell ref="J320:L320"/>
    <mergeCell ref="M320:O320"/>
    <mergeCell ref="R320:U320"/>
    <mergeCell ref="W320:X320"/>
    <mergeCell ref="AA320:AB320"/>
    <mergeCell ref="AE320:AG320"/>
    <mergeCell ref="AH320:AI320"/>
    <mergeCell ref="J319:L319"/>
    <mergeCell ref="M319:O319"/>
    <mergeCell ref="R319:U319"/>
    <mergeCell ref="W319:X319"/>
    <mergeCell ref="AA319:AB319"/>
    <mergeCell ref="AE319:AG319"/>
    <mergeCell ref="AH317:AI317"/>
    <mergeCell ref="J318:L318"/>
    <mergeCell ref="M318:O318"/>
    <mergeCell ref="R318:U318"/>
    <mergeCell ref="W318:X318"/>
    <mergeCell ref="AA318:AB318"/>
    <mergeCell ref="AE318:AG318"/>
    <mergeCell ref="AH318:AI318"/>
    <mergeCell ref="J317:L317"/>
    <mergeCell ref="M317:O317"/>
    <mergeCell ref="R317:U317"/>
    <mergeCell ref="W317:X317"/>
    <mergeCell ref="AA317:AB317"/>
    <mergeCell ref="AE317:AG317"/>
    <mergeCell ref="AH315:AI315"/>
    <mergeCell ref="J316:L316"/>
    <mergeCell ref="M316:O316"/>
    <mergeCell ref="R316:U316"/>
    <mergeCell ref="W316:X316"/>
    <mergeCell ref="AA316:AB316"/>
    <mergeCell ref="AE316:AG316"/>
    <mergeCell ref="AH316:AI316"/>
    <mergeCell ref="J315:L315"/>
    <mergeCell ref="M315:O315"/>
    <mergeCell ref="R315:U315"/>
    <mergeCell ref="W315:X315"/>
    <mergeCell ref="AA315:AB315"/>
    <mergeCell ref="AE315:AG315"/>
    <mergeCell ref="AH313:AI313"/>
    <mergeCell ref="J314:L314"/>
    <mergeCell ref="M314:O314"/>
    <mergeCell ref="R314:U314"/>
    <mergeCell ref="W314:X314"/>
    <mergeCell ref="AA314:AB314"/>
    <mergeCell ref="AE314:AG314"/>
    <mergeCell ref="AH314:AI314"/>
    <mergeCell ref="J313:L313"/>
    <mergeCell ref="M313:O313"/>
    <mergeCell ref="R313:U313"/>
    <mergeCell ref="W313:X313"/>
    <mergeCell ref="AA313:AB313"/>
    <mergeCell ref="AE313:AG313"/>
    <mergeCell ref="AH311:AI311"/>
    <mergeCell ref="J312:L312"/>
    <mergeCell ref="M312:O312"/>
    <mergeCell ref="R312:U312"/>
    <mergeCell ref="W312:X312"/>
    <mergeCell ref="AA312:AB312"/>
    <mergeCell ref="AE312:AG312"/>
    <mergeCell ref="AH312:AI312"/>
    <mergeCell ref="J311:L311"/>
    <mergeCell ref="M311:O311"/>
    <mergeCell ref="R311:U311"/>
    <mergeCell ref="W311:X311"/>
    <mergeCell ref="AA311:AB311"/>
    <mergeCell ref="AE311:AG311"/>
    <mergeCell ref="AH309:AI309"/>
    <mergeCell ref="J310:L310"/>
    <mergeCell ref="M310:O310"/>
    <mergeCell ref="R310:U310"/>
    <mergeCell ref="W310:X310"/>
    <mergeCell ref="AA310:AB310"/>
    <mergeCell ref="AE310:AG310"/>
    <mergeCell ref="AH310:AI310"/>
    <mergeCell ref="J309:L309"/>
    <mergeCell ref="M309:O309"/>
    <mergeCell ref="R309:U309"/>
    <mergeCell ref="W309:X309"/>
    <mergeCell ref="AA309:AB309"/>
    <mergeCell ref="AE309:AG309"/>
    <mergeCell ref="AH307:AI307"/>
    <mergeCell ref="J308:L308"/>
    <mergeCell ref="M308:O308"/>
    <mergeCell ref="R308:U308"/>
    <mergeCell ref="W308:X308"/>
    <mergeCell ref="AA308:AB308"/>
    <mergeCell ref="AE308:AG308"/>
    <mergeCell ref="AH308:AI308"/>
    <mergeCell ref="J307:L307"/>
    <mergeCell ref="M307:O307"/>
    <mergeCell ref="R307:U307"/>
    <mergeCell ref="W307:X307"/>
    <mergeCell ref="AA307:AB307"/>
    <mergeCell ref="AE307:AG307"/>
    <mergeCell ref="AH305:AI305"/>
    <mergeCell ref="J306:L306"/>
    <mergeCell ref="M306:O306"/>
    <mergeCell ref="R306:U306"/>
    <mergeCell ref="W306:X306"/>
    <mergeCell ref="AA306:AB306"/>
    <mergeCell ref="AE306:AG306"/>
    <mergeCell ref="AH306:AI306"/>
    <mergeCell ref="J305:L305"/>
    <mergeCell ref="M305:O305"/>
    <mergeCell ref="R305:U305"/>
    <mergeCell ref="W305:X305"/>
    <mergeCell ref="AA305:AB305"/>
    <mergeCell ref="AE305:AG305"/>
    <mergeCell ref="AH303:AI303"/>
    <mergeCell ref="J304:L304"/>
    <mergeCell ref="M304:O304"/>
    <mergeCell ref="R304:U304"/>
    <mergeCell ref="W304:X304"/>
    <mergeCell ref="AA304:AB304"/>
    <mergeCell ref="AE304:AG304"/>
    <mergeCell ref="AH304:AI304"/>
    <mergeCell ref="J303:L303"/>
    <mergeCell ref="M303:O303"/>
    <mergeCell ref="R303:U303"/>
    <mergeCell ref="W303:X303"/>
    <mergeCell ref="AA303:AB303"/>
    <mergeCell ref="AE303:AG303"/>
    <mergeCell ref="AH301:AI301"/>
    <mergeCell ref="J302:L302"/>
    <mergeCell ref="M302:O302"/>
    <mergeCell ref="R302:U302"/>
    <mergeCell ref="W302:X302"/>
    <mergeCell ref="AA302:AB302"/>
    <mergeCell ref="AE302:AG302"/>
    <mergeCell ref="AH302:AI302"/>
    <mergeCell ref="J301:L301"/>
    <mergeCell ref="M301:O301"/>
    <mergeCell ref="R301:U301"/>
    <mergeCell ref="W301:X301"/>
    <mergeCell ref="AA301:AB301"/>
    <mergeCell ref="AE301:AG301"/>
    <mergeCell ref="AH299:AI299"/>
    <mergeCell ref="J300:L300"/>
    <mergeCell ref="M300:O300"/>
    <mergeCell ref="R300:U300"/>
    <mergeCell ref="W300:X300"/>
    <mergeCell ref="AA300:AB300"/>
    <mergeCell ref="AE300:AG300"/>
    <mergeCell ref="AH300:AI300"/>
    <mergeCell ref="J299:L299"/>
    <mergeCell ref="M299:O299"/>
    <mergeCell ref="R299:U299"/>
    <mergeCell ref="W299:X299"/>
    <mergeCell ref="AA299:AB299"/>
    <mergeCell ref="AE299:AG299"/>
    <mergeCell ref="AE296:AG296"/>
    <mergeCell ref="AH296:AI296"/>
    <mergeCell ref="M297:O297"/>
    <mergeCell ref="J298:L298"/>
    <mergeCell ref="M298:O298"/>
    <mergeCell ref="R298:U298"/>
    <mergeCell ref="W298:X298"/>
    <mergeCell ref="AA298:AB298"/>
    <mergeCell ref="AE298:AG298"/>
    <mergeCell ref="AH298:AI298"/>
    <mergeCell ref="L295:R295"/>
    <mergeCell ref="J296:L296"/>
    <mergeCell ref="M296:O296"/>
    <mergeCell ref="R296:U296"/>
    <mergeCell ref="W296:X296"/>
    <mergeCell ref="AA296:AB296"/>
    <mergeCell ref="L289:S289"/>
    <mergeCell ref="U289:W289"/>
    <mergeCell ref="L291:R291"/>
    <mergeCell ref="L293:S293"/>
    <mergeCell ref="U293:W293"/>
    <mergeCell ref="AB293:AE293"/>
    <mergeCell ref="L285:R285"/>
    <mergeCell ref="L287:S287"/>
    <mergeCell ref="U287:W287"/>
    <mergeCell ref="AB287:AE287"/>
    <mergeCell ref="AG287:AH287"/>
    <mergeCell ref="L288:S288"/>
    <mergeCell ref="U288:W288"/>
    <mergeCell ref="AB288:AE288"/>
    <mergeCell ref="AG288:AH288"/>
    <mergeCell ref="J277:L277"/>
    <mergeCell ref="M277:O277"/>
    <mergeCell ref="R277:U277"/>
    <mergeCell ref="W277:X277"/>
    <mergeCell ref="K279:M279"/>
    <mergeCell ref="O279:Y280"/>
    <mergeCell ref="AH275:AI275"/>
    <mergeCell ref="J276:L276"/>
    <mergeCell ref="M276:O276"/>
    <mergeCell ref="R276:U276"/>
    <mergeCell ref="W276:X276"/>
    <mergeCell ref="AA276:AB276"/>
    <mergeCell ref="AE276:AG276"/>
    <mergeCell ref="AH276:AI276"/>
    <mergeCell ref="J275:L275"/>
    <mergeCell ref="M275:O275"/>
    <mergeCell ref="R275:U275"/>
    <mergeCell ref="W275:X275"/>
    <mergeCell ref="AA275:AB275"/>
    <mergeCell ref="AE275:AG275"/>
    <mergeCell ref="AH272:AI272"/>
    <mergeCell ref="M273:O273"/>
    <mergeCell ref="J274:L274"/>
    <mergeCell ref="M274:O274"/>
    <mergeCell ref="R274:U274"/>
    <mergeCell ref="W274:X274"/>
    <mergeCell ref="AA274:AB274"/>
    <mergeCell ref="AE274:AG274"/>
    <mergeCell ref="AH274:AI274"/>
    <mergeCell ref="J272:L272"/>
    <mergeCell ref="M272:O272"/>
    <mergeCell ref="R272:U272"/>
    <mergeCell ref="W272:X272"/>
    <mergeCell ref="AA272:AB272"/>
    <mergeCell ref="AE272:AG272"/>
    <mergeCell ref="AH270:AI270"/>
    <mergeCell ref="J271:L271"/>
    <mergeCell ref="M271:O271"/>
    <mergeCell ref="R271:U271"/>
    <mergeCell ref="W271:X271"/>
    <mergeCell ref="AA271:AB271"/>
    <mergeCell ref="AE271:AG271"/>
    <mergeCell ref="AH271:AI271"/>
    <mergeCell ref="J270:L270"/>
    <mergeCell ref="M270:O270"/>
    <mergeCell ref="R270:U270"/>
    <mergeCell ref="W270:X270"/>
    <mergeCell ref="AA270:AB270"/>
    <mergeCell ref="AE270:AG270"/>
    <mergeCell ref="AH268:AI268"/>
    <mergeCell ref="J269:L269"/>
    <mergeCell ref="M269:O269"/>
    <mergeCell ref="R269:U269"/>
    <mergeCell ref="W269:X269"/>
    <mergeCell ref="AA269:AB269"/>
    <mergeCell ref="AE269:AG269"/>
    <mergeCell ref="AH269:AI269"/>
    <mergeCell ref="J268:L268"/>
    <mergeCell ref="M268:O268"/>
    <mergeCell ref="R268:U268"/>
    <mergeCell ref="W268:X268"/>
    <mergeCell ref="AA268:AB268"/>
    <mergeCell ref="AE268:AG268"/>
    <mergeCell ref="AH266:AI266"/>
    <mergeCell ref="J267:L267"/>
    <mergeCell ref="M267:O267"/>
    <mergeCell ref="R267:U267"/>
    <mergeCell ref="W267:X267"/>
    <mergeCell ref="AA267:AB267"/>
    <mergeCell ref="AE267:AG267"/>
    <mergeCell ref="AH267:AI267"/>
    <mergeCell ref="J266:L266"/>
    <mergeCell ref="M266:O266"/>
    <mergeCell ref="R266:U266"/>
    <mergeCell ref="W266:X266"/>
    <mergeCell ref="AA266:AB266"/>
    <mergeCell ref="AE266:AG266"/>
    <mergeCell ref="AH264:AI264"/>
    <mergeCell ref="J265:L265"/>
    <mergeCell ref="M265:O265"/>
    <mergeCell ref="R265:U265"/>
    <mergeCell ref="W265:X265"/>
    <mergeCell ref="AA265:AB265"/>
    <mergeCell ref="AE265:AG265"/>
    <mergeCell ref="AH265:AI265"/>
    <mergeCell ref="J264:L264"/>
    <mergeCell ref="M264:O264"/>
    <mergeCell ref="R264:U264"/>
    <mergeCell ref="W264:X264"/>
    <mergeCell ref="AA264:AB264"/>
    <mergeCell ref="AE264:AG264"/>
    <mergeCell ref="AH262:AI262"/>
    <mergeCell ref="J263:L263"/>
    <mergeCell ref="M263:O263"/>
    <mergeCell ref="R263:U263"/>
    <mergeCell ref="W263:X263"/>
    <mergeCell ref="AA263:AB263"/>
    <mergeCell ref="AE263:AG263"/>
    <mergeCell ref="AH263:AI263"/>
    <mergeCell ref="J262:L262"/>
    <mergeCell ref="M262:O262"/>
    <mergeCell ref="R262:U262"/>
    <mergeCell ref="W262:X262"/>
    <mergeCell ref="AA262:AB262"/>
    <mergeCell ref="AE262:AG262"/>
    <mergeCell ref="AH260:AI260"/>
    <mergeCell ref="J261:L261"/>
    <mergeCell ref="M261:O261"/>
    <mergeCell ref="R261:U261"/>
    <mergeCell ref="W261:X261"/>
    <mergeCell ref="AA261:AB261"/>
    <mergeCell ref="AE261:AG261"/>
    <mergeCell ref="AH261:AI261"/>
    <mergeCell ref="J260:L260"/>
    <mergeCell ref="M260:O260"/>
    <mergeCell ref="R260:U260"/>
    <mergeCell ref="W260:X260"/>
    <mergeCell ref="AA260:AB260"/>
    <mergeCell ref="AE260:AG260"/>
    <mergeCell ref="AH258:AI258"/>
    <mergeCell ref="J259:L259"/>
    <mergeCell ref="M259:O259"/>
    <mergeCell ref="R259:U259"/>
    <mergeCell ref="W259:X259"/>
    <mergeCell ref="AA259:AB259"/>
    <mergeCell ref="AE259:AG259"/>
    <mergeCell ref="AH259:AI259"/>
    <mergeCell ref="J258:L258"/>
    <mergeCell ref="M258:O258"/>
    <mergeCell ref="R258:U258"/>
    <mergeCell ref="W258:X258"/>
    <mergeCell ref="AA258:AB258"/>
    <mergeCell ref="AE258:AG258"/>
    <mergeCell ref="AH256:AI256"/>
    <mergeCell ref="J257:L257"/>
    <mergeCell ref="M257:O257"/>
    <mergeCell ref="R257:U257"/>
    <mergeCell ref="W257:X257"/>
    <mergeCell ref="AA257:AB257"/>
    <mergeCell ref="AE257:AG257"/>
    <mergeCell ref="AH257:AI257"/>
    <mergeCell ref="J256:L256"/>
    <mergeCell ref="M256:O256"/>
    <mergeCell ref="R256:U256"/>
    <mergeCell ref="W256:X256"/>
    <mergeCell ref="AA256:AB256"/>
    <mergeCell ref="AE256:AG256"/>
    <mergeCell ref="AH254:AI254"/>
    <mergeCell ref="J255:L255"/>
    <mergeCell ref="M255:O255"/>
    <mergeCell ref="R255:U255"/>
    <mergeCell ref="W255:X255"/>
    <mergeCell ref="AA255:AB255"/>
    <mergeCell ref="AE255:AG255"/>
    <mergeCell ref="AH255:AI255"/>
    <mergeCell ref="J254:L254"/>
    <mergeCell ref="M254:O254"/>
    <mergeCell ref="R254:U254"/>
    <mergeCell ref="W254:X254"/>
    <mergeCell ref="AA254:AB254"/>
    <mergeCell ref="AE254:AG254"/>
    <mergeCell ref="AH252:AI252"/>
    <mergeCell ref="J253:L253"/>
    <mergeCell ref="M253:O253"/>
    <mergeCell ref="R253:U253"/>
    <mergeCell ref="W253:X253"/>
    <mergeCell ref="AA253:AB253"/>
    <mergeCell ref="AE253:AG253"/>
    <mergeCell ref="AH253:AI253"/>
    <mergeCell ref="J252:L252"/>
    <mergeCell ref="M252:O252"/>
    <mergeCell ref="R252:U252"/>
    <mergeCell ref="W252:X252"/>
    <mergeCell ref="AA252:AB252"/>
    <mergeCell ref="AE252:AG252"/>
    <mergeCell ref="AH250:AI250"/>
    <mergeCell ref="J251:L251"/>
    <mergeCell ref="M251:O251"/>
    <mergeCell ref="R251:U251"/>
    <mergeCell ref="W251:X251"/>
    <mergeCell ref="AA251:AB251"/>
    <mergeCell ref="AE251:AG251"/>
    <mergeCell ref="AH251:AI251"/>
    <mergeCell ref="J250:L250"/>
    <mergeCell ref="M250:O250"/>
    <mergeCell ref="R250:U250"/>
    <mergeCell ref="W250:X250"/>
    <mergeCell ref="AA250:AB250"/>
    <mergeCell ref="AE250:AG250"/>
    <mergeCell ref="AH248:AI248"/>
    <mergeCell ref="J249:L249"/>
    <mergeCell ref="M249:O249"/>
    <mergeCell ref="R249:U249"/>
    <mergeCell ref="W249:X249"/>
    <mergeCell ref="AA249:AB249"/>
    <mergeCell ref="AE249:AG249"/>
    <mergeCell ref="AH249:AI249"/>
    <mergeCell ref="J248:L248"/>
    <mergeCell ref="M248:O248"/>
    <mergeCell ref="R248:U248"/>
    <mergeCell ref="W248:X248"/>
    <mergeCell ref="AA248:AB248"/>
    <mergeCell ref="AE248:AG248"/>
    <mergeCell ref="AH246:AI246"/>
    <mergeCell ref="J247:L247"/>
    <mergeCell ref="M247:O247"/>
    <mergeCell ref="R247:U247"/>
    <mergeCell ref="W247:X247"/>
    <mergeCell ref="AA247:AB247"/>
    <mergeCell ref="AE247:AG247"/>
    <mergeCell ref="AH247:AI247"/>
    <mergeCell ref="J246:L246"/>
    <mergeCell ref="M246:O246"/>
    <mergeCell ref="R246:U246"/>
    <mergeCell ref="W246:X246"/>
    <mergeCell ref="AA246:AB246"/>
    <mergeCell ref="AE246:AG246"/>
    <mergeCell ref="AH244:AI244"/>
    <mergeCell ref="J245:L245"/>
    <mergeCell ref="M245:O245"/>
    <mergeCell ref="R245:U245"/>
    <mergeCell ref="W245:X245"/>
    <mergeCell ref="AA245:AB245"/>
    <mergeCell ref="AE245:AG245"/>
    <mergeCell ref="AH245:AI245"/>
    <mergeCell ref="J244:L244"/>
    <mergeCell ref="M244:O244"/>
    <mergeCell ref="R244:U244"/>
    <mergeCell ref="W244:X244"/>
    <mergeCell ref="AA244:AB244"/>
    <mergeCell ref="AE244:AG244"/>
    <mergeCell ref="AH242:AI242"/>
    <mergeCell ref="J243:L243"/>
    <mergeCell ref="M243:O243"/>
    <mergeCell ref="R243:U243"/>
    <mergeCell ref="W243:X243"/>
    <mergeCell ref="AA243:AB243"/>
    <mergeCell ref="AE243:AG243"/>
    <mergeCell ref="AH243:AI243"/>
    <mergeCell ref="J242:L242"/>
    <mergeCell ref="M242:O242"/>
    <mergeCell ref="R242:U242"/>
    <mergeCell ref="W242:X242"/>
    <mergeCell ref="AA242:AB242"/>
    <mergeCell ref="AE242:AG242"/>
    <mergeCell ref="AE239:AG239"/>
    <mergeCell ref="AH239:AI239"/>
    <mergeCell ref="M240:O240"/>
    <mergeCell ref="J241:L241"/>
    <mergeCell ref="M241:O241"/>
    <mergeCell ref="R241:U241"/>
    <mergeCell ref="W241:X241"/>
    <mergeCell ref="AA241:AB241"/>
    <mergeCell ref="AE241:AG241"/>
    <mergeCell ref="AH241:AI241"/>
    <mergeCell ref="L238:R238"/>
    <mergeCell ref="J239:L239"/>
    <mergeCell ref="M239:O239"/>
    <mergeCell ref="R239:U239"/>
    <mergeCell ref="W239:X239"/>
    <mergeCell ref="AA239:AB239"/>
    <mergeCell ref="L232:S232"/>
    <mergeCell ref="U232:W232"/>
    <mergeCell ref="L234:R234"/>
    <mergeCell ref="L236:S236"/>
    <mergeCell ref="U236:W236"/>
    <mergeCell ref="AB236:AE236"/>
    <mergeCell ref="L228:R228"/>
    <mergeCell ref="L230:S230"/>
    <mergeCell ref="U230:W230"/>
    <mergeCell ref="AB230:AE230"/>
    <mergeCell ref="AG230:AH230"/>
    <mergeCell ref="L231:S231"/>
    <mergeCell ref="U231:W231"/>
    <mergeCell ref="AB231:AE231"/>
    <mergeCell ref="AG231:AH231"/>
    <mergeCell ref="J223:L223"/>
    <mergeCell ref="M223:O223"/>
    <mergeCell ref="R223:U223"/>
    <mergeCell ref="W223:X223"/>
    <mergeCell ref="K225:M225"/>
    <mergeCell ref="O225:Y226"/>
    <mergeCell ref="AH221:AI221"/>
    <mergeCell ref="J222:L222"/>
    <mergeCell ref="M222:O222"/>
    <mergeCell ref="R222:U222"/>
    <mergeCell ref="W222:X222"/>
    <mergeCell ref="AA222:AB222"/>
    <mergeCell ref="AE222:AG222"/>
    <mergeCell ref="AH222:AI222"/>
    <mergeCell ref="J221:L221"/>
    <mergeCell ref="M221:O221"/>
    <mergeCell ref="R221:U221"/>
    <mergeCell ref="W221:X221"/>
    <mergeCell ref="AA221:AB221"/>
    <mergeCell ref="AE221:AG221"/>
    <mergeCell ref="AH218:AI218"/>
    <mergeCell ref="M219:O219"/>
    <mergeCell ref="J220:L220"/>
    <mergeCell ref="M220:O220"/>
    <mergeCell ref="R220:U220"/>
    <mergeCell ref="W220:X220"/>
    <mergeCell ref="AA220:AB220"/>
    <mergeCell ref="AE220:AG220"/>
    <mergeCell ref="AH220:AI220"/>
    <mergeCell ref="J218:L218"/>
    <mergeCell ref="M218:O218"/>
    <mergeCell ref="R218:U218"/>
    <mergeCell ref="W218:X218"/>
    <mergeCell ref="AA218:AB218"/>
    <mergeCell ref="AE218:AG218"/>
    <mergeCell ref="AH216:AI216"/>
    <mergeCell ref="J217:L217"/>
    <mergeCell ref="M217:O217"/>
    <mergeCell ref="R217:U217"/>
    <mergeCell ref="W217:X217"/>
    <mergeCell ref="AA217:AB217"/>
    <mergeCell ref="AE217:AG217"/>
    <mergeCell ref="AH217:AI217"/>
    <mergeCell ref="J216:L216"/>
    <mergeCell ref="M216:O216"/>
    <mergeCell ref="R216:U216"/>
    <mergeCell ref="W216:X216"/>
    <mergeCell ref="AA216:AB216"/>
    <mergeCell ref="AE216:AG216"/>
    <mergeCell ref="AH214:AI214"/>
    <mergeCell ref="J215:L215"/>
    <mergeCell ref="M215:O215"/>
    <mergeCell ref="R215:U215"/>
    <mergeCell ref="W215:X215"/>
    <mergeCell ref="AA215:AB215"/>
    <mergeCell ref="AE215:AG215"/>
    <mergeCell ref="AH215:AI215"/>
    <mergeCell ref="J214:L214"/>
    <mergeCell ref="M214:O214"/>
    <mergeCell ref="R214:U214"/>
    <mergeCell ref="W214:X214"/>
    <mergeCell ref="AA214:AB214"/>
    <mergeCell ref="AE214:AG214"/>
    <mergeCell ref="AH212:AI212"/>
    <mergeCell ref="J213:L213"/>
    <mergeCell ref="M213:O213"/>
    <mergeCell ref="R213:U213"/>
    <mergeCell ref="W213:X213"/>
    <mergeCell ref="AA213:AB213"/>
    <mergeCell ref="AE213:AG213"/>
    <mergeCell ref="AH213:AI213"/>
    <mergeCell ref="J212:L212"/>
    <mergeCell ref="M212:O212"/>
    <mergeCell ref="R212:U212"/>
    <mergeCell ref="W212:X212"/>
    <mergeCell ref="AA212:AB212"/>
    <mergeCell ref="AE212:AG212"/>
    <mergeCell ref="AH210:AI210"/>
    <mergeCell ref="J211:L211"/>
    <mergeCell ref="M211:O211"/>
    <mergeCell ref="R211:U211"/>
    <mergeCell ref="W211:X211"/>
    <mergeCell ref="AA211:AB211"/>
    <mergeCell ref="AE211:AG211"/>
    <mergeCell ref="AH211:AI211"/>
    <mergeCell ref="J210:L210"/>
    <mergeCell ref="M210:O210"/>
    <mergeCell ref="R210:U210"/>
    <mergeCell ref="W210:X210"/>
    <mergeCell ref="AA210:AB210"/>
    <mergeCell ref="AE210:AG210"/>
    <mergeCell ref="AH208:AI208"/>
    <mergeCell ref="J209:L209"/>
    <mergeCell ref="M209:O209"/>
    <mergeCell ref="R209:U209"/>
    <mergeCell ref="W209:X209"/>
    <mergeCell ref="AA209:AB209"/>
    <mergeCell ref="AE209:AG209"/>
    <mergeCell ref="AH209:AI209"/>
    <mergeCell ref="J208:L208"/>
    <mergeCell ref="M208:O208"/>
    <mergeCell ref="R208:U208"/>
    <mergeCell ref="W208:X208"/>
    <mergeCell ref="AA208:AB208"/>
    <mergeCell ref="AE208:AG208"/>
    <mergeCell ref="AH206:AI206"/>
    <mergeCell ref="J207:L207"/>
    <mergeCell ref="M207:O207"/>
    <mergeCell ref="R207:U207"/>
    <mergeCell ref="W207:X207"/>
    <mergeCell ref="AA207:AB207"/>
    <mergeCell ref="AE207:AG207"/>
    <mergeCell ref="AH207:AI207"/>
    <mergeCell ref="J206:L206"/>
    <mergeCell ref="M206:O206"/>
    <mergeCell ref="R206:U206"/>
    <mergeCell ref="W206:X206"/>
    <mergeCell ref="AA206:AB206"/>
    <mergeCell ref="AE206:AG206"/>
    <mergeCell ref="AH204:AI204"/>
    <mergeCell ref="J205:L205"/>
    <mergeCell ref="M205:O205"/>
    <mergeCell ref="R205:U205"/>
    <mergeCell ref="W205:X205"/>
    <mergeCell ref="AA205:AB205"/>
    <mergeCell ref="AE205:AG205"/>
    <mergeCell ref="AH205:AI205"/>
    <mergeCell ref="J204:L204"/>
    <mergeCell ref="M204:O204"/>
    <mergeCell ref="R204:U204"/>
    <mergeCell ref="W204:X204"/>
    <mergeCell ref="AA204:AB204"/>
    <mergeCell ref="AE204:AG204"/>
    <mergeCell ref="AH202:AI202"/>
    <mergeCell ref="J203:L203"/>
    <mergeCell ref="M203:O203"/>
    <mergeCell ref="R203:U203"/>
    <mergeCell ref="W203:X203"/>
    <mergeCell ref="AA203:AB203"/>
    <mergeCell ref="AE203:AG203"/>
    <mergeCell ref="AH203:AI203"/>
    <mergeCell ref="J202:L202"/>
    <mergeCell ref="M202:O202"/>
    <mergeCell ref="R202:U202"/>
    <mergeCell ref="W202:X202"/>
    <mergeCell ref="AA202:AB202"/>
    <mergeCell ref="AE202:AG202"/>
    <mergeCell ref="AH200:AI200"/>
    <mergeCell ref="J201:L201"/>
    <mergeCell ref="M201:O201"/>
    <mergeCell ref="R201:U201"/>
    <mergeCell ref="W201:X201"/>
    <mergeCell ref="AA201:AB201"/>
    <mergeCell ref="AE201:AG201"/>
    <mergeCell ref="AH201:AI201"/>
    <mergeCell ref="J200:L200"/>
    <mergeCell ref="M200:O200"/>
    <mergeCell ref="R200:U200"/>
    <mergeCell ref="W200:X200"/>
    <mergeCell ref="AA200:AB200"/>
    <mergeCell ref="AE200:AG200"/>
    <mergeCell ref="AH198:AI198"/>
    <mergeCell ref="J199:L199"/>
    <mergeCell ref="M199:O199"/>
    <mergeCell ref="R199:U199"/>
    <mergeCell ref="W199:X199"/>
    <mergeCell ref="AA199:AB199"/>
    <mergeCell ref="AE199:AG199"/>
    <mergeCell ref="AH199:AI199"/>
    <mergeCell ref="J198:L198"/>
    <mergeCell ref="M198:O198"/>
    <mergeCell ref="R198:U198"/>
    <mergeCell ref="W198:X198"/>
    <mergeCell ref="AA198:AB198"/>
    <mergeCell ref="AE198:AG198"/>
    <mergeCell ref="AH196:AI196"/>
    <mergeCell ref="J197:L197"/>
    <mergeCell ref="M197:O197"/>
    <mergeCell ref="R197:U197"/>
    <mergeCell ref="W197:X197"/>
    <mergeCell ref="AA197:AB197"/>
    <mergeCell ref="AE197:AG197"/>
    <mergeCell ref="AH197:AI197"/>
    <mergeCell ref="J196:L196"/>
    <mergeCell ref="M196:O196"/>
    <mergeCell ref="R196:U196"/>
    <mergeCell ref="W196:X196"/>
    <mergeCell ref="AA196:AB196"/>
    <mergeCell ref="AE196:AG196"/>
    <mergeCell ref="AH194:AI194"/>
    <mergeCell ref="J195:L195"/>
    <mergeCell ref="M195:O195"/>
    <mergeCell ref="R195:U195"/>
    <mergeCell ref="W195:X195"/>
    <mergeCell ref="AA195:AB195"/>
    <mergeCell ref="AE195:AG195"/>
    <mergeCell ref="AH195:AI195"/>
    <mergeCell ref="J194:L194"/>
    <mergeCell ref="M194:O194"/>
    <mergeCell ref="R194:U194"/>
    <mergeCell ref="W194:X194"/>
    <mergeCell ref="AA194:AB194"/>
    <mergeCell ref="AE194:AG194"/>
    <mergeCell ref="AH192:AI192"/>
    <mergeCell ref="J193:L193"/>
    <mergeCell ref="M193:O193"/>
    <mergeCell ref="R193:U193"/>
    <mergeCell ref="W193:X193"/>
    <mergeCell ref="AA193:AB193"/>
    <mergeCell ref="AE193:AG193"/>
    <mergeCell ref="AH193:AI193"/>
    <mergeCell ref="J192:L192"/>
    <mergeCell ref="M192:O192"/>
    <mergeCell ref="R192:U192"/>
    <mergeCell ref="W192:X192"/>
    <mergeCell ref="AA192:AB192"/>
    <mergeCell ref="AE192:AG192"/>
    <mergeCell ref="AH190:AI190"/>
    <mergeCell ref="J191:L191"/>
    <mergeCell ref="M191:O191"/>
    <mergeCell ref="R191:U191"/>
    <mergeCell ref="W191:X191"/>
    <mergeCell ref="AA191:AB191"/>
    <mergeCell ref="AE191:AG191"/>
    <mergeCell ref="AH191:AI191"/>
    <mergeCell ref="J190:L190"/>
    <mergeCell ref="M190:O190"/>
    <mergeCell ref="R190:U190"/>
    <mergeCell ref="W190:X190"/>
    <mergeCell ref="AA190:AB190"/>
    <mergeCell ref="AE190:AG190"/>
    <mergeCell ref="AH188:AI188"/>
    <mergeCell ref="J189:L189"/>
    <mergeCell ref="M189:O189"/>
    <mergeCell ref="R189:U189"/>
    <mergeCell ref="W189:X189"/>
    <mergeCell ref="AA189:AB189"/>
    <mergeCell ref="AE189:AG189"/>
    <mergeCell ref="AH189:AI189"/>
    <mergeCell ref="J188:L188"/>
    <mergeCell ref="M188:O188"/>
    <mergeCell ref="R188:U188"/>
    <mergeCell ref="W188:X188"/>
    <mergeCell ref="AA188:AB188"/>
    <mergeCell ref="AE188:AG188"/>
    <mergeCell ref="AE185:AG185"/>
    <mergeCell ref="AH185:AI185"/>
    <mergeCell ref="M186:O186"/>
    <mergeCell ref="J187:L187"/>
    <mergeCell ref="M187:O187"/>
    <mergeCell ref="R187:U187"/>
    <mergeCell ref="W187:X187"/>
    <mergeCell ref="AA187:AB187"/>
    <mergeCell ref="AE187:AG187"/>
    <mergeCell ref="AH187:AI187"/>
    <mergeCell ref="L184:R184"/>
    <mergeCell ref="J185:L185"/>
    <mergeCell ref="M185:O185"/>
    <mergeCell ref="R185:U185"/>
    <mergeCell ref="W185:X185"/>
    <mergeCell ref="AA185:AB185"/>
    <mergeCell ref="L178:S178"/>
    <mergeCell ref="U178:W178"/>
    <mergeCell ref="L180:R180"/>
    <mergeCell ref="L182:S182"/>
    <mergeCell ref="U182:W182"/>
    <mergeCell ref="AB182:AE182"/>
    <mergeCell ref="L174:R174"/>
    <mergeCell ref="L176:S176"/>
    <mergeCell ref="U176:W176"/>
    <mergeCell ref="AB176:AE176"/>
    <mergeCell ref="AG176:AH176"/>
    <mergeCell ref="L177:S177"/>
    <mergeCell ref="U177:W177"/>
    <mergeCell ref="AB177:AE177"/>
    <mergeCell ref="AG177:AH177"/>
    <mergeCell ref="AH166:AI166"/>
    <mergeCell ref="J167:L167"/>
    <mergeCell ref="M167:O167"/>
    <mergeCell ref="R167:U167"/>
    <mergeCell ref="W167:X167"/>
    <mergeCell ref="K169:M169"/>
    <mergeCell ref="O169:Y170"/>
    <mergeCell ref="J166:L166"/>
    <mergeCell ref="M166:O166"/>
    <mergeCell ref="R166:U166"/>
    <mergeCell ref="W166:X166"/>
    <mergeCell ref="AA166:AB166"/>
    <mergeCell ref="AE166:AG166"/>
    <mergeCell ref="AE164:AG164"/>
    <mergeCell ref="AH164:AI164"/>
    <mergeCell ref="J165:L165"/>
    <mergeCell ref="M165:O165"/>
    <mergeCell ref="R165:U165"/>
    <mergeCell ref="W165:X165"/>
    <mergeCell ref="AA165:AB165"/>
    <mergeCell ref="AE165:AG165"/>
    <mergeCell ref="AH165:AI165"/>
    <mergeCell ref="M163:O163"/>
    <mergeCell ref="J164:L164"/>
    <mergeCell ref="M164:O164"/>
    <mergeCell ref="R164:U164"/>
    <mergeCell ref="W164:X164"/>
    <mergeCell ref="AA164:AB164"/>
    <mergeCell ref="AH161:AI161"/>
    <mergeCell ref="J162:L162"/>
    <mergeCell ref="M162:O162"/>
    <mergeCell ref="R162:U162"/>
    <mergeCell ref="W162:X162"/>
    <mergeCell ref="AA162:AB162"/>
    <mergeCell ref="AE162:AG162"/>
    <mergeCell ref="AH162:AI162"/>
    <mergeCell ref="J161:L161"/>
    <mergeCell ref="M161:O161"/>
    <mergeCell ref="R161:U161"/>
    <mergeCell ref="W161:X161"/>
    <mergeCell ref="AA161:AB161"/>
    <mergeCell ref="AE161:AG161"/>
    <mergeCell ref="AH159:AI159"/>
    <mergeCell ref="J160:L160"/>
    <mergeCell ref="M160:O160"/>
    <mergeCell ref="R160:U160"/>
    <mergeCell ref="W160:X160"/>
    <mergeCell ref="AA160:AB160"/>
    <mergeCell ref="AE160:AG160"/>
    <mergeCell ref="AH160:AI160"/>
    <mergeCell ref="J159:L159"/>
    <mergeCell ref="M159:O159"/>
    <mergeCell ref="R159:U159"/>
    <mergeCell ref="W159:X159"/>
    <mergeCell ref="AA159:AB159"/>
    <mergeCell ref="AE159:AG159"/>
    <mergeCell ref="AH157:AI157"/>
    <mergeCell ref="J158:L158"/>
    <mergeCell ref="M158:O158"/>
    <mergeCell ref="R158:U158"/>
    <mergeCell ref="W158:X158"/>
    <mergeCell ref="AA158:AB158"/>
    <mergeCell ref="AE158:AG158"/>
    <mergeCell ref="AH158:AI158"/>
    <mergeCell ref="J157:L157"/>
    <mergeCell ref="M157:O157"/>
    <mergeCell ref="R157:U157"/>
    <mergeCell ref="W157:X157"/>
    <mergeCell ref="AA157:AB157"/>
    <mergeCell ref="AE157:AG157"/>
    <mergeCell ref="AH155:AI155"/>
    <mergeCell ref="J156:L156"/>
    <mergeCell ref="M156:O156"/>
    <mergeCell ref="R156:U156"/>
    <mergeCell ref="W156:X156"/>
    <mergeCell ref="AA156:AB156"/>
    <mergeCell ref="AE156:AG156"/>
    <mergeCell ref="AH156:AI156"/>
    <mergeCell ref="J155:L155"/>
    <mergeCell ref="M155:O155"/>
    <mergeCell ref="R155:U155"/>
    <mergeCell ref="W155:X155"/>
    <mergeCell ref="AA155:AB155"/>
    <mergeCell ref="AE155:AG155"/>
    <mergeCell ref="AH153:AI153"/>
    <mergeCell ref="J154:L154"/>
    <mergeCell ref="M154:O154"/>
    <mergeCell ref="R154:U154"/>
    <mergeCell ref="W154:X154"/>
    <mergeCell ref="AA154:AB154"/>
    <mergeCell ref="AE154:AG154"/>
    <mergeCell ref="AH154:AI154"/>
    <mergeCell ref="J153:L153"/>
    <mergeCell ref="M153:O153"/>
    <mergeCell ref="R153:U153"/>
    <mergeCell ref="W153:X153"/>
    <mergeCell ref="AA153:AB153"/>
    <mergeCell ref="AE153:AG153"/>
    <mergeCell ref="AH151:AI151"/>
    <mergeCell ref="J152:L152"/>
    <mergeCell ref="M152:O152"/>
    <mergeCell ref="R152:U152"/>
    <mergeCell ref="W152:X152"/>
    <mergeCell ref="AA152:AB152"/>
    <mergeCell ref="AE152:AG152"/>
    <mergeCell ref="AH152:AI152"/>
    <mergeCell ref="J151:L151"/>
    <mergeCell ref="M151:O151"/>
    <mergeCell ref="R151:U151"/>
    <mergeCell ref="W151:X151"/>
    <mergeCell ref="AA151:AB151"/>
    <mergeCell ref="AE151:AG151"/>
    <mergeCell ref="AH149:AI149"/>
    <mergeCell ref="J150:L150"/>
    <mergeCell ref="M150:O150"/>
    <mergeCell ref="R150:U150"/>
    <mergeCell ref="W150:X150"/>
    <mergeCell ref="AA150:AB150"/>
    <mergeCell ref="AE150:AG150"/>
    <mergeCell ref="AH150:AI150"/>
    <mergeCell ref="J149:L149"/>
    <mergeCell ref="M149:O149"/>
    <mergeCell ref="R149:U149"/>
    <mergeCell ref="W149:X149"/>
    <mergeCell ref="AA149:AB149"/>
    <mergeCell ref="AE149:AG149"/>
    <mergeCell ref="AH147:AI147"/>
    <mergeCell ref="J148:L148"/>
    <mergeCell ref="M148:O148"/>
    <mergeCell ref="R148:U148"/>
    <mergeCell ref="W148:X148"/>
    <mergeCell ref="AA148:AB148"/>
    <mergeCell ref="AE148:AG148"/>
    <mergeCell ref="AH148:AI148"/>
    <mergeCell ref="J147:L147"/>
    <mergeCell ref="M147:O147"/>
    <mergeCell ref="R147:U147"/>
    <mergeCell ref="W147:X147"/>
    <mergeCell ref="AA147:AB147"/>
    <mergeCell ref="AE147:AG147"/>
    <mergeCell ref="AH145:AI145"/>
    <mergeCell ref="J146:L146"/>
    <mergeCell ref="M146:O146"/>
    <mergeCell ref="R146:U146"/>
    <mergeCell ref="W146:X146"/>
    <mergeCell ref="AA146:AB146"/>
    <mergeCell ref="AE146:AG146"/>
    <mergeCell ref="AH146:AI146"/>
    <mergeCell ref="J145:L145"/>
    <mergeCell ref="M145:O145"/>
    <mergeCell ref="R145:U145"/>
    <mergeCell ref="W145:X145"/>
    <mergeCell ref="AA145:AB145"/>
    <mergeCell ref="AE145:AG145"/>
    <mergeCell ref="AH143:AI143"/>
    <mergeCell ref="J144:L144"/>
    <mergeCell ref="M144:O144"/>
    <mergeCell ref="R144:U144"/>
    <mergeCell ref="W144:X144"/>
    <mergeCell ref="AA144:AB144"/>
    <mergeCell ref="AE144:AG144"/>
    <mergeCell ref="AH144:AI144"/>
    <mergeCell ref="J143:L143"/>
    <mergeCell ref="M143:O143"/>
    <mergeCell ref="R143:U143"/>
    <mergeCell ref="W143:X143"/>
    <mergeCell ref="AA143:AB143"/>
    <mergeCell ref="AE143:AG143"/>
    <mergeCell ref="AH141:AI141"/>
    <mergeCell ref="J142:L142"/>
    <mergeCell ref="M142:O142"/>
    <mergeCell ref="R142:U142"/>
    <mergeCell ref="W142:X142"/>
    <mergeCell ref="AA142:AB142"/>
    <mergeCell ref="AE142:AG142"/>
    <mergeCell ref="AH142:AI142"/>
    <mergeCell ref="J141:L141"/>
    <mergeCell ref="M141:O141"/>
    <mergeCell ref="R141:U141"/>
    <mergeCell ref="W141:X141"/>
    <mergeCell ref="AA141:AB141"/>
    <mergeCell ref="AE141:AG141"/>
    <mergeCell ref="AH139:AI139"/>
    <mergeCell ref="J140:L140"/>
    <mergeCell ref="M140:O140"/>
    <mergeCell ref="R140:U140"/>
    <mergeCell ref="W140:X140"/>
    <mergeCell ref="AA140:AB140"/>
    <mergeCell ref="AE140:AG140"/>
    <mergeCell ref="AH140:AI140"/>
    <mergeCell ref="J139:L139"/>
    <mergeCell ref="M139:O139"/>
    <mergeCell ref="R139:U139"/>
    <mergeCell ref="W139:X139"/>
    <mergeCell ref="AA139:AB139"/>
    <mergeCell ref="AE139:AG139"/>
    <mergeCell ref="AH137:AI137"/>
    <mergeCell ref="J138:L138"/>
    <mergeCell ref="M138:O138"/>
    <mergeCell ref="R138:U138"/>
    <mergeCell ref="W138:X138"/>
    <mergeCell ref="AA138:AB138"/>
    <mergeCell ref="AE138:AG138"/>
    <mergeCell ref="AH138:AI138"/>
    <mergeCell ref="J137:L137"/>
    <mergeCell ref="M137:O137"/>
    <mergeCell ref="R137:U137"/>
    <mergeCell ref="W137:X137"/>
    <mergeCell ref="AA137:AB137"/>
    <mergeCell ref="AE137:AG137"/>
    <mergeCell ref="AH135:AI135"/>
    <mergeCell ref="J136:L136"/>
    <mergeCell ref="M136:O136"/>
    <mergeCell ref="R136:U136"/>
    <mergeCell ref="W136:X136"/>
    <mergeCell ref="AA136:AB136"/>
    <mergeCell ref="AE136:AG136"/>
    <mergeCell ref="AH136:AI136"/>
    <mergeCell ref="J135:L135"/>
    <mergeCell ref="M135:O135"/>
    <mergeCell ref="R135:U135"/>
    <mergeCell ref="W135:X135"/>
    <mergeCell ref="AA135:AB135"/>
    <mergeCell ref="AE135:AG135"/>
    <mergeCell ref="AH133:AI133"/>
    <mergeCell ref="J134:L134"/>
    <mergeCell ref="M134:O134"/>
    <mergeCell ref="R134:U134"/>
    <mergeCell ref="W134:X134"/>
    <mergeCell ref="AA134:AB134"/>
    <mergeCell ref="AE134:AG134"/>
    <mergeCell ref="AH134:AI134"/>
    <mergeCell ref="J133:L133"/>
    <mergeCell ref="M133:O133"/>
    <mergeCell ref="R133:U133"/>
    <mergeCell ref="W133:X133"/>
    <mergeCell ref="AA133:AB133"/>
    <mergeCell ref="AE133:AG133"/>
    <mergeCell ref="AH131:AI131"/>
    <mergeCell ref="J132:L132"/>
    <mergeCell ref="M132:O132"/>
    <mergeCell ref="R132:U132"/>
    <mergeCell ref="W132:X132"/>
    <mergeCell ref="AA132:AB132"/>
    <mergeCell ref="AE132:AG132"/>
    <mergeCell ref="AH132:AI132"/>
    <mergeCell ref="J131:L131"/>
    <mergeCell ref="M131:O131"/>
    <mergeCell ref="R131:U131"/>
    <mergeCell ref="W131:X131"/>
    <mergeCell ref="AA131:AB131"/>
    <mergeCell ref="AE131:AG131"/>
    <mergeCell ref="AE128:AG128"/>
    <mergeCell ref="AH128:AI128"/>
    <mergeCell ref="M129:O129"/>
    <mergeCell ref="J130:L130"/>
    <mergeCell ref="M130:O130"/>
    <mergeCell ref="R130:U130"/>
    <mergeCell ref="W130:X130"/>
    <mergeCell ref="AA130:AB130"/>
    <mergeCell ref="AE130:AG130"/>
    <mergeCell ref="AH130:AI130"/>
    <mergeCell ref="L127:R127"/>
    <mergeCell ref="J128:L128"/>
    <mergeCell ref="M128:O128"/>
    <mergeCell ref="R128:U128"/>
    <mergeCell ref="W128:X128"/>
    <mergeCell ref="AA128:AB128"/>
    <mergeCell ref="L121:S121"/>
    <mergeCell ref="U121:W121"/>
    <mergeCell ref="L123:R123"/>
    <mergeCell ref="L125:S125"/>
    <mergeCell ref="U125:W125"/>
    <mergeCell ref="AB125:AE125"/>
    <mergeCell ref="L117:R117"/>
    <mergeCell ref="L119:S119"/>
    <mergeCell ref="U119:W119"/>
    <mergeCell ref="AB119:AE119"/>
    <mergeCell ref="AG119:AH119"/>
    <mergeCell ref="L120:S120"/>
    <mergeCell ref="U120:W120"/>
    <mergeCell ref="AB120:AE120"/>
    <mergeCell ref="AG120:AH120"/>
    <mergeCell ref="J112:L112"/>
    <mergeCell ref="M112:O112"/>
    <mergeCell ref="R112:U112"/>
    <mergeCell ref="W112:X112"/>
    <mergeCell ref="K114:M114"/>
    <mergeCell ref="O114:Y115"/>
    <mergeCell ref="AH110:AI110"/>
    <mergeCell ref="J111:L111"/>
    <mergeCell ref="M111:O111"/>
    <mergeCell ref="R111:U111"/>
    <mergeCell ref="W111:X111"/>
    <mergeCell ref="AA111:AB111"/>
    <mergeCell ref="AE111:AG111"/>
    <mergeCell ref="AH111:AI111"/>
    <mergeCell ref="J110:L110"/>
    <mergeCell ref="M110:O110"/>
    <mergeCell ref="R110:U110"/>
    <mergeCell ref="W110:X110"/>
    <mergeCell ref="AA110:AB110"/>
    <mergeCell ref="AE110:AG110"/>
    <mergeCell ref="AH107:AI107"/>
    <mergeCell ref="M108:O108"/>
    <mergeCell ref="J109:L109"/>
    <mergeCell ref="M109:O109"/>
    <mergeCell ref="R109:U109"/>
    <mergeCell ref="W109:X109"/>
    <mergeCell ref="AA109:AB109"/>
    <mergeCell ref="AE109:AG109"/>
    <mergeCell ref="AH109:AI109"/>
    <mergeCell ref="J107:L107"/>
    <mergeCell ref="M107:O107"/>
    <mergeCell ref="R107:U107"/>
    <mergeCell ref="W107:X107"/>
    <mergeCell ref="AA107:AB107"/>
    <mergeCell ref="AE107:AG107"/>
    <mergeCell ref="AH105:AI105"/>
    <mergeCell ref="J106:L106"/>
    <mergeCell ref="M106:O106"/>
    <mergeCell ref="R106:U106"/>
    <mergeCell ref="W106:X106"/>
    <mergeCell ref="AA106:AB106"/>
    <mergeCell ref="AE106:AG106"/>
    <mergeCell ref="AH106:AI106"/>
    <mergeCell ref="J105:L105"/>
    <mergeCell ref="M105:O105"/>
    <mergeCell ref="R105:U105"/>
    <mergeCell ref="W105:X105"/>
    <mergeCell ref="AA105:AB105"/>
    <mergeCell ref="AE105:AG105"/>
    <mergeCell ref="AH103:AI103"/>
    <mergeCell ref="J104:L104"/>
    <mergeCell ref="M104:O104"/>
    <mergeCell ref="R104:U104"/>
    <mergeCell ref="W104:X104"/>
    <mergeCell ref="AA104:AB104"/>
    <mergeCell ref="AE104:AG104"/>
    <mergeCell ref="AH104:AI104"/>
    <mergeCell ref="J103:L103"/>
    <mergeCell ref="M103:O103"/>
    <mergeCell ref="R103:U103"/>
    <mergeCell ref="W103:X103"/>
    <mergeCell ref="AA103:AB103"/>
    <mergeCell ref="AE103:AG103"/>
    <mergeCell ref="AH101:AI101"/>
    <mergeCell ref="J102:L102"/>
    <mergeCell ref="M102:O102"/>
    <mergeCell ref="R102:U102"/>
    <mergeCell ref="W102:X102"/>
    <mergeCell ref="AA102:AB102"/>
    <mergeCell ref="AE102:AG102"/>
    <mergeCell ref="AH102:AI102"/>
    <mergeCell ref="J101:L101"/>
    <mergeCell ref="M101:O101"/>
    <mergeCell ref="R101:U101"/>
    <mergeCell ref="W101:X101"/>
    <mergeCell ref="AA101:AB101"/>
    <mergeCell ref="AE101:AG101"/>
    <mergeCell ref="AH99:AI99"/>
    <mergeCell ref="J100:L100"/>
    <mergeCell ref="M100:O100"/>
    <mergeCell ref="R100:U100"/>
    <mergeCell ref="W100:X100"/>
    <mergeCell ref="AA100:AB100"/>
    <mergeCell ref="AE100:AG100"/>
    <mergeCell ref="AH100:AI100"/>
    <mergeCell ref="J99:L99"/>
    <mergeCell ref="M99:O99"/>
    <mergeCell ref="R99:U99"/>
    <mergeCell ref="W99:X99"/>
    <mergeCell ref="AA99:AB99"/>
    <mergeCell ref="AE99:AG99"/>
    <mergeCell ref="AH97:AI97"/>
    <mergeCell ref="J98:L98"/>
    <mergeCell ref="M98:O98"/>
    <mergeCell ref="R98:U98"/>
    <mergeCell ref="W98:X98"/>
    <mergeCell ref="AA98:AB98"/>
    <mergeCell ref="AE98:AG98"/>
    <mergeCell ref="AH98:AI98"/>
    <mergeCell ref="J97:L97"/>
    <mergeCell ref="M97:O97"/>
    <mergeCell ref="R97:U97"/>
    <mergeCell ref="W97:X97"/>
    <mergeCell ref="AA97:AB97"/>
    <mergeCell ref="AE97:AG97"/>
    <mergeCell ref="AH95:AI95"/>
    <mergeCell ref="J96:L96"/>
    <mergeCell ref="M96:O96"/>
    <mergeCell ref="R96:U96"/>
    <mergeCell ref="W96:X96"/>
    <mergeCell ref="AA96:AB96"/>
    <mergeCell ref="AE96:AG96"/>
    <mergeCell ref="AH96:AI96"/>
    <mergeCell ref="J95:L95"/>
    <mergeCell ref="M95:O95"/>
    <mergeCell ref="R95:U95"/>
    <mergeCell ref="W95:X95"/>
    <mergeCell ref="AA95:AB95"/>
    <mergeCell ref="AE95:AG95"/>
    <mergeCell ref="AH93:AI93"/>
    <mergeCell ref="J94:L94"/>
    <mergeCell ref="M94:O94"/>
    <mergeCell ref="R94:U94"/>
    <mergeCell ref="W94:X94"/>
    <mergeCell ref="AA94:AB94"/>
    <mergeCell ref="AE94:AG94"/>
    <mergeCell ref="AH94:AI94"/>
    <mergeCell ref="J93:L93"/>
    <mergeCell ref="M93:O93"/>
    <mergeCell ref="R93:U93"/>
    <mergeCell ref="W93:X93"/>
    <mergeCell ref="AA93:AB93"/>
    <mergeCell ref="AE93:AG93"/>
    <mergeCell ref="AH91:AI91"/>
    <mergeCell ref="J92:L92"/>
    <mergeCell ref="M92:O92"/>
    <mergeCell ref="R92:U92"/>
    <mergeCell ref="W92:X92"/>
    <mergeCell ref="AA92:AB92"/>
    <mergeCell ref="AE92:AG92"/>
    <mergeCell ref="AH92:AI92"/>
    <mergeCell ref="J91:L91"/>
    <mergeCell ref="M91:O91"/>
    <mergeCell ref="R91:U91"/>
    <mergeCell ref="W91:X91"/>
    <mergeCell ref="AA91:AB91"/>
    <mergeCell ref="AE91:AG91"/>
    <mergeCell ref="AH89:AI89"/>
    <mergeCell ref="J90:L90"/>
    <mergeCell ref="M90:O90"/>
    <mergeCell ref="R90:U90"/>
    <mergeCell ref="W90:X90"/>
    <mergeCell ref="AA90:AB90"/>
    <mergeCell ref="AE90:AG90"/>
    <mergeCell ref="AH90:AI90"/>
    <mergeCell ref="J89:L89"/>
    <mergeCell ref="M89:O89"/>
    <mergeCell ref="R89:U89"/>
    <mergeCell ref="W89:X89"/>
    <mergeCell ref="AA89:AB89"/>
    <mergeCell ref="AE89:AG89"/>
    <mergeCell ref="AH87:AI87"/>
    <mergeCell ref="J88:L88"/>
    <mergeCell ref="M88:O88"/>
    <mergeCell ref="R88:U88"/>
    <mergeCell ref="W88:X88"/>
    <mergeCell ref="AA88:AB88"/>
    <mergeCell ref="AE88:AG88"/>
    <mergeCell ref="AH88:AI88"/>
    <mergeCell ref="J87:L87"/>
    <mergeCell ref="M87:O87"/>
    <mergeCell ref="R87:U87"/>
    <mergeCell ref="W87:X87"/>
    <mergeCell ref="AA87:AB87"/>
    <mergeCell ref="AE87:AG87"/>
    <mergeCell ref="AH85:AI85"/>
    <mergeCell ref="J86:L86"/>
    <mergeCell ref="M86:O86"/>
    <mergeCell ref="R86:U86"/>
    <mergeCell ref="W86:X86"/>
    <mergeCell ref="AA86:AB86"/>
    <mergeCell ref="AE86:AG86"/>
    <mergeCell ref="AH86:AI86"/>
    <mergeCell ref="J85:L85"/>
    <mergeCell ref="M85:O85"/>
    <mergeCell ref="R85:U85"/>
    <mergeCell ref="W85:X85"/>
    <mergeCell ref="AA85:AB85"/>
    <mergeCell ref="AE85:AG85"/>
    <mergeCell ref="AH83:AI83"/>
    <mergeCell ref="J84:L84"/>
    <mergeCell ref="M84:O84"/>
    <mergeCell ref="R84:U84"/>
    <mergeCell ref="W84:X84"/>
    <mergeCell ref="AA84:AB84"/>
    <mergeCell ref="AE84:AG84"/>
    <mergeCell ref="AH84:AI84"/>
    <mergeCell ref="J83:L83"/>
    <mergeCell ref="M83:O83"/>
    <mergeCell ref="R83:U83"/>
    <mergeCell ref="W83:X83"/>
    <mergeCell ref="AA83:AB83"/>
    <mergeCell ref="AE83:AG83"/>
    <mergeCell ref="AH81:AI81"/>
    <mergeCell ref="J82:L82"/>
    <mergeCell ref="M82:O82"/>
    <mergeCell ref="R82:U82"/>
    <mergeCell ref="W82:X82"/>
    <mergeCell ref="AA82:AB82"/>
    <mergeCell ref="AE82:AG82"/>
    <mergeCell ref="AH82:AI82"/>
    <mergeCell ref="J81:L81"/>
    <mergeCell ref="M81:O81"/>
    <mergeCell ref="R81:U81"/>
    <mergeCell ref="W81:X81"/>
    <mergeCell ref="AA81:AB81"/>
    <mergeCell ref="AE81:AG81"/>
    <mergeCell ref="AH79:AI79"/>
    <mergeCell ref="J80:L80"/>
    <mergeCell ref="M80:O80"/>
    <mergeCell ref="R80:U80"/>
    <mergeCell ref="W80:X80"/>
    <mergeCell ref="AA80:AB80"/>
    <mergeCell ref="AE80:AG80"/>
    <mergeCell ref="AH80:AI80"/>
    <mergeCell ref="J79:L79"/>
    <mergeCell ref="M79:O79"/>
    <mergeCell ref="R79:U79"/>
    <mergeCell ref="W79:X79"/>
    <mergeCell ref="AA79:AB79"/>
    <mergeCell ref="AE79:AG79"/>
    <mergeCell ref="AH77:AI77"/>
    <mergeCell ref="J78:L78"/>
    <mergeCell ref="M78:O78"/>
    <mergeCell ref="R78:U78"/>
    <mergeCell ref="W78:X78"/>
    <mergeCell ref="AA78:AB78"/>
    <mergeCell ref="AE78:AG78"/>
    <mergeCell ref="AH78:AI78"/>
    <mergeCell ref="J77:L77"/>
    <mergeCell ref="M77:O77"/>
    <mergeCell ref="R77:U77"/>
    <mergeCell ref="W77:X77"/>
    <mergeCell ref="AA77:AB77"/>
    <mergeCell ref="AE77:AG77"/>
    <mergeCell ref="AH75:AI75"/>
    <mergeCell ref="J76:L76"/>
    <mergeCell ref="M76:O76"/>
    <mergeCell ref="R76:U76"/>
    <mergeCell ref="W76:X76"/>
    <mergeCell ref="AA76:AB76"/>
    <mergeCell ref="AE76:AG76"/>
    <mergeCell ref="AH76:AI76"/>
    <mergeCell ref="J75:L75"/>
    <mergeCell ref="M75:O75"/>
    <mergeCell ref="R75:U75"/>
    <mergeCell ref="W75:X75"/>
    <mergeCell ref="AA75:AB75"/>
    <mergeCell ref="AE75:AG75"/>
    <mergeCell ref="AH73:AI73"/>
    <mergeCell ref="J74:L74"/>
    <mergeCell ref="M74:O74"/>
    <mergeCell ref="R74:U74"/>
    <mergeCell ref="W74:X74"/>
    <mergeCell ref="AA74:AB74"/>
    <mergeCell ref="AE74:AG74"/>
    <mergeCell ref="AH74:AI74"/>
    <mergeCell ref="J73:L73"/>
    <mergeCell ref="M73:O73"/>
    <mergeCell ref="R73:U73"/>
    <mergeCell ref="W73:X73"/>
    <mergeCell ref="AA73:AB73"/>
    <mergeCell ref="AE73:AG73"/>
    <mergeCell ref="AE70:AG70"/>
    <mergeCell ref="AH70:AI70"/>
    <mergeCell ref="M71:O71"/>
    <mergeCell ref="J72:L72"/>
    <mergeCell ref="M72:O72"/>
    <mergeCell ref="R72:U72"/>
    <mergeCell ref="W72:X72"/>
    <mergeCell ref="AA72:AB72"/>
    <mergeCell ref="AE72:AG72"/>
    <mergeCell ref="AH72:AI72"/>
    <mergeCell ref="L69:R69"/>
    <mergeCell ref="J70:L70"/>
    <mergeCell ref="M70:O70"/>
    <mergeCell ref="R70:U70"/>
    <mergeCell ref="W70:X70"/>
    <mergeCell ref="AA70:AB70"/>
    <mergeCell ref="L63:S63"/>
    <mergeCell ref="U63:W63"/>
    <mergeCell ref="L65:R65"/>
    <mergeCell ref="L67:S67"/>
    <mergeCell ref="U67:W67"/>
    <mergeCell ref="AB67:AE67"/>
    <mergeCell ref="L59:R59"/>
    <mergeCell ref="L61:S61"/>
    <mergeCell ref="U61:W61"/>
    <mergeCell ref="AB61:AE61"/>
    <mergeCell ref="AG61:AH61"/>
    <mergeCell ref="L62:S62"/>
    <mergeCell ref="U62:W62"/>
    <mergeCell ref="AB62:AE62"/>
    <mergeCell ref="AG62:AH62"/>
    <mergeCell ref="AH31:AI31"/>
    <mergeCell ref="J32:L32"/>
    <mergeCell ref="M32:O32"/>
    <mergeCell ref="R32:U32"/>
    <mergeCell ref="W32:X32"/>
    <mergeCell ref="J31:L31"/>
    <mergeCell ref="M31:O31"/>
    <mergeCell ref="R31:U31"/>
    <mergeCell ref="W31:X31"/>
    <mergeCell ref="AA31:AB31"/>
    <mergeCell ref="AE31:AG31"/>
    <mergeCell ref="J54:L54"/>
    <mergeCell ref="M54:O54"/>
    <mergeCell ref="R54:U54"/>
    <mergeCell ref="W54:X54"/>
    <mergeCell ref="AE52:AG52"/>
    <mergeCell ref="AH52:AI52"/>
    <mergeCell ref="J53:L53"/>
    <mergeCell ref="M53:O53"/>
    <mergeCell ref="R53:U53"/>
    <mergeCell ref="W53:X53"/>
    <mergeCell ref="AA53:AB53"/>
    <mergeCell ref="AE53:AG53"/>
    <mergeCell ref="AE29:AG29"/>
    <mergeCell ref="AH29:AI29"/>
    <mergeCell ref="J30:L30"/>
    <mergeCell ref="M30:O30"/>
    <mergeCell ref="R30:U30"/>
    <mergeCell ref="W30:X30"/>
    <mergeCell ref="AA30:AB30"/>
    <mergeCell ref="AE30:AG30"/>
    <mergeCell ref="AH30:AI30"/>
    <mergeCell ref="M28:O28"/>
    <mergeCell ref="J29:L29"/>
    <mergeCell ref="M29:O29"/>
    <mergeCell ref="R29:U29"/>
    <mergeCell ref="W29:X29"/>
    <mergeCell ref="AA29:AB29"/>
    <mergeCell ref="AH26:AI26"/>
    <mergeCell ref="J27:L27"/>
    <mergeCell ref="M27:O27"/>
    <mergeCell ref="R27:U27"/>
    <mergeCell ref="W27:X27"/>
    <mergeCell ref="AA27:AB27"/>
    <mergeCell ref="AE27:AG27"/>
    <mergeCell ref="AH27:AI27"/>
    <mergeCell ref="J26:L26"/>
    <mergeCell ref="M26:O26"/>
    <mergeCell ref="R26:U26"/>
    <mergeCell ref="W26:X26"/>
    <mergeCell ref="AA26:AB26"/>
    <mergeCell ref="AE26:AG26"/>
    <mergeCell ref="AH24:AI24"/>
    <mergeCell ref="J25:L25"/>
    <mergeCell ref="M25:O25"/>
    <mergeCell ref="R25:U25"/>
    <mergeCell ref="W25:X25"/>
    <mergeCell ref="AA25:AB25"/>
    <mergeCell ref="AE25:AG25"/>
    <mergeCell ref="AH25:AI25"/>
    <mergeCell ref="J24:L24"/>
    <mergeCell ref="M24:O24"/>
    <mergeCell ref="R24:U24"/>
    <mergeCell ref="W24:X24"/>
    <mergeCell ref="AA24:AB24"/>
    <mergeCell ref="AE24:AG24"/>
    <mergeCell ref="AH22:AI22"/>
    <mergeCell ref="J23:L23"/>
    <mergeCell ref="M23:O23"/>
    <mergeCell ref="R23:U23"/>
    <mergeCell ref="W23:X23"/>
    <mergeCell ref="AA23:AB23"/>
    <mergeCell ref="AE23:AG23"/>
    <mergeCell ref="AH23:AI23"/>
    <mergeCell ref="J22:L22"/>
    <mergeCell ref="M22:O22"/>
    <mergeCell ref="R22:U22"/>
    <mergeCell ref="W22:X22"/>
    <mergeCell ref="AA22:AB22"/>
    <mergeCell ref="AE22:AG22"/>
    <mergeCell ref="M21:O21"/>
    <mergeCell ref="R21:U21"/>
    <mergeCell ref="W21:X21"/>
    <mergeCell ref="AA21:AB21"/>
    <mergeCell ref="AE21:AG21"/>
    <mergeCell ref="AH21:AI21"/>
    <mergeCell ref="J20:L20"/>
    <mergeCell ref="M20:O20"/>
    <mergeCell ref="R20:U20"/>
    <mergeCell ref="W20:X20"/>
    <mergeCell ref="AA20:AB20"/>
    <mergeCell ref="AE20:AG20"/>
    <mergeCell ref="AH18:AI18"/>
    <mergeCell ref="J19:L19"/>
    <mergeCell ref="M19:O19"/>
    <mergeCell ref="R19:U19"/>
    <mergeCell ref="W19:X19"/>
    <mergeCell ref="AA19:AB19"/>
    <mergeCell ref="AE19:AG19"/>
    <mergeCell ref="AH19:AI19"/>
    <mergeCell ref="J18:L18"/>
    <mergeCell ref="M18:O18"/>
    <mergeCell ref="R18:U18"/>
    <mergeCell ref="W18:X18"/>
    <mergeCell ref="AA18:AB18"/>
    <mergeCell ref="AE18:AG18"/>
    <mergeCell ref="AH53:AI53"/>
    <mergeCell ref="M51:O51"/>
    <mergeCell ref="J52:L52"/>
    <mergeCell ref="M52:O52"/>
    <mergeCell ref="R52:U52"/>
    <mergeCell ref="W52:X52"/>
    <mergeCell ref="AA52:AB52"/>
    <mergeCell ref="M50:O50"/>
    <mergeCell ref="K56:M56"/>
    <mergeCell ref="O56:Y57"/>
    <mergeCell ref="AH51:AI51"/>
    <mergeCell ref="J51:L51"/>
    <mergeCell ref="R51:U51"/>
    <mergeCell ref="W51:X51"/>
    <mergeCell ref="AA51:AB51"/>
    <mergeCell ref="AE51:AG51"/>
    <mergeCell ref="AH49:AI49"/>
    <mergeCell ref="J49:L49"/>
    <mergeCell ref="M49:O49"/>
    <mergeCell ref="R49:U49"/>
    <mergeCell ref="W49:X49"/>
    <mergeCell ref="AA49:AB49"/>
    <mergeCell ref="AE49:AG49"/>
    <mergeCell ref="AH47:AI47"/>
    <mergeCell ref="J48:L48"/>
    <mergeCell ref="M48:O48"/>
    <mergeCell ref="R48:U48"/>
    <mergeCell ref="W48:X48"/>
    <mergeCell ref="AA48:AB48"/>
    <mergeCell ref="AE48:AG48"/>
    <mergeCell ref="AH48:AI48"/>
    <mergeCell ref="J47:L47"/>
    <mergeCell ref="M47:O47"/>
    <mergeCell ref="R47:U47"/>
    <mergeCell ref="W47:X47"/>
    <mergeCell ref="AA47:AB47"/>
    <mergeCell ref="AE47:AG47"/>
    <mergeCell ref="AH45:AI45"/>
    <mergeCell ref="J46:L46"/>
    <mergeCell ref="M46:O46"/>
    <mergeCell ref="R46:U46"/>
    <mergeCell ref="W46:X46"/>
    <mergeCell ref="AA46:AB46"/>
    <mergeCell ref="AE46:AG46"/>
    <mergeCell ref="AH46:AI46"/>
    <mergeCell ref="J45:L45"/>
    <mergeCell ref="M45:O45"/>
    <mergeCell ref="R45:U45"/>
    <mergeCell ref="W45:X45"/>
    <mergeCell ref="AA45:AB45"/>
    <mergeCell ref="AE45:AG45"/>
    <mergeCell ref="AH43:AI43"/>
    <mergeCell ref="J44:L44"/>
    <mergeCell ref="M44:O44"/>
    <mergeCell ref="R44:U44"/>
    <mergeCell ref="W44:X44"/>
    <mergeCell ref="AA44:AB44"/>
    <mergeCell ref="AE44:AG44"/>
    <mergeCell ref="AH44:AI44"/>
    <mergeCell ref="J43:L43"/>
    <mergeCell ref="M43:O43"/>
    <mergeCell ref="R43:U43"/>
    <mergeCell ref="W43:X43"/>
    <mergeCell ref="AA43:AB43"/>
    <mergeCell ref="AE43:AG43"/>
    <mergeCell ref="AH41:AI41"/>
    <mergeCell ref="J42:L42"/>
    <mergeCell ref="M42:O42"/>
    <mergeCell ref="R42:U42"/>
    <mergeCell ref="W42:X42"/>
    <mergeCell ref="AA42:AB42"/>
    <mergeCell ref="AE42:AG42"/>
    <mergeCell ref="AH42:AI42"/>
    <mergeCell ref="J41:L41"/>
    <mergeCell ref="M41:O41"/>
    <mergeCell ref="R41:U41"/>
    <mergeCell ref="W41:X41"/>
    <mergeCell ref="AA41:AB41"/>
    <mergeCell ref="AE41:AG41"/>
    <mergeCell ref="AH39:AI39"/>
    <mergeCell ref="J40:L40"/>
    <mergeCell ref="M40:O40"/>
    <mergeCell ref="R40:U40"/>
    <mergeCell ref="W40:X40"/>
    <mergeCell ref="AA40:AB40"/>
    <mergeCell ref="AE40:AG40"/>
    <mergeCell ref="AH40:AI40"/>
    <mergeCell ref="J39:L39"/>
    <mergeCell ref="M39:O39"/>
    <mergeCell ref="R39:U39"/>
    <mergeCell ref="W39:X39"/>
    <mergeCell ref="AA39:AB39"/>
    <mergeCell ref="AE39:AG39"/>
    <mergeCell ref="AH37:AI37"/>
    <mergeCell ref="J38:L38"/>
    <mergeCell ref="M38:O38"/>
    <mergeCell ref="R38:U38"/>
    <mergeCell ref="W38:X38"/>
    <mergeCell ref="AA38:AB38"/>
    <mergeCell ref="AE38:AG38"/>
    <mergeCell ref="AH38:AI38"/>
    <mergeCell ref="J37:L37"/>
    <mergeCell ref="M37:O37"/>
    <mergeCell ref="R37:U37"/>
    <mergeCell ref="W37:X37"/>
    <mergeCell ref="AA37:AB37"/>
    <mergeCell ref="AE37:AG37"/>
    <mergeCell ref="AH35:AI35"/>
    <mergeCell ref="J36:L36"/>
    <mergeCell ref="M36:O36"/>
    <mergeCell ref="R36:U36"/>
    <mergeCell ref="W36:X36"/>
    <mergeCell ref="AA36:AB36"/>
    <mergeCell ref="AE36:AG36"/>
    <mergeCell ref="AH36:AI36"/>
    <mergeCell ref="J35:L35"/>
    <mergeCell ref="M35:O35"/>
    <mergeCell ref="R35:U35"/>
    <mergeCell ref="W35:X35"/>
    <mergeCell ref="AA35:AB35"/>
    <mergeCell ref="AE35:AG35"/>
    <mergeCell ref="AH33:AI33"/>
    <mergeCell ref="J34:L34"/>
    <mergeCell ref="M34:O34"/>
    <mergeCell ref="R34:U34"/>
    <mergeCell ref="W34:X34"/>
    <mergeCell ref="AA34:AB34"/>
    <mergeCell ref="AE34:AG34"/>
    <mergeCell ref="AH34:AI34"/>
    <mergeCell ref="J33:L33"/>
    <mergeCell ref="M33:O33"/>
    <mergeCell ref="R33:U33"/>
    <mergeCell ref="W33:X33"/>
    <mergeCell ref="AA33:AB33"/>
    <mergeCell ref="AE33:AG33"/>
    <mergeCell ref="AA32:AB32"/>
    <mergeCell ref="AE32:AG32"/>
    <mergeCell ref="AH32:AI32"/>
    <mergeCell ref="AE28:AG28"/>
    <mergeCell ref="AH28:AI28"/>
    <mergeCell ref="J28:L28"/>
    <mergeCell ref="R28:U28"/>
    <mergeCell ref="W28:X28"/>
    <mergeCell ref="AA28:AB28"/>
    <mergeCell ref="AH17:AI17"/>
    <mergeCell ref="J17:L17"/>
    <mergeCell ref="M17:O17"/>
    <mergeCell ref="R17:U17"/>
    <mergeCell ref="W17:X17"/>
    <mergeCell ref="AA17:AB17"/>
    <mergeCell ref="AE17:AG17"/>
    <mergeCell ref="AH15:AI15"/>
    <mergeCell ref="J16:L16"/>
    <mergeCell ref="M16:O16"/>
    <mergeCell ref="R16:U16"/>
    <mergeCell ref="W16:X16"/>
    <mergeCell ref="AA16:AB16"/>
    <mergeCell ref="AE16:AG16"/>
    <mergeCell ref="AH16:AI16"/>
    <mergeCell ref="J15:L15"/>
    <mergeCell ref="M15:O15"/>
    <mergeCell ref="R15:U15"/>
    <mergeCell ref="W15:X15"/>
    <mergeCell ref="AA15:AB15"/>
    <mergeCell ref="AE15:AG15"/>
    <mergeCell ref="AH20:AI20"/>
    <mergeCell ref="J21:L21"/>
    <mergeCell ref="L1:R1"/>
    <mergeCell ref="L3:S3"/>
    <mergeCell ref="U3:W3"/>
    <mergeCell ref="AB3:AE3"/>
    <mergeCell ref="AG3:AH3"/>
    <mergeCell ref="L4:S4"/>
    <mergeCell ref="U4:W4"/>
    <mergeCell ref="AB4:AE4"/>
    <mergeCell ref="AG4:AH4"/>
    <mergeCell ref="AE12:AG12"/>
    <mergeCell ref="AH12:AI12"/>
    <mergeCell ref="M13:O13"/>
    <mergeCell ref="J14:L14"/>
    <mergeCell ref="M14:O14"/>
    <mergeCell ref="R14:U14"/>
    <mergeCell ref="W14:X14"/>
    <mergeCell ref="AA14:AB14"/>
    <mergeCell ref="AE14:AG14"/>
    <mergeCell ref="AH14:AI14"/>
    <mergeCell ref="L11:R11"/>
    <mergeCell ref="J12:L12"/>
    <mergeCell ref="M12:O12"/>
    <mergeCell ref="R12:U12"/>
    <mergeCell ref="W12:X12"/>
    <mergeCell ref="AA12:AB12"/>
    <mergeCell ref="L5:S5"/>
    <mergeCell ref="U5:W5"/>
    <mergeCell ref="L7:R7"/>
    <mergeCell ref="L9:S9"/>
    <mergeCell ref="U9:W9"/>
    <mergeCell ref="AB9:AE9"/>
  </mergeCells>
  <conditionalFormatting sqref="B1:B1048576">
    <cfRule type="containsText" dxfId="3" priority="1" operator="containsText" text="falso">
      <formula>NOT(ISERROR(SEARCH("falso",B1)))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7698-DFB6-4E19-804B-7E6036C54684}">
  <dimension ref="A1:P27"/>
  <sheetViews>
    <sheetView workbookViewId="0">
      <selection activeCell="G27" sqref="G27:H27"/>
    </sheetView>
  </sheetViews>
  <sheetFormatPr baseColWidth="10" defaultRowHeight="15" x14ac:dyDescent="0.25"/>
  <sheetData>
    <row r="1" spans="1:16" x14ac:dyDescent="0.25">
      <c r="A1" s="292" t="s">
        <v>451</v>
      </c>
      <c r="B1" s="292"/>
      <c r="C1" s="292"/>
      <c r="D1" s="293">
        <v>44011</v>
      </c>
      <c r="E1" s="293"/>
      <c r="F1" s="293"/>
      <c r="G1" s="15">
        <v>291.42430000000002</v>
      </c>
      <c r="H1" s="52">
        <v>45.935699999999997</v>
      </c>
      <c r="I1" s="314">
        <v>0</v>
      </c>
      <c r="J1" s="314"/>
      <c r="K1" s="314"/>
      <c r="L1" s="314"/>
      <c r="M1" s="15">
        <v>337.36</v>
      </c>
      <c r="N1" s="314">
        <v>0</v>
      </c>
      <c r="O1" s="314"/>
      <c r="P1" s="21" t="s">
        <v>72</v>
      </c>
    </row>
    <row r="2" spans="1:16" x14ac:dyDescent="0.25">
      <c r="A2" s="292" t="s">
        <v>452</v>
      </c>
      <c r="B2" s="292"/>
      <c r="C2" s="292"/>
      <c r="D2" s="293">
        <v>44041</v>
      </c>
      <c r="E2" s="293"/>
      <c r="F2" s="293"/>
      <c r="G2" s="15">
        <v>292.61160000000001</v>
      </c>
      <c r="H2" s="52">
        <v>44.748399999999997</v>
      </c>
      <c r="I2" s="314">
        <v>0</v>
      </c>
      <c r="J2" s="314"/>
      <c r="K2" s="314"/>
      <c r="L2" s="314"/>
      <c r="M2" s="15">
        <v>337.36</v>
      </c>
      <c r="N2" s="314">
        <v>0</v>
      </c>
      <c r="O2" s="314"/>
      <c r="P2" s="21" t="s">
        <v>72</v>
      </c>
    </row>
    <row r="3" spans="1:16" x14ac:dyDescent="0.25">
      <c r="A3" s="292" t="s">
        <v>453</v>
      </c>
      <c r="B3" s="292"/>
      <c r="C3" s="292"/>
      <c r="D3" s="293">
        <v>44072</v>
      </c>
      <c r="E3" s="293"/>
      <c r="F3" s="293"/>
      <c r="G3" s="15">
        <v>293.80369999999999</v>
      </c>
      <c r="H3" s="52">
        <v>43.5563</v>
      </c>
      <c r="I3" s="314">
        <v>0</v>
      </c>
      <c r="J3" s="314"/>
      <c r="K3" s="314"/>
      <c r="L3" s="314"/>
      <c r="M3" s="15">
        <v>337.36</v>
      </c>
      <c r="N3" s="314">
        <v>0</v>
      </c>
      <c r="O3" s="314"/>
      <c r="P3" s="21" t="s">
        <v>72</v>
      </c>
    </row>
    <row r="4" spans="1:16" x14ac:dyDescent="0.25">
      <c r="A4" s="292" t="s">
        <v>493</v>
      </c>
      <c r="B4" s="292"/>
      <c r="C4" s="292"/>
      <c r="D4" s="293">
        <v>44133</v>
      </c>
      <c r="E4" s="293"/>
      <c r="F4" s="293"/>
      <c r="G4" s="15">
        <v>295.00069999999999</v>
      </c>
      <c r="H4" s="52">
        <v>42.359299999999998</v>
      </c>
      <c r="I4" s="314">
        <v>0</v>
      </c>
      <c r="J4" s="314"/>
      <c r="K4" s="314"/>
      <c r="L4" s="314"/>
      <c r="M4" s="15">
        <v>337.36</v>
      </c>
      <c r="N4" s="314">
        <v>0</v>
      </c>
      <c r="O4" s="314"/>
      <c r="P4" s="21" t="s">
        <v>72</v>
      </c>
    </row>
    <row r="5" spans="1:16" x14ac:dyDescent="0.25">
      <c r="A5" s="292" t="s">
        <v>530</v>
      </c>
      <c r="B5" s="292"/>
      <c r="C5" s="292"/>
      <c r="D5" s="293">
        <v>44225</v>
      </c>
      <c r="E5" s="293"/>
      <c r="F5" s="293"/>
      <c r="G5" s="15">
        <v>296.20249999999999</v>
      </c>
      <c r="H5" s="47">
        <v>41.157499999999999</v>
      </c>
      <c r="I5" s="314">
        <v>0</v>
      </c>
      <c r="J5" s="314"/>
      <c r="K5" s="314"/>
      <c r="L5" s="314"/>
      <c r="M5" s="15">
        <v>337.36</v>
      </c>
      <c r="N5" s="314">
        <v>0</v>
      </c>
      <c r="O5" s="314"/>
      <c r="P5" s="21" t="s">
        <v>72</v>
      </c>
    </row>
    <row r="6" spans="1:16" x14ac:dyDescent="0.25">
      <c r="A6" s="292" t="s">
        <v>566</v>
      </c>
      <c r="B6" s="292"/>
      <c r="C6" s="292"/>
      <c r="D6" s="293">
        <v>44314</v>
      </c>
      <c r="E6" s="293"/>
      <c r="F6" s="293"/>
      <c r="G6" s="15">
        <v>297.40929999999997</v>
      </c>
      <c r="H6" s="47">
        <v>39.950699999999998</v>
      </c>
      <c r="I6" s="314">
        <v>0</v>
      </c>
      <c r="J6" s="314"/>
      <c r="K6" s="314"/>
      <c r="L6" s="314"/>
      <c r="M6" s="15">
        <v>337.36</v>
      </c>
      <c r="N6" s="314">
        <v>0</v>
      </c>
      <c r="O6" s="314"/>
      <c r="P6" s="21" t="s">
        <v>72</v>
      </c>
    </row>
    <row r="7" spans="1:16" x14ac:dyDescent="0.25">
      <c r="A7" s="292" t="s">
        <v>568</v>
      </c>
      <c r="B7" s="292"/>
      <c r="C7" s="292"/>
      <c r="D7" s="293">
        <v>44344</v>
      </c>
      <c r="E7" s="293"/>
      <c r="F7" s="293"/>
      <c r="G7" s="15">
        <v>298.62099999999998</v>
      </c>
      <c r="H7" s="47">
        <v>38.738999999999997</v>
      </c>
      <c r="I7" s="314">
        <v>0</v>
      </c>
      <c r="J7" s="314"/>
      <c r="K7" s="314"/>
      <c r="L7" s="314"/>
      <c r="M7" s="15">
        <v>337.36</v>
      </c>
      <c r="N7" s="314">
        <v>0</v>
      </c>
      <c r="O7" s="314"/>
      <c r="P7" s="21" t="s">
        <v>72</v>
      </c>
    </row>
    <row r="8" spans="1:16" x14ac:dyDescent="0.25">
      <c r="A8" s="292" t="s">
        <v>569</v>
      </c>
      <c r="B8" s="292"/>
      <c r="C8" s="292"/>
      <c r="D8" s="293">
        <v>44375</v>
      </c>
      <c r="E8" s="293"/>
      <c r="F8" s="293"/>
      <c r="G8" s="15">
        <v>299.83760000000001</v>
      </c>
      <c r="H8" s="47">
        <v>37.522399999999998</v>
      </c>
      <c r="I8" s="314">
        <v>0</v>
      </c>
      <c r="J8" s="314"/>
      <c r="K8" s="314"/>
      <c r="L8" s="314"/>
      <c r="M8" s="15">
        <v>337.36</v>
      </c>
      <c r="N8" s="314">
        <v>0</v>
      </c>
      <c r="O8" s="314"/>
      <c r="P8" s="21" t="s">
        <v>72</v>
      </c>
    </row>
    <row r="9" spans="1:16" x14ac:dyDescent="0.25">
      <c r="A9" s="292" t="s">
        <v>571</v>
      </c>
      <c r="B9" s="292"/>
      <c r="C9" s="292"/>
      <c r="D9" s="293">
        <v>44405</v>
      </c>
      <c r="E9" s="293"/>
      <c r="F9" s="293"/>
      <c r="G9" s="15">
        <v>301.05919999999998</v>
      </c>
      <c r="H9" s="47">
        <v>36.300800000000002</v>
      </c>
      <c r="I9" s="314">
        <v>0</v>
      </c>
      <c r="J9" s="314"/>
      <c r="K9" s="314"/>
      <c r="L9" s="314"/>
      <c r="M9" s="15">
        <v>337.36</v>
      </c>
      <c r="N9" s="314">
        <v>0</v>
      </c>
      <c r="O9" s="314"/>
      <c r="P9" s="21" t="s">
        <v>72</v>
      </c>
    </row>
    <row r="10" spans="1:16" x14ac:dyDescent="0.25">
      <c r="A10" s="292" t="s">
        <v>573</v>
      </c>
      <c r="B10" s="292"/>
      <c r="C10" s="292"/>
      <c r="D10" s="293">
        <v>44436</v>
      </c>
      <c r="E10" s="293"/>
      <c r="F10" s="293"/>
      <c r="G10" s="15">
        <v>302.28570000000002</v>
      </c>
      <c r="H10" s="47">
        <v>35.074300000000001</v>
      </c>
      <c r="I10" s="314">
        <v>0</v>
      </c>
      <c r="J10" s="314"/>
      <c r="K10" s="314"/>
      <c r="L10" s="314"/>
      <c r="M10" s="15">
        <v>337.36</v>
      </c>
      <c r="N10" s="314">
        <v>0</v>
      </c>
      <c r="O10" s="314"/>
      <c r="P10" s="21" t="s">
        <v>72</v>
      </c>
    </row>
    <row r="11" spans="1:16" x14ac:dyDescent="0.25">
      <c r="A11" s="292" t="s">
        <v>575</v>
      </c>
      <c r="B11" s="292"/>
      <c r="C11" s="292"/>
      <c r="D11" s="293">
        <v>44467</v>
      </c>
      <c r="E11" s="293"/>
      <c r="F11" s="293"/>
      <c r="G11" s="15">
        <v>303.51729999999998</v>
      </c>
      <c r="H11" s="47">
        <v>33.842700000000001</v>
      </c>
      <c r="I11" s="314">
        <v>0</v>
      </c>
      <c r="J11" s="314"/>
      <c r="K11" s="314"/>
      <c r="L11" s="314"/>
      <c r="M11" s="15">
        <v>337.36</v>
      </c>
      <c r="N11" s="314">
        <v>0</v>
      </c>
      <c r="O11" s="314"/>
      <c r="P11" s="21" t="s">
        <v>72</v>
      </c>
    </row>
    <row r="12" spans="1:16" x14ac:dyDescent="0.25">
      <c r="A12" s="292" t="s">
        <v>577</v>
      </c>
      <c r="B12" s="292"/>
      <c r="C12" s="292"/>
      <c r="D12" s="293">
        <v>44497</v>
      </c>
      <c r="E12" s="293"/>
      <c r="F12" s="293"/>
      <c r="G12" s="15">
        <v>304.75389999999999</v>
      </c>
      <c r="H12" s="47">
        <v>32.606099999999998</v>
      </c>
      <c r="I12" s="314">
        <v>0</v>
      </c>
      <c r="J12" s="314"/>
      <c r="K12" s="314"/>
      <c r="L12" s="314"/>
      <c r="M12" s="15">
        <v>337.36</v>
      </c>
      <c r="N12" s="314">
        <v>0</v>
      </c>
      <c r="O12" s="314"/>
      <c r="P12" s="21" t="s">
        <v>72</v>
      </c>
    </row>
    <row r="13" spans="1:16" x14ac:dyDescent="0.25">
      <c r="A13" s="292" t="s">
        <v>579</v>
      </c>
      <c r="B13" s="292"/>
      <c r="C13" s="292"/>
      <c r="D13" s="293">
        <v>44528</v>
      </c>
      <c r="E13" s="293"/>
      <c r="F13" s="293"/>
      <c r="G13" s="15">
        <v>305.99549999999999</v>
      </c>
      <c r="H13" s="47">
        <v>31.3645</v>
      </c>
      <c r="I13" s="314">
        <v>0</v>
      </c>
      <c r="J13" s="314"/>
      <c r="K13" s="314"/>
      <c r="L13" s="314"/>
      <c r="M13" s="15">
        <v>337.36</v>
      </c>
      <c r="N13" s="314">
        <v>0</v>
      </c>
      <c r="O13" s="314"/>
      <c r="P13" s="21" t="s">
        <v>72</v>
      </c>
    </row>
    <row r="14" spans="1:16" x14ac:dyDescent="0.25">
      <c r="A14" s="292" t="s">
        <v>607</v>
      </c>
      <c r="B14" s="292"/>
      <c r="C14" s="292"/>
      <c r="D14" s="293">
        <v>44589</v>
      </c>
      <c r="E14" s="293"/>
      <c r="F14" s="293"/>
      <c r="G14" s="15">
        <v>307.24209999999999</v>
      </c>
      <c r="H14" s="47">
        <v>30.117899999999999</v>
      </c>
      <c r="I14" s="314">
        <v>0</v>
      </c>
      <c r="J14" s="314"/>
      <c r="K14" s="314"/>
      <c r="L14" s="314"/>
      <c r="M14" s="15">
        <v>337.36</v>
      </c>
      <c r="N14" s="314">
        <v>0</v>
      </c>
      <c r="O14" s="314"/>
      <c r="P14" s="21" t="s">
        <v>72</v>
      </c>
    </row>
    <row r="15" spans="1:16" x14ac:dyDescent="0.25">
      <c r="A15" s="292" t="s">
        <v>609</v>
      </c>
      <c r="B15" s="292"/>
      <c r="C15" s="292"/>
      <c r="D15" s="293">
        <v>44620</v>
      </c>
      <c r="E15" s="293"/>
      <c r="F15" s="293"/>
      <c r="G15" s="15">
        <v>308.4939</v>
      </c>
      <c r="H15" s="47">
        <v>28.866099999999999</v>
      </c>
      <c r="I15" s="314">
        <v>0</v>
      </c>
      <c r="J15" s="314"/>
      <c r="K15" s="314"/>
      <c r="L15" s="314"/>
      <c r="M15" s="15">
        <v>337.36</v>
      </c>
      <c r="N15" s="314">
        <v>0</v>
      </c>
      <c r="O15" s="314"/>
      <c r="P15" s="21" t="s">
        <v>72</v>
      </c>
    </row>
    <row r="16" spans="1:16" x14ac:dyDescent="0.25">
      <c r="A16" s="292" t="s">
        <v>611</v>
      </c>
      <c r="B16" s="292"/>
      <c r="C16" s="292"/>
      <c r="D16" s="293">
        <v>44648</v>
      </c>
      <c r="E16" s="293"/>
      <c r="F16" s="293"/>
      <c r="G16" s="15">
        <v>309.75069999999999</v>
      </c>
      <c r="H16" s="47">
        <v>27.609300000000001</v>
      </c>
      <c r="I16" s="314">
        <v>0</v>
      </c>
      <c r="J16" s="314"/>
      <c r="K16" s="314"/>
      <c r="L16" s="314"/>
      <c r="M16" s="15">
        <v>337.36</v>
      </c>
      <c r="N16" s="314">
        <v>0</v>
      </c>
      <c r="O16" s="314"/>
      <c r="P16" s="21" t="s">
        <v>72</v>
      </c>
    </row>
    <row r="17" spans="1:16" x14ac:dyDescent="0.25">
      <c r="A17" s="292" t="s">
        <v>613</v>
      </c>
      <c r="B17" s="292"/>
      <c r="C17" s="292"/>
      <c r="D17" s="293">
        <v>44679</v>
      </c>
      <c r="E17" s="293"/>
      <c r="F17" s="293"/>
      <c r="G17" s="15">
        <v>311.0127</v>
      </c>
      <c r="H17" s="47">
        <v>26.347300000000001</v>
      </c>
      <c r="I17" s="314">
        <v>0</v>
      </c>
      <c r="J17" s="314"/>
      <c r="K17" s="314"/>
      <c r="L17" s="314"/>
      <c r="M17" s="15">
        <v>337.36</v>
      </c>
      <c r="N17" s="314">
        <v>0</v>
      </c>
      <c r="O17" s="314"/>
      <c r="P17" s="21" t="s">
        <v>72</v>
      </c>
    </row>
    <row r="18" spans="1:16" x14ac:dyDescent="0.25">
      <c r="A18" s="292" t="s">
        <v>615</v>
      </c>
      <c r="B18" s="292"/>
      <c r="C18" s="292"/>
      <c r="D18" s="293">
        <v>44709</v>
      </c>
      <c r="E18" s="293"/>
      <c r="F18" s="293"/>
      <c r="G18" s="15">
        <v>312.27980000000002</v>
      </c>
      <c r="H18" s="47">
        <v>25.080200000000001</v>
      </c>
      <c r="I18" s="314">
        <v>0</v>
      </c>
      <c r="J18" s="314"/>
      <c r="K18" s="314"/>
      <c r="L18" s="314"/>
      <c r="M18" s="15">
        <v>337.36</v>
      </c>
      <c r="N18" s="314">
        <v>0</v>
      </c>
      <c r="O18" s="314"/>
      <c r="P18" s="21" t="s">
        <v>72</v>
      </c>
    </row>
    <row r="19" spans="1:16" x14ac:dyDescent="0.25">
      <c r="A19" s="292" t="s">
        <v>617</v>
      </c>
      <c r="B19" s="292"/>
      <c r="C19" s="292"/>
      <c r="D19" s="293">
        <v>44740</v>
      </c>
      <c r="E19" s="293"/>
      <c r="F19" s="293"/>
      <c r="G19" s="15">
        <v>313.55200000000002</v>
      </c>
      <c r="H19" s="47">
        <v>23.808</v>
      </c>
      <c r="I19" s="314">
        <v>0</v>
      </c>
      <c r="J19" s="314"/>
      <c r="K19" s="314"/>
      <c r="L19" s="314"/>
      <c r="M19" s="15">
        <v>337.36</v>
      </c>
      <c r="N19" s="314">
        <v>0</v>
      </c>
      <c r="O19" s="314"/>
      <c r="P19" s="21" t="s">
        <v>72</v>
      </c>
    </row>
    <row r="20" spans="1:16" x14ac:dyDescent="0.25">
      <c r="A20" s="292" t="s">
        <v>619</v>
      </c>
      <c r="B20" s="292"/>
      <c r="C20" s="292"/>
      <c r="D20" s="293">
        <v>44770</v>
      </c>
      <c r="E20" s="293"/>
      <c r="F20" s="293"/>
      <c r="G20" s="15">
        <v>314.8295</v>
      </c>
      <c r="H20" s="47">
        <v>22.5305</v>
      </c>
      <c r="I20" s="314">
        <v>0</v>
      </c>
      <c r="J20" s="314"/>
      <c r="K20" s="314"/>
      <c r="L20" s="314"/>
      <c r="M20" s="15">
        <v>337.36</v>
      </c>
      <c r="N20" s="314">
        <v>0</v>
      </c>
      <c r="O20" s="314"/>
      <c r="P20" s="21" t="s">
        <v>72</v>
      </c>
    </row>
    <row r="21" spans="1:16" x14ac:dyDescent="0.25">
      <c r="A21" s="292" t="s">
        <v>640</v>
      </c>
      <c r="B21" s="292"/>
      <c r="C21" s="292"/>
      <c r="D21" s="293">
        <v>44832</v>
      </c>
      <c r="E21" s="293"/>
      <c r="F21" s="293"/>
      <c r="G21" s="47">
        <v>316.1121</v>
      </c>
      <c r="H21" s="47">
        <v>21.247900000000001</v>
      </c>
      <c r="I21" s="294">
        <v>0</v>
      </c>
      <c r="J21" s="294"/>
      <c r="K21" s="294"/>
      <c r="L21" s="294"/>
      <c r="M21" s="47">
        <v>337.36</v>
      </c>
      <c r="N21" s="294">
        <v>0</v>
      </c>
      <c r="O21" s="294"/>
      <c r="P21" s="21" t="s">
        <v>72</v>
      </c>
    </row>
    <row r="23" spans="1:16" x14ac:dyDescent="0.25">
      <c r="G23" s="60">
        <f>SUM(G1:G22)</f>
        <v>6375.7951000000003</v>
      </c>
      <c r="H23" s="60">
        <f>SUM(H1:H22)</f>
        <v>708.76489999999978</v>
      </c>
    </row>
    <row r="25" spans="1:16" x14ac:dyDescent="0.25">
      <c r="G25" s="59">
        <f>+'0000300193'!P425</f>
        <v>4899.2048999999997</v>
      </c>
      <c r="H25" s="59">
        <f>+'0000300193'!Q425</f>
        <v>161.19489999999999</v>
      </c>
    </row>
    <row r="27" spans="1:16" x14ac:dyDescent="0.25">
      <c r="G27" s="59">
        <f>+G23+G25</f>
        <v>11275</v>
      </c>
      <c r="H27" s="59">
        <f>+H23+H25</f>
        <v>869.95979999999975</v>
      </c>
    </row>
  </sheetData>
  <mergeCells count="84">
    <mergeCell ref="A1:C1"/>
    <mergeCell ref="D1:F1"/>
    <mergeCell ref="I1:L1"/>
    <mergeCell ref="N1:O1"/>
    <mergeCell ref="A2:C2"/>
    <mergeCell ref="D2:F2"/>
    <mergeCell ref="I2:L2"/>
    <mergeCell ref="N2:O2"/>
    <mergeCell ref="A3:C3"/>
    <mergeCell ref="D3:F3"/>
    <mergeCell ref="I3:L3"/>
    <mergeCell ref="N3:O3"/>
    <mergeCell ref="A4:C4"/>
    <mergeCell ref="D4:F4"/>
    <mergeCell ref="I4:L4"/>
    <mergeCell ref="N4:O4"/>
    <mergeCell ref="A5:C5"/>
    <mergeCell ref="D5:F5"/>
    <mergeCell ref="I5:L5"/>
    <mergeCell ref="N5:O5"/>
    <mergeCell ref="A6:C6"/>
    <mergeCell ref="D6:F6"/>
    <mergeCell ref="I6:L6"/>
    <mergeCell ref="N6:O6"/>
    <mergeCell ref="A7:C7"/>
    <mergeCell ref="D7:F7"/>
    <mergeCell ref="I7:L7"/>
    <mergeCell ref="N7:O7"/>
    <mergeCell ref="A8:C8"/>
    <mergeCell ref="D8:F8"/>
    <mergeCell ref="I8:L8"/>
    <mergeCell ref="N8:O8"/>
    <mergeCell ref="A9:C9"/>
    <mergeCell ref="D9:F9"/>
    <mergeCell ref="I9:L9"/>
    <mergeCell ref="N9:O9"/>
    <mergeCell ref="A10:C10"/>
    <mergeCell ref="D10:F10"/>
    <mergeCell ref="I10:L10"/>
    <mergeCell ref="N10:O10"/>
    <mergeCell ref="A11:C11"/>
    <mergeCell ref="D11:F11"/>
    <mergeCell ref="I11:L11"/>
    <mergeCell ref="N11:O11"/>
    <mergeCell ref="A12:C12"/>
    <mergeCell ref="D12:F12"/>
    <mergeCell ref="I12:L12"/>
    <mergeCell ref="N12:O12"/>
    <mergeCell ref="A13:C13"/>
    <mergeCell ref="D13:F13"/>
    <mergeCell ref="I13:L13"/>
    <mergeCell ref="N13:O13"/>
    <mergeCell ref="A14:C14"/>
    <mergeCell ref="D14:F14"/>
    <mergeCell ref="I14:L14"/>
    <mergeCell ref="N14:O14"/>
    <mergeCell ref="A15:C15"/>
    <mergeCell ref="D15:F15"/>
    <mergeCell ref="I15:L15"/>
    <mergeCell ref="N15:O15"/>
    <mergeCell ref="A16:C16"/>
    <mergeCell ref="D16:F16"/>
    <mergeCell ref="I16:L16"/>
    <mergeCell ref="N16:O16"/>
    <mergeCell ref="A17:C17"/>
    <mergeCell ref="D17:F17"/>
    <mergeCell ref="I17:L17"/>
    <mergeCell ref="N17:O17"/>
    <mergeCell ref="A18:C18"/>
    <mergeCell ref="D18:F18"/>
    <mergeCell ref="I18:L18"/>
    <mergeCell ref="N18:O18"/>
    <mergeCell ref="A21:C21"/>
    <mergeCell ref="D21:F21"/>
    <mergeCell ref="I21:L21"/>
    <mergeCell ref="N21:O21"/>
    <mergeCell ref="A19:C19"/>
    <mergeCell ref="D19:F19"/>
    <mergeCell ref="I19:L19"/>
    <mergeCell ref="N19:O19"/>
    <mergeCell ref="A20:C20"/>
    <mergeCell ref="D20:F20"/>
    <mergeCell ref="I20:L20"/>
    <mergeCell ref="N20:O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9F50-DDBE-4471-A7AF-9269B9D6B288}">
  <dimension ref="A1:AP179"/>
  <sheetViews>
    <sheetView showGridLines="0" workbookViewId="0">
      <pane xSplit="1" ySplit="12" topLeftCell="B64" activePane="bottomRight" state="frozen"/>
      <selection pane="topRight" activeCell="B1" sqref="B1"/>
      <selection pane="bottomLeft" activeCell="A13" sqref="A13"/>
      <selection pane="bottomRight" activeCell="A74" sqref="A74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10.140625" style="24" customWidth="1"/>
    <col min="16" max="16" width="7.85546875" style="24" customWidth="1"/>
    <col min="17" max="17" width="2.28515625" style="24" customWidth="1"/>
    <col min="18" max="18" width="1.85546875" style="24" customWidth="1"/>
    <col min="19" max="19" width="1.28515625" style="24" customWidth="1"/>
    <col min="20" max="20" width="2.42578125" style="24" customWidth="1"/>
    <col min="21" max="21" width="10.42578125" style="24" customWidth="1"/>
    <col min="22" max="22" width="2.28515625" style="24" customWidth="1"/>
    <col min="23" max="23" width="9.7109375" style="24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10" style="24" customWidth="1"/>
    <col min="34" max="34" width="2.7109375" style="24" customWidth="1"/>
    <col min="35" max="35" width="7.140625" style="24" customWidth="1"/>
    <col min="36" max="36" width="9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1.25" customHeight="1" x14ac:dyDescent="0.2">
      <c r="K1" s="297" t="s">
        <v>47</v>
      </c>
      <c r="L1" s="297"/>
      <c r="M1" s="297"/>
      <c r="N1" s="297"/>
      <c r="O1" s="297"/>
      <c r="P1" s="297"/>
      <c r="Q1" s="297"/>
    </row>
    <row r="2" spans="1:42" ht="4.5" customHeight="1" x14ac:dyDescent="0.2"/>
    <row r="3" spans="1:42" ht="11.25" customHeight="1" x14ac:dyDescent="0.2">
      <c r="K3" s="290" t="s">
        <v>48</v>
      </c>
      <c r="L3" s="290"/>
      <c r="M3" s="290"/>
      <c r="N3" s="290"/>
      <c r="O3" s="290"/>
      <c r="P3" s="290"/>
      <c r="Q3" s="290"/>
      <c r="R3" s="290"/>
      <c r="T3" s="298">
        <v>3840</v>
      </c>
      <c r="U3" s="298"/>
      <c r="V3" s="298"/>
      <c r="AA3" s="290" t="s">
        <v>49</v>
      </c>
      <c r="AB3" s="290"/>
      <c r="AC3" s="290"/>
      <c r="AD3" s="290"/>
      <c r="AF3" s="299">
        <v>3619.2795000000001</v>
      </c>
      <c r="AG3" s="299"/>
    </row>
    <row r="4" spans="1:42" ht="11.25" customHeight="1" x14ac:dyDescent="0.2">
      <c r="K4" s="290" t="s">
        <v>50</v>
      </c>
      <c r="L4" s="290"/>
      <c r="M4" s="290"/>
      <c r="N4" s="290"/>
      <c r="O4" s="290"/>
      <c r="P4" s="290"/>
      <c r="Q4" s="290"/>
      <c r="R4" s="290"/>
      <c r="T4" s="298">
        <v>0</v>
      </c>
      <c r="U4" s="298"/>
      <c r="V4" s="298"/>
      <c r="AA4" s="290" t="s">
        <v>51</v>
      </c>
      <c r="AB4" s="290"/>
      <c r="AC4" s="290"/>
      <c r="AD4" s="290"/>
      <c r="AF4" s="300">
        <v>7459.2794999999996</v>
      </c>
      <c r="AG4" s="300"/>
    </row>
    <row r="5" spans="1:42" ht="11.25" customHeight="1" x14ac:dyDescent="0.2">
      <c r="K5" s="290" t="s">
        <v>52</v>
      </c>
      <c r="L5" s="290"/>
      <c r="M5" s="290"/>
      <c r="N5" s="290"/>
      <c r="O5" s="290"/>
      <c r="P5" s="290"/>
      <c r="Q5" s="290"/>
      <c r="R5" s="290"/>
      <c r="T5" s="298">
        <v>-2.8199999999999999E-2</v>
      </c>
      <c r="U5" s="298"/>
      <c r="V5" s="298"/>
    </row>
    <row r="6" spans="1:42" ht="4.5" customHeight="1" x14ac:dyDescent="0.2"/>
    <row r="7" spans="1:42" ht="11.25" customHeight="1" x14ac:dyDescent="0.2">
      <c r="K7" s="297" t="s">
        <v>53</v>
      </c>
      <c r="L7" s="297"/>
      <c r="M7" s="297"/>
      <c r="N7" s="297"/>
      <c r="O7" s="297"/>
      <c r="P7" s="297"/>
      <c r="Q7" s="297"/>
    </row>
    <row r="8" spans="1:42" ht="4.5" customHeight="1" x14ac:dyDescent="0.2"/>
    <row r="9" spans="1:42" ht="11.25" customHeight="1" x14ac:dyDescent="0.2">
      <c r="K9" s="301" t="s">
        <v>54</v>
      </c>
      <c r="L9" s="301"/>
      <c r="M9" s="301"/>
      <c r="N9" s="301"/>
      <c r="O9" s="301"/>
      <c r="P9" s="301"/>
      <c r="Q9" s="301"/>
      <c r="R9" s="301"/>
      <c r="T9" s="298">
        <v>0</v>
      </c>
      <c r="U9" s="298"/>
      <c r="V9" s="298"/>
      <c r="AA9" s="290" t="s">
        <v>450</v>
      </c>
      <c r="AB9" s="290"/>
      <c r="AC9" s="290"/>
      <c r="AD9" s="290"/>
    </row>
    <row r="10" spans="1:42" ht="4.5" customHeight="1" x14ac:dyDescent="0.2"/>
    <row r="11" spans="1:42" ht="11.25" customHeight="1" x14ac:dyDescent="0.2">
      <c r="K11" s="297" t="s">
        <v>56</v>
      </c>
      <c r="L11" s="297"/>
      <c r="M11" s="297"/>
      <c r="N11" s="297"/>
      <c r="O11" s="297"/>
      <c r="P11" s="297"/>
      <c r="Q11" s="297"/>
      <c r="AM11" s="13" cm="1">
        <f t="array" ref="AM11:AM40">_xlfn.UNIQUE(C:C)</f>
        <v>0</v>
      </c>
      <c r="AN11" s="13" cm="1">
        <f t="array" ref="AN11:AN40">_xlfn.UNIQUE(D:D)</f>
        <v>0</v>
      </c>
    </row>
    <row r="12" spans="1:42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8" t="s">
        <v>57</v>
      </c>
      <c r="J12" s="288"/>
      <c r="K12" s="288"/>
      <c r="L12" s="288" t="s">
        <v>58</v>
      </c>
      <c r="M12" s="288"/>
      <c r="N12" s="288"/>
      <c r="O12" s="46" t="s">
        <v>59</v>
      </c>
      <c r="P12" s="46" t="s">
        <v>60</v>
      </c>
      <c r="Q12" s="302" t="s">
        <v>61</v>
      </c>
      <c r="R12" s="302"/>
      <c r="S12" s="302"/>
      <c r="T12" s="302"/>
      <c r="U12" s="46" t="s">
        <v>62</v>
      </c>
      <c r="V12" s="302" t="s">
        <v>63</v>
      </c>
      <c r="W12" s="302"/>
      <c r="X12" s="19" t="s">
        <v>64</v>
      </c>
      <c r="Z12" s="288" t="s">
        <v>65</v>
      </c>
      <c r="AA12" s="288"/>
      <c r="AB12" s="19" t="s">
        <v>66</v>
      </c>
      <c r="AC12" s="19" t="s">
        <v>67</v>
      </c>
      <c r="AD12" s="288" t="s">
        <v>68</v>
      </c>
      <c r="AE12" s="288"/>
      <c r="AF12" s="288"/>
      <c r="AG12" s="302" t="s">
        <v>69</v>
      </c>
      <c r="AH12" s="302"/>
      <c r="AI12" s="46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">
      <c r="L13" s="291" t="s">
        <v>70</v>
      </c>
      <c r="M13" s="291"/>
      <c r="N13" s="291"/>
      <c r="AM13" s="23" t="str">
        <v>2020-07</v>
      </c>
      <c r="AN13" s="23" t="str">
        <v>2020-07</v>
      </c>
      <c r="AO13" s="28">
        <f t="shared" ref="AO13:AO19" si="0">SUMIFS(E:E,C:C,AM13)</f>
        <v>172.35</v>
      </c>
    </row>
    <row r="14" spans="1:42" ht="10.5" customHeight="1" x14ac:dyDescent="0.2">
      <c r="A14" s="34" t="s">
        <v>446</v>
      </c>
      <c r="B14" s="33" t="b">
        <f t="shared" ref="B14:B16" si="1">DATE(YEAR(AC14),MONTH(AC14),DAY(AC14))=DATE(YEAR(AD14),MONTH(AD14),DAY(AD14))</f>
        <v>1</v>
      </c>
      <c r="C14" s="33" t="str">
        <f>IF(ISBLANK(AC14)=FALSE,TEXT(AC14,"YYYY-MM"),"")</f>
        <v>2020-07</v>
      </c>
      <c r="D14" s="33" t="str">
        <f>IF(ISBLANK(AD14)=FALSE,TEXT(AD14,"YYYY-MM"),"")</f>
        <v>2020-07</v>
      </c>
      <c r="E14" s="39">
        <f>AG14</f>
        <v>172.35</v>
      </c>
      <c r="I14" s="292" t="s">
        <v>451</v>
      </c>
      <c r="J14" s="292"/>
      <c r="K14" s="292"/>
      <c r="L14" s="293">
        <v>44013</v>
      </c>
      <c r="M14" s="293"/>
      <c r="N14" s="293"/>
      <c r="O14" s="56">
        <v>148.8783</v>
      </c>
      <c r="P14" s="56">
        <v>23.466999999999999</v>
      </c>
      <c r="Q14" s="294">
        <v>0</v>
      </c>
      <c r="R14" s="294"/>
      <c r="S14" s="294"/>
      <c r="T14" s="294"/>
      <c r="U14" s="47">
        <v>172.34530000000001</v>
      </c>
      <c r="V14" s="294">
        <v>0</v>
      </c>
      <c r="W14" s="294"/>
      <c r="X14" s="21" t="s">
        <v>72</v>
      </c>
      <c r="Z14" s="295" t="s">
        <v>73</v>
      </c>
      <c r="AA14" s="295"/>
      <c r="AB14" s="21" t="s">
        <v>661</v>
      </c>
      <c r="AC14" s="16">
        <v>44018</v>
      </c>
      <c r="AD14" s="296">
        <v>44018</v>
      </c>
      <c r="AE14" s="296"/>
      <c r="AF14" s="296"/>
      <c r="AG14" s="294">
        <v>172.35</v>
      </c>
      <c r="AH14" s="294"/>
      <c r="AI14" s="47">
        <v>0</v>
      </c>
      <c r="AJ14" s="51">
        <f>(O14+P14)-AG14</f>
        <v>-4.6999999999854936E-3</v>
      </c>
      <c r="AM14" s="23" t="str">
        <v>2020-08</v>
      </c>
      <c r="AN14" s="23" t="str">
        <v>2020-08</v>
      </c>
      <c r="AO14" s="28">
        <f t="shared" si="0"/>
        <v>172.35</v>
      </c>
    </row>
    <row r="15" spans="1:42" ht="10.5" customHeight="1" x14ac:dyDescent="0.2">
      <c r="A15" s="34" t="s">
        <v>446</v>
      </c>
      <c r="B15" s="33" t="b">
        <f t="shared" si="1"/>
        <v>1</v>
      </c>
      <c r="C15" s="33" t="str">
        <f t="shared" ref="C15:D16" si="2">IF(ISBLANK(AC15)=FALSE,TEXT(AC15,"YYYY-MM"),"")</f>
        <v>2020-08</v>
      </c>
      <c r="D15" s="33" t="str">
        <f t="shared" si="2"/>
        <v>2020-08</v>
      </c>
      <c r="E15" s="39">
        <f t="shared" ref="E15:E16" si="3">AG15</f>
        <v>172.35</v>
      </c>
      <c r="I15" s="292" t="s">
        <v>452</v>
      </c>
      <c r="J15" s="292"/>
      <c r="K15" s="292"/>
      <c r="L15" s="293">
        <v>44044</v>
      </c>
      <c r="M15" s="293"/>
      <c r="N15" s="293"/>
      <c r="O15" s="56">
        <v>149.48490000000001</v>
      </c>
      <c r="P15" s="56">
        <v>22.860399999999998</v>
      </c>
      <c r="Q15" s="294">
        <v>0</v>
      </c>
      <c r="R15" s="294"/>
      <c r="S15" s="294"/>
      <c r="T15" s="294"/>
      <c r="U15" s="47">
        <v>172.34530000000001</v>
      </c>
      <c r="V15" s="294">
        <v>0</v>
      </c>
      <c r="W15" s="294"/>
      <c r="X15" s="21" t="s">
        <v>72</v>
      </c>
      <c r="Z15" s="295" t="s">
        <v>73</v>
      </c>
      <c r="AA15" s="295"/>
      <c r="AB15" s="21" t="s">
        <v>662</v>
      </c>
      <c r="AC15" s="16">
        <v>44048</v>
      </c>
      <c r="AD15" s="296">
        <v>44048</v>
      </c>
      <c r="AE15" s="296"/>
      <c r="AF15" s="296"/>
      <c r="AG15" s="294">
        <v>172.35</v>
      </c>
      <c r="AH15" s="294"/>
      <c r="AI15" s="47">
        <v>0</v>
      </c>
      <c r="AJ15" s="51">
        <f t="shared" ref="AJ15:AJ34" si="4">(O15+P15)-AG15</f>
        <v>-4.6999999999854936E-3</v>
      </c>
      <c r="AM15" s="23" t="str">
        <v>2020-09</v>
      </c>
      <c r="AN15" s="23" t="str">
        <v>2020-09</v>
      </c>
      <c r="AO15" s="28">
        <f t="shared" si="0"/>
        <v>172.35</v>
      </c>
    </row>
    <row r="16" spans="1:42" ht="10.5" customHeight="1" x14ac:dyDescent="0.2">
      <c r="A16" s="34" t="s">
        <v>446</v>
      </c>
      <c r="B16" s="33" t="b">
        <f t="shared" si="1"/>
        <v>1</v>
      </c>
      <c r="C16" s="33" t="str">
        <f t="shared" si="2"/>
        <v>2020-09</v>
      </c>
      <c r="D16" s="33" t="str">
        <f t="shared" si="2"/>
        <v>2020-09</v>
      </c>
      <c r="E16" s="39">
        <f t="shared" si="3"/>
        <v>172.35</v>
      </c>
      <c r="I16" s="292" t="s">
        <v>453</v>
      </c>
      <c r="J16" s="292"/>
      <c r="K16" s="292"/>
      <c r="L16" s="293">
        <v>44075</v>
      </c>
      <c r="M16" s="293"/>
      <c r="N16" s="293"/>
      <c r="O16" s="56">
        <v>150.09389999999999</v>
      </c>
      <c r="P16" s="56">
        <v>22.2514</v>
      </c>
      <c r="Q16" s="294">
        <v>0</v>
      </c>
      <c r="R16" s="294"/>
      <c r="S16" s="294"/>
      <c r="T16" s="294"/>
      <c r="U16" s="47">
        <v>172.34530000000001</v>
      </c>
      <c r="V16" s="294">
        <v>0</v>
      </c>
      <c r="W16" s="294"/>
      <c r="X16" s="21" t="s">
        <v>72</v>
      </c>
      <c r="Z16" s="295" t="s">
        <v>73</v>
      </c>
      <c r="AA16" s="295"/>
      <c r="AB16" s="21" t="s">
        <v>663</v>
      </c>
      <c r="AC16" s="16">
        <v>44076</v>
      </c>
      <c r="AD16" s="296">
        <v>44076</v>
      </c>
      <c r="AE16" s="296"/>
      <c r="AF16" s="296"/>
      <c r="AG16" s="294">
        <v>172.35</v>
      </c>
      <c r="AH16" s="294"/>
      <c r="AI16" s="47">
        <v>0</v>
      </c>
      <c r="AJ16" s="51">
        <f t="shared" si="4"/>
        <v>-4.7000000000139153E-3</v>
      </c>
      <c r="AM16" s="23" t="str">
        <v>2020-10</v>
      </c>
      <c r="AN16" s="23" t="str">
        <v>2020-10</v>
      </c>
      <c r="AO16" s="28">
        <f t="shared" si="0"/>
        <v>172.35</v>
      </c>
    </row>
    <row r="17" spans="1:41" ht="10.5" customHeight="1" x14ac:dyDescent="0.2">
      <c r="A17" s="34" t="s">
        <v>446</v>
      </c>
      <c r="B17" s="33" t="b">
        <f t="shared" ref="B17:B49" si="5">DATE(YEAR(AC17),MONTH(AC17),DAY(AC17))=DATE(YEAR(AD17),MONTH(AD17),DAY(AD17))</f>
        <v>1</v>
      </c>
      <c r="C17" s="33" t="str">
        <f t="shared" ref="C17:C49" si="6">IF(ISBLANK(AC17)=FALSE,TEXT(AC17,"YYYY-MM"),"")</f>
        <v>2020-10</v>
      </c>
      <c r="D17" s="33" t="str">
        <f t="shared" ref="D17:D49" si="7">IF(ISBLANK(AD17)=FALSE,TEXT(AD17,"YYYY-MM"),"")</f>
        <v>2020-10</v>
      </c>
      <c r="E17" s="39">
        <f t="shared" ref="E17:E49" si="8">AG17</f>
        <v>172.35</v>
      </c>
      <c r="I17" s="292" t="s">
        <v>454</v>
      </c>
      <c r="J17" s="292"/>
      <c r="K17" s="292"/>
      <c r="L17" s="293">
        <v>44105</v>
      </c>
      <c r="M17" s="293"/>
      <c r="N17" s="293"/>
      <c r="O17" s="56">
        <v>150.7054</v>
      </c>
      <c r="P17" s="56">
        <v>21.639900000000001</v>
      </c>
      <c r="Q17" s="294">
        <v>0</v>
      </c>
      <c r="R17" s="294"/>
      <c r="S17" s="294"/>
      <c r="T17" s="294"/>
      <c r="U17" s="47">
        <v>172.34530000000001</v>
      </c>
      <c r="V17" s="294">
        <v>0</v>
      </c>
      <c r="W17" s="294"/>
      <c r="X17" s="21" t="s">
        <v>72</v>
      </c>
      <c r="Z17" s="295" t="s">
        <v>73</v>
      </c>
      <c r="AA17" s="295"/>
      <c r="AB17" s="21" t="s">
        <v>664</v>
      </c>
      <c r="AC17" s="16">
        <v>44109</v>
      </c>
      <c r="AD17" s="296">
        <v>44109</v>
      </c>
      <c r="AE17" s="296"/>
      <c r="AF17" s="296"/>
      <c r="AG17" s="294">
        <v>172.35</v>
      </c>
      <c r="AH17" s="294"/>
      <c r="AI17" s="47">
        <v>0</v>
      </c>
      <c r="AJ17" s="51">
        <f t="shared" si="4"/>
        <v>-4.6999999999854936E-3</v>
      </c>
      <c r="AM17" s="23" t="str">
        <v>2020-11</v>
      </c>
      <c r="AN17" s="23" t="str">
        <v>2020-11</v>
      </c>
      <c r="AO17" s="28">
        <f t="shared" si="0"/>
        <v>172.35</v>
      </c>
    </row>
    <row r="18" spans="1:41" ht="10.5" customHeight="1" x14ac:dyDescent="0.2">
      <c r="A18" s="34" t="s">
        <v>446</v>
      </c>
      <c r="B18" s="33" t="b">
        <f t="shared" si="5"/>
        <v>1</v>
      </c>
      <c r="C18" s="33" t="str">
        <f t="shared" si="6"/>
        <v>2020-11</v>
      </c>
      <c r="D18" s="33" t="str">
        <f t="shared" si="7"/>
        <v>2020-11</v>
      </c>
      <c r="E18" s="39">
        <f t="shared" si="8"/>
        <v>172.35</v>
      </c>
      <c r="I18" s="292" t="s">
        <v>455</v>
      </c>
      <c r="J18" s="292"/>
      <c r="K18" s="292"/>
      <c r="L18" s="293">
        <v>44136</v>
      </c>
      <c r="M18" s="293"/>
      <c r="N18" s="293"/>
      <c r="O18" s="56">
        <v>151.3194</v>
      </c>
      <c r="P18" s="56">
        <v>21.0259</v>
      </c>
      <c r="Q18" s="294">
        <v>0</v>
      </c>
      <c r="R18" s="294"/>
      <c r="S18" s="294"/>
      <c r="T18" s="294"/>
      <c r="U18" s="47">
        <v>172.34530000000001</v>
      </c>
      <c r="V18" s="294">
        <v>0</v>
      </c>
      <c r="W18" s="294"/>
      <c r="X18" s="21" t="s">
        <v>72</v>
      </c>
      <c r="Z18" s="295" t="s">
        <v>73</v>
      </c>
      <c r="AA18" s="295"/>
      <c r="AB18" s="21" t="s">
        <v>665</v>
      </c>
      <c r="AC18" s="16">
        <v>44137</v>
      </c>
      <c r="AD18" s="296">
        <v>44137</v>
      </c>
      <c r="AE18" s="296"/>
      <c r="AF18" s="296"/>
      <c r="AG18" s="294">
        <v>172.35</v>
      </c>
      <c r="AH18" s="294"/>
      <c r="AI18" s="47">
        <v>0</v>
      </c>
      <c r="AJ18" s="51">
        <f t="shared" si="4"/>
        <v>-4.6999999999854936E-3</v>
      </c>
      <c r="AM18" s="23" t="str">
        <v>2020-12</v>
      </c>
      <c r="AN18" s="23" t="str">
        <v>2020-12</v>
      </c>
      <c r="AO18" s="28">
        <f t="shared" si="0"/>
        <v>172.35</v>
      </c>
    </row>
    <row r="19" spans="1:41" ht="11.25" customHeight="1" x14ac:dyDescent="0.2">
      <c r="A19" s="34" t="s">
        <v>446</v>
      </c>
      <c r="B19" s="33" t="b">
        <f t="shared" si="5"/>
        <v>1</v>
      </c>
      <c r="C19" s="33" t="str">
        <f t="shared" si="6"/>
        <v>2020-12</v>
      </c>
      <c r="D19" s="33" t="str">
        <f t="shared" si="7"/>
        <v>2020-12</v>
      </c>
      <c r="E19" s="39">
        <f t="shared" si="8"/>
        <v>172.35</v>
      </c>
      <c r="I19" s="292" t="s">
        <v>456</v>
      </c>
      <c r="J19" s="292"/>
      <c r="K19" s="292"/>
      <c r="L19" s="293">
        <v>44166</v>
      </c>
      <c r="M19" s="293"/>
      <c r="N19" s="293"/>
      <c r="O19" s="56">
        <v>151.9359</v>
      </c>
      <c r="P19" s="56">
        <v>20.409400000000002</v>
      </c>
      <c r="Q19" s="294">
        <v>0</v>
      </c>
      <c r="R19" s="294"/>
      <c r="S19" s="294"/>
      <c r="T19" s="294"/>
      <c r="U19" s="47">
        <v>172.34530000000001</v>
      </c>
      <c r="V19" s="294">
        <v>0</v>
      </c>
      <c r="W19" s="294"/>
      <c r="X19" s="21" t="s">
        <v>72</v>
      </c>
      <c r="Z19" s="295" t="s">
        <v>73</v>
      </c>
      <c r="AA19" s="295"/>
      <c r="AB19" s="21" t="s">
        <v>666</v>
      </c>
      <c r="AC19" s="16">
        <v>44169</v>
      </c>
      <c r="AD19" s="296">
        <v>44169</v>
      </c>
      <c r="AE19" s="296"/>
      <c r="AF19" s="296"/>
      <c r="AG19" s="294">
        <v>172.35</v>
      </c>
      <c r="AH19" s="294"/>
      <c r="AI19" s="47">
        <v>0</v>
      </c>
      <c r="AJ19" s="51">
        <f t="shared" si="4"/>
        <v>-4.6999999999854936E-3</v>
      </c>
      <c r="AM19" s="23" t="str">
        <v>2021-01</v>
      </c>
      <c r="AN19" s="23" t="str">
        <v>2021-01</v>
      </c>
      <c r="AO19" s="28">
        <f t="shared" si="0"/>
        <v>172.34530000000001</v>
      </c>
    </row>
    <row r="20" spans="1:41" ht="11.25" customHeight="1" x14ac:dyDescent="0.2">
      <c r="A20" s="34" t="s">
        <v>446</v>
      </c>
      <c r="B20" s="33" t="b">
        <f t="shared" si="5"/>
        <v>1</v>
      </c>
      <c r="C20" s="33" t="str">
        <f t="shared" si="6"/>
        <v>2021-01</v>
      </c>
      <c r="D20" s="33" t="str">
        <f t="shared" si="7"/>
        <v>2021-01</v>
      </c>
      <c r="E20" s="39">
        <f t="shared" si="8"/>
        <v>172.34530000000001</v>
      </c>
      <c r="I20" s="292" t="s">
        <v>457</v>
      </c>
      <c r="J20" s="292"/>
      <c r="K20" s="292"/>
      <c r="L20" s="293">
        <v>44197</v>
      </c>
      <c r="M20" s="293"/>
      <c r="N20" s="293"/>
      <c r="O20" s="56">
        <v>152.5549</v>
      </c>
      <c r="P20" s="56">
        <v>19.790400000000002</v>
      </c>
      <c r="Q20" s="294">
        <v>0</v>
      </c>
      <c r="R20" s="294"/>
      <c r="S20" s="294"/>
      <c r="T20" s="294"/>
      <c r="U20" s="47">
        <v>172.34530000000001</v>
      </c>
      <c r="V20" s="294">
        <v>0</v>
      </c>
      <c r="W20" s="294"/>
      <c r="X20" s="21" t="s">
        <v>72</v>
      </c>
      <c r="Z20" s="295" t="s">
        <v>73</v>
      </c>
      <c r="AA20" s="295"/>
      <c r="AB20" s="21" t="s">
        <v>667</v>
      </c>
      <c r="AC20" s="16">
        <v>44208.549513888887</v>
      </c>
      <c r="AD20" s="296">
        <v>44208.552349537036</v>
      </c>
      <c r="AE20" s="296"/>
      <c r="AF20" s="296"/>
      <c r="AG20" s="294">
        <v>172.34530000000001</v>
      </c>
      <c r="AH20" s="294"/>
      <c r="AI20" s="47">
        <v>0</v>
      </c>
      <c r="AJ20" s="51">
        <f t="shared" si="4"/>
        <v>0</v>
      </c>
      <c r="AM20" s="23" t="str">
        <v>2021-02</v>
      </c>
      <c r="AN20" s="23" t="str">
        <v>2021-02</v>
      </c>
      <c r="AO20" s="28">
        <f t="shared" ref="AO20:AO23" si="9">SUMIFS(E:E,C:C,AM20)</f>
        <v>172.34530000000001</v>
      </c>
    </row>
    <row r="21" spans="1:41" ht="11.25" customHeight="1" x14ac:dyDescent="0.2">
      <c r="A21" s="34" t="s">
        <v>446</v>
      </c>
      <c r="B21" s="33" t="b">
        <f t="shared" si="5"/>
        <v>1</v>
      </c>
      <c r="C21" s="33" t="str">
        <f t="shared" si="6"/>
        <v>2021-02</v>
      </c>
      <c r="D21" s="33" t="str">
        <f t="shared" si="7"/>
        <v>2021-02</v>
      </c>
      <c r="E21" s="39">
        <f t="shared" si="8"/>
        <v>172.34530000000001</v>
      </c>
      <c r="I21" s="292" t="s">
        <v>458</v>
      </c>
      <c r="J21" s="292"/>
      <c r="K21" s="292"/>
      <c r="L21" s="293">
        <v>44228</v>
      </c>
      <c r="M21" s="293"/>
      <c r="N21" s="293"/>
      <c r="O21" s="56">
        <v>153.1764</v>
      </c>
      <c r="P21" s="56">
        <v>19.168900000000001</v>
      </c>
      <c r="Q21" s="294">
        <v>0</v>
      </c>
      <c r="R21" s="294"/>
      <c r="S21" s="294"/>
      <c r="T21" s="294"/>
      <c r="U21" s="47">
        <v>172.34530000000001</v>
      </c>
      <c r="V21" s="294">
        <v>0</v>
      </c>
      <c r="W21" s="294"/>
      <c r="X21" s="21" t="s">
        <v>72</v>
      </c>
      <c r="Z21" s="295" t="s">
        <v>73</v>
      </c>
      <c r="AA21" s="295"/>
      <c r="AB21" s="21" t="s">
        <v>668</v>
      </c>
      <c r="AC21" s="16">
        <v>44230.516527777778</v>
      </c>
      <c r="AD21" s="296">
        <v>44230.518171296295</v>
      </c>
      <c r="AE21" s="296"/>
      <c r="AF21" s="296"/>
      <c r="AG21" s="294">
        <v>172.34530000000001</v>
      </c>
      <c r="AH21" s="294"/>
      <c r="AI21" s="47">
        <v>0</v>
      </c>
      <c r="AJ21" s="51">
        <f t="shared" si="4"/>
        <v>0</v>
      </c>
      <c r="AM21" s="23" t="str">
        <v>2021-03</v>
      </c>
      <c r="AN21" s="23" t="str">
        <v>2021-03</v>
      </c>
      <c r="AO21" s="28">
        <f t="shared" si="9"/>
        <v>172.34530000000001</v>
      </c>
    </row>
    <row r="22" spans="1:41" ht="11.25" customHeight="1" x14ac:dyDescent="0.2">
      <c r="A22" s="34" t="s">
        <v>446</v>
      </c>
      <c r="B22" s="33" t="b">
        <f t="shared" si="5"/>
        <v>1</v>
      </c>
      <c r="C22" s="33" t="str">
        <f t="shared" si="6"/>
        <v>2021-03</v>
      </c>
      <c r="D22" s="33" t="str">
        <f t="shared" si="7"/>
        <v>2021-03</v>
      </c>
      <c r="E22" s="39">
        <f t="shared" si="8"/>
        <v>172.34530000000001</v>
      </c>
      <c r="I22" s="292" t="s">
        <v>459</v>
      </c>
      <c r="J22" s="292"/>
      <c r="K22" s="292"/>
      <c r="L22" s="293">
        <v>44256</v>
      </c>
      <c r="M22" s="293"/>
      <c r="N22" s="293"/>
      <c r="O22" s="56">
        <v>153.8005</v>
      </c>
      <c r="P22" s="56">
        <v>18.544799999999999</v>
      </c>
      <c r="Q22" s="294">
        <v>0</v>
      </c>
      <c r="R22" s="294"/>
      <c r="S22" s="294"/>
      <c r="T22" s="294"/>
      <c r="U22" s="47">
        <v>172.34530000000001</v>
      </c>
      <c r="V22" s="294">
        <v>0</v>
      </c>
      <c r="W22" s="294"/>
      <c r="X22" s="21" t="s">
        <v>72</v>
      </c>
      <c r="Z22" s="295" t="s">
        <v>73</v>
      </c>
      <c r="AA22" s="295"/>
      <c r="AB22" s="21" t="s">
        <v>669</v>
      </c>
      <c r="AC22" s="16">
        <v>44264.536608796298</v>
      </c>
      <c r="AD22" s="296">
        <v>44264.537685185183</v>
      </c>
      <c r="AE22" s="296"/>
      <c r="AF22" s="296"/>
      <c r="AG22" s="294">
        <v>172.34530000000001</v>
      </c>
      <c r="AH22" s="294"/>
      <c r="AI22" s="47">
        <v>0</v>
      </c>
      <c r="AJ22" s="51">
        <f t="shared" si="4"/>
        <v>0</v>
      </c>
      <c r="AM22" s="23" t="str">
        <v>2021-04</v>
      </c>
      <c r="AN22" s="23" t="str">
        <v>2021-04</v>
      </c>
      <c r="AO22" s="28">
        <f t="shared" si="9"/>
        <v>172.34530000000001</v>
      </c>
    </row>
    <row r="23" spans="1:41" ht="11.25" customHeight="1" x14ac:dyDescent="0.2">
      <c r="A23" s="34" t="s">
        <v>446</v>
      </c>
      <c r="B23" s="33" t="b">
        <f t="shared" si="5"/>
        <v>1</v>
      </c>
      <c r="C23" s="33" t="str">
        <f t="shared" si="6"/>
        <v>2021-04</v>
      </c>
      <c r="D23" s="33" t="str">
        <f t="shared" si="7"/>
        <v>2021-04</v>
      </c>
      <c r="E23" s="39">
        <f t="shared" si="8"/>
        <v>172.34530000000001</v>
      </c>
      <c r="I23" s="292" t="s">
        <v>460</v>
      </c>
      <c r="J23" s="292"/>
      <c r="K23" s="292"/>
      <c r="L23" s="293">
        <v>44287</v>
      </c>
      <c r="M23" s="293"/>
      <c r="N23" s="293"/>
      <c r="O23" s="56">
        <v>154.4271</v>
      </c>
      <c r="P23" s="56">
        <v>17.918199999999999</v>
      </c>
      <c r="Q23" s="294">
        <v>0</v>
      </c>
      <c r="R23" s="294"/>
      <c r="S23" s="294"/>
      <c r="T23" s="294"/>
      <c r="U23" s="47">
        <v>172.34530000000001</v>
      </c>
      <c r="V23" s="294">
        <v>0</v>
      </c>
      <c r="W23" s="294"/>
      <c r="X23" s="21" t="s">
        <v>72</v>
      </c>
      <c r="Z23" s="295" t="s">
        <v>73</v>
      </c>
      <c r="AA23" s="295"/>
      <c r="AB23" s="21" t="s">
        <v>670</v>
      </c>
      <c r="AC23" s="16">
        <v>44291.500949074078</v>
      </c>
      <c r="AD23" s="296">
        <v>44291.503634259258</v>
      </c>
      <c r="AE23" s="296"/>
      <c r="AF23" s="296"/>
      <c r="AG23" s="294">
        <v>172.34530000000001</v>
      </c>
      <c r="AH23" s="294"/>
      <c r="AI23" s="47">
        <v>0</v>
      </c>
      <c r="AJ23" s="51">
        <f t="shared" si="4"/>
        <v>0</v>
      </c>
      <c r="AM23" s="23" t="str">
        <v>2021-05</v>
      </c>
      <c r="AN23" s="23" t="str">
        <v>2021-05</v>
      </c>
      <c r="AO23" s="28">
        <f t="shared" si="9"/>
        <v>172.34530000000001</v>
      </c>
    </row>
    <row r="24" spans="1:41" ht="11.25" customHeight="1" x14ac:dyDescent="0.2">
      <c r="A24" s="34" t="s">
        <v>446</v>
      </c>
      <c r="B24" s="33" t="b">
        <f t="shared" si="5"/>
        <v>1</v>
      </c>
      <c r="C24" s="33" t="str">
        <f t="shared" si="6"/>
        <v>2021-05</v>
      </c>
      <c r="D24" s="33" t="str">
        <f t="shared" si="7"/>
        <v>2021-05</v>
      </c>
      <c r="E24" s="39">
        <f t="shared" si="8"/>
        <v>172.34530000000001</v>
      </c>
      <c r="I24" s="292" t="s">
        <v>461</v>
      </c>
      <c r="J24" s="292"/>
      <c r="K24" s="292"/>
      <c r="L24" s="293">
        <v>44317</v>
      </c>
      <c r="M24" s="293"/>
      <c r="N24" s="293"/>
      <c r="O24" s="56">
        <v>155.05629999999999</v>
      </c>
      <c r="P24" s="56">
        <v>17.289000000000001</v>
      </c>
      <c r="Q24" s="294">
        <v>0</v>
      </c>
      <c r="R24" s="294"/>
      <c r="S24" s="294"/>
      <c r="T24" s="294"/>
      <c r="U24" s="47">
        <v>172.34530000000001</v>
      </c>
      <c r="V24" s="294">
        <v>0</v>
      </c>
      <c r="W24" s="294"/>
      <c r="X24" s="21" t="s">
        <v>72</v>
      </c>
      <c r="Z24" s="295" t="s">
        <v>73</v>
      </c>
      <c r="AA24" s="295"/>
      <c r="AB24" s="21" t="s">
        <v>671</v>
      </c>
      <c r="AC24" s="16">
        <v>44320.707106481481</v>
      </c>
      <c r="AD24" s="296">
        <v>44320.707488425927</v>
      </c>
      <c r="AE24" s="296"/>
      <c r="AF24" s="296"/>
      <c r="AG24" s="294">
        <v>172.34530000000001</v>
      </c>
      <c r="AH24" s="294"/>
      <c r="AI24" s="47">
        <v>0</v>
      </c>
      <c r="AJ24" s="51">
        <f t="shared" si="4"/>
        <v>0</v>
      </c>
      <c r="AM24" s="23" t="str">
        <v>2021-06</v>
      </c>
      <c r="AN24" s="23" t="str">
        <v>2021-06</v>
      </c>
      <c r="AO24" s="28">
        <f>SUMIFS(E:E,C:C,AM24)</f>
        <v>172.34530000000001</v>
      </c>
    </row>
    <row r="25" spans="1:41" ht="11.25" customHeight="1" x14ac:dyDescent="0.2">
      <c r="A25" s="34" t="s">
        <v>446</v>
      </c>
      <c r="B25" s="33" t="b">
        <f t="shared" si="5"/>
        <v>1</v>
      </c>
      <c r="C25" s="33" t="str">
        <f t="shared" si="6"/>
        <v>2021-06</v>
      </c>
      <c r="D25" s="33" t="str">
        <f t="shared" si="7"/>
        <v>2021-06</v>
      </c>
      <c r="E25" s="39">
        <f t="shared" si="8"/>
        <v>172.34530000000001</v>
      </c>
      <c r="I25" s="292" t="s">
        <v>462</v>
      </c>
      <c r="J25" s="292"/>
      <c r="K25" s="292"/>
      <c r="L25" s="293">
        <v>44348</v>
      </c>
      <c r="M25" s="293"/>
      <c r="N25" s="293"/>
      <c r="O25" s="56">
        <v>155.68799999999999</v>
      </c>
      <c r="P25" s="56">
        <v>16.657299999999999</v>
      </c>
      <c r="Q25" s="294">
        <v>0</v>
      </c>
      <c r="R25" s="294"/>
      <c r="S25" s="294"/>
      <c r="T25" s="294"/>
      <c r="U25" s="47">
        <v>172.34530000000001</v>
      </c>
      <c r="V25" s="294">
        <v>0</v>
      </c>
      <c r="W25" s="294"/>
      <c r="X25" s="21" t="s">
        <v>72</v>
      </c>
      <c r="Z25" s="295" t="s">
        <v>73</v>
      </c>
      <c r="AA25" s="295"/>
      <c r="AB25" s="21" t="s">
        <v>672</v>
      </c>
      <c r="AC25" s="16">
        <v>44351.362442129626</v>
      </c>
      <c r="AD25" s="296">
        <v>44351.362708333334</v>
      </c>
      <c r="AE25" s="296"/>
      <c r="AF25" s="296"/>
      <c r="AG25" s="294">
        <v>172.34530000000001</v>
      </c>
      <c r="AH25" s="294"/>
      <c r="AI25" s="47">
        <v>0</v>
      </c>
      <c r="AJ25" s="51">
        <f t="shared" si="4"/>
        <v>0</v>
      </c>
      <c r="AM25" s="23" t="str">
        <v>2021-07</v>
      </c>
      <c r="AN25" s="23" t="str">
        <v>2021-07</v>
      </c>
      <c r="AO25" s="28">
        <f t="shared" ref="AO25:AO40" si="10">SUMIFS(E:E,C:C,AM25)</f>
        <v>172.34530000000001</v>
      </c>
    </row>
    <row r="26" spans="1:41" ht="11.25" customHeight="1" x14ac:dyDescent="0.2">
      <c r="A26" s="34" t="s">
        <v>446</v>
      </c>
      <c r="B26" s="33" t="b">
        <f t="shared" si="5"/>
        <v>1</v>
      </c>
      <c r="C26" s="33" t="str">
        <f t="shared" si="6"/>
        <v>2021-07</v>
      </c>
      <c r="D26" s="33" t="str">
        <f t="shared" si="7"/>
        <v>2021-07</v>
      </c>
      <c r="E26" s="39">
        <f t="shared" si="8"/>
        <v>172.34530000000001</v>
      </c>
      <c r="I26" s="292" t="s">
        <v>463</v>
      </c>
      <c r="J26" s="292"/>
      <c r="K26" s="292"/>
      <c r="L26" s="293">
        <v>44378</v>
      </c>
      <c r="M26" s="293"/>
      <c r="N26" s="293"/>
      <c r="O26" s="56">
        <v>156.32230000000001</v>
      </c>
      <c r="P26" s="56">
        <v>16.023</v>
      </c>
      <c r="Q26" s="294">
        <v>0</v>
      </c>
      <c r="R26" s="294"/>
      <c r="S26" s="294"/>
      <c r="T26" s="294"/>
      <c r="U26" s="47">
        <v>172.34530000000001</v>
      </c>
      <c r="V26" s="294">
        <v>0</v>
      </c>
      <c r="W26" s="294"/>
      <c r="X26" s="21" t="s">
        <v>72</v>
      </c>
      <c r="Z26" s="295" t="s">
        <v>73</v>
      </c>
      <c r="AA26" s="295"/>
      <c r="AB26" s="21" t="s">
        <v>673</v>
      </c>
      <c r="AC26" s="16">
        <v>44382.735081018516</v>
      </c>
      <c r="AD26" s="296">
        <v>44382.735081018516</v>
      </c>
      <c r="AE26" s="296"/>
      <c r="AF26" s="296"/>
      <c r="AG26" s="294">
        <v>172.34530000000001</v>
      </c>
      <c r="AH26" s="294"/>
      <c r="AI26" s="47">
        <v>0</v>
      </c>
      <c r="AJ26" s="51">
        <f t="shared" si="4"/>
        <v>0</v>
      </c>
      <c r="AM26" s="23" t="str">
        <v>2021-08</v>
      </c>
      <c r="AN26" s="23" t="str">
        <v>2021-08</v>
      </c>
      <c r="AO26" s="28">
        <f t="shared" si="10"/>
        <v>172.34530000000001</v>
      </c>
    </row>
    <row r="27" spans="1:41" ht="11.25" customHeight="1" x14ac:dyDescent="0.2">
      <c r="A27" s="34" t="s">
        <v>446</v>
      </c>
      <c r="B27" s="33" t="b">
        <f t="shared" si="5"/>
        <v>1</v>
      </c>
      <c r="C27" s="33" t="str">
        <f t="shared" si="6"/>
        <v>2021-08</v>
      </c>
      <c r="D27" s="33" t="str">
        <f t="shared" si="7"/>
        <v>2021-08</v>
      </c>
      <c r="E27" s="39">
        <f t="shared" si="8"/>
        <v>172.34530000000001</v>
      </c>
      <c r="I27" s="292" t="s">
        <v>464</v>
      </c>
      <c r="J27" s="292"/>
      <c r="K27" s="292"/>
      <c r="L27" s="293">
        <v>44409</v>
      </c>
      <c r="M27" s="293"/>
      <c r="N27" s="293"/>
      <c r="O27" s="56">
        <v>156.95910000000001</v>
      </c>
      <c r="P27" s="56">
        <v>15.386200000000001</v>
      </c>
      <c r="Q27" s="294">
        <v>0</v>
      </c>
      <c r="R27" s="294"/>
      <c r="S27" s="294"/>
      <c r="T27" s="294"/>
      <c r="U27" s="47">
        <v>172.34530000000001</v>
      </c>
      <c r="V27" s="294">
        <v>0</v>
      </c>
      <c r="W27" s="294"/>
      <c r="X27" s="21" t="s">
        <v>72</v>
      </c>
      <c r="Z27" s="295" t="s">
        <v>73</v>
      </c>
      <c r="AA27" s="295"/>
      <c r="AB27" s="21" t="s">
        <v>674</v>
      </c>
      <c r="AC27" s="16">
        <v>44414.573761574073</v>
      </c>
      <c r="AD27" s="296">
        <v>44414.573761574073</v>
      </c>
      <c r="AE27" s="296"/>
      <c r="AF27" s="296"/>
      <c r="AG27" s="294">
        <v>172.34530000000001</v>
      </c>
      <c r="AH27" s="294"/>
      <c r="AI27" s="47">
        <v>0</v>
      </c>
      <c r="AJ27" s="51">
        <f t="shared" si="4"/>
        <v>0</v>
      </c>
      <c r="AM27" s="23" t="str">
        <v>2021-09</v>
      </c>
      <c r="AN27" s="23" t="str">
        <v>2021-09</v>
      </c>
      <c r="AO27" s="28">
        <f t="shared" si="10"/>
        <v>172.34530000000001</v>
      </c>
    </row>
    <row r="28" spans="1:41" ht="11.25" customHeight="1" x14ac:dyDescent="0.2">
      <c r="A28" s="34" t="s">
        <v>446</v>
      </c>
      <c r="B28" s="33" t="b">
        <f t="shared" si="5"/>
        <v>1</v>
      </c>
      <c r="C28" s="33" t="str">
        <f t="shared" si="6"/>
        <v>2021-09</v>
      </c>
      <c r="D28" s="33" t="str">
        <f t="shared" si="7"/>
        <v>2021-09</v>
      </c>
      <c r="E28" s="39">
        <f t="shared" si="8"/>
        <v>172.34530000000001</v>
      </c>
      <c r="I28" s="292" t="s">
        <v>465</v>
      </c>
      <c r="J28" s="292"/>
      <c r="K28" s="292"/>
      <c r="L28" s="293">
        <v>44440</v>
      </c>
      <c r="M28" s="293"/>
      <c r="N28" s="293"/>
      <c r="O28" s="56">
        <v>157.5986</v>
      </c>
      <c r="P28" s="56">
        <v>14.746700000000001</v>
      </c>
      <c r="Q28" s="294">
        <v>0</v>
      </c>
      <c r="R28" s="294"/>
      <c r="S28" s="294"/>
      <c r="T28" s="294"/>
      <c r="U28" s="47">
        <v>172.34530000000001</v>
      </c>
      <c r="V28" s="294">
        <v>0</v>
      </c>
      <c r="W28" s="294"/>
      <c r="X28" s="21" t="s">
        <v>72</v>
      </c>
      <c r="Z28" s="295" t="s">
        <v>73</v>
      </c>
      <c r="AA28" s="295"/>
      <c r="AB28" s="21" t="s">
        <v>675</v>
      </c>
      <c r="AC28" s="16">
        <v>44452.706111111111</v>
      </c>
      <c r="AD28" s="296">
        <v>44452.706111111111</v>
      </c>
      <c r="AE28" s="296"/>
      <c r="AF28" s="296"/>
      <c r="AG28" s="294">
        <v>172.34530000000001</v>
      </c>
      <c r="AH28" s="294"/>
      <c r="AI28" s="47">
        <v>0</v>
      </c>
      <c r="AJ28" s="51">
        <f t="shared" si="4"/>
        <v>0</v>
      </c>
      <c r="AM28" s="23" t="str">
        <v>2021-10</v>
      </c>
      <c r="AN28" s="23" t="str">
        <v>2021-10</v>
      </c>
      <c r="AO28" s="28">
        <f t="shared" si="10"/>
        <v>172.34530000000001</v>
      </c>
    </row>
    <row r="29" spans="1:41" ht="11.25" customHeight="1" x14ac:dyDescent="0.2">
      <c r="A29" s="34" t="s">
        <v>446</v>
      </c>
      <c r="B29" s="33" t="b">
        <f t="shared" si="5"/>
        <v>1</v>
      </c>
      <c r="C29" s="33" t="str">
        <f t="shared" si="6"/>
        <v>2021-10</v>
      </c>
      <c r="D29" s="33" t="str">
        <f t="shared" si="7"/>
        <v>2021-10</v>
      </c>
      <c r="E29" s="39">
        <f t="shared" si="8"/>
        <v>172.34530000000001</v>
      </c>
      <c r="I29" s="292" t="s">
        <v>466</v>
      </c>
      <c r="J29" s="292"/>
      <c r="K29" s="292"/>
      <c r="L29" s="293">
        <v>44470</v>
      </c>
      <c r="M29" s="293"/>
      <c r="N29" s="293"/>
      <c r="O29" s="56">
        <v>158.2407</v>
      </c>
      <c r="P29" s="56">
        <v>14.1046</v>
      </c>
      <c r="Q29" s="294">
        <v>0</v>
      </c>
      <c r="R29" s="294"/>
      <c r="S29" s="294"/>
      <c r="T29" s="294"/>
      <c r="U29" s="47">
        <v>172.34530000000001</v>
      </c>
      <c r="V29" s="294">
        <v>0</v>
      </c>
      <c r="W29" s="294"/>
      <c r="X29" s="21" t="s">
        <v>72</v>
      </c>
      <c r="Z29" s="295" t="s">
        <v>73</v>
      </c>
      <c r="AA29" s="295"/>
      <c r="AB29" s="21" t="s">
        <v>676</v>
      </c>
      <c r="AC29" s="16">
        <v>44473.686585648145</v>
      </c>
      <c r="AD29" s="296">
        <v>44473.686585648145</v>
      </c>
      <c r="AE29" s="296"/>
      <c r="AF29" s="296"/>
      <c r="AG29" s="294">
        <v>172.34530000000001</v>
      </c>
      <c r="AH29" s="294"/>
      <c r="AI29" s="47">
        <v>0</v>
      </c>
      <c r="AJ29" s="51">
        <f t="shared" si="4"/>
        <v>0</v>
      </c>
      <c r="AM29" s="23" t="str">
        <v>2021-11</v>
      </c>
      <c r="AN29" s="23" t="str">
        <v>2021-11</v>
      </c>
      <c r="AO29" s="28">
        <f t="shared" si="10"/>
        <v>344.69060000000002</v>
      </c>
    </row>
    <row r="30" spans="1:41" ht="11.25" customHeight="1" x14ac:dyDescent="0.2">
      <c r="A30" s="34" t="s">
        <v>446</v>
      </c>
      <c r="B30" s="33" t="b">
        <f t="shared" si="5"/>
        <v>1</v>
      </c>
      <c r="C30" s="33" t="str">
        <f t="shared" si="6"/>
        <v>2021-11</v>
      </c>
      <c r="D30" s="33" t="str">
        <f t="shared" si="7"/>
        <v>2021-11</v>
      </c>
      <c r="E30" s="39">
        <f t="shared" si="8"/>
        <v>172.34530000000001</v>
      </c>
      <c r="I30" s="292" t="s">
        <v>467</v>
      </c>
      <c r="J30" s="292"/>
      <c r="K30" s="292"/>
      <c r="L30" s="293">
        <v>44501</v>
      </c>
      <c r="M30" s="293"/>
      <c r="N30" s="293"/>
      <c r="O30" s="56">
        <v>158.8854</v>
      </c>
      <c r="P30" s="56">
        <v>13.459899999999999</v>
      </c>
      <c r="Q30" s="294">
        <v>0</v>
      </c>
      <c r="R30" s="294"/>
      <c r="S30" s="294"/>
      <c r="T30" s="294"/>
      <c r="U30" s="47">
        <v>172.34530000000001</v>
      </c>
      <c r="V30" s="294">
        <v>0</v>
      </c>
      <c r="W30" s="294"/>
      <c r="X30" s="21" t="s">
        <v>72</v>
      </c>
      <c r="Z30" s="295" t="s">
        <v>73</v>
      </c>
      <c r="AA30" s="295"/>
      <c r="AB30" s="21" t="s">
        <v>677</v>
      </c>
      <c r="AC30" s="16">
        <v>44512.475844907407</v>
      </c>
      <c r="AD30" s="296">
        <v>44512.475844907407</v>
      </c>
      <c r="AE30" s="296"/>
      <c r="AF30" s="296"/>
      <c r="AG30" s="294">
        <v>172.34530000000001</v>
      </c>
      <c r="AH30" s="294"/>
      <c r="AI30" s="47">
        <v>0</v>
      </c>
      <c r="AJ30" s="51">
        <f t="shared" si="4"/>
        <v>0</v>
      </c>
      <c r="AM30" s="23" t="str">
        <v>2022-01</v>
      </c>
      <c r="AN30" s="23" t="str">
        <v>2022-01</v>
      </c>
      <c r="AO30" s="28">
        <f t="shared" si="10"/>
        <v>172.34530000000001</v>
      </c>
    </row>
    <row r="31" spans="1:41" ht="11.25" customHeight="1" x14ac:dyDescent="0.2">
      <c r="A31" s="34" t="s">
        <v>446</v>
      </c>
      <c r="B31" s="33" t="b">
        <f t="shared" si="5"/>
        <v>1</v>
      </c>
      <c r="C31" s="33" t="str">
        <f t="shared" si="6"/>
        <v>2021-11</v>
      </c>
      <c r="D31" s="33" t="str">
        <f t="shared" si="7"/>
        <v>2021-11</v>
      </c>
      <c r="E31" s="39">
        <f t="shared" si="8"/>
        <v>172.34530000000001</v>
      </c>
      <c r="I31" s="292" t="s">
        <v>468</v>
      </c>
      <c r="J31" s="292"/>
      <c r="K31" s="292"/>
      <c r="L31" s="293">
        <v>44531</v>
      </c>
      <c r="M31" s="293"/>
      <c r="N31" s="293"/>
      <c r="O31" s="56">
        <v>159.53270000000001</v>
      </c>
      <c r="P31" s="56">
        <v>12.8126</v>
      </c>
      <c r="Q31" s="294">
        <v>0</v>
      </c>
      <c r="R31" s="294"/>
      <c r="S31" s="294"/>
      <c r="T31" s="294"/>
      <c r="U31" s="47">
        <v>172.34530000000001</v>
      </c>
      <c r="V31" s="294">
        <v>0</v>
      </c>
      <c r="W31" s="294"/>
      <c r="X31" s="21" t="s">
        <v>72</v>
      </c>
      <c r="Z31" s="295" t="s">
        <v>73</v>
      </c>
      <c r="AA31" s="295"/>
      <c r="AB31" s="21" t="s">
        <v>678</v>
      </c>
      <c r="AC31" s="16">
        <v>44512.711446759262</v>
      </c>
      <c r="AD31" s="296">
        <v>44512.711446759262</v>
      </c>
      <c r="AE31" s="296"/>
      <c r="AF31" s="296"/>
      <c r="AG31" s="294">
        <v>172.34530000000001</v>
      </c>
      <c r="AH31" s="294"/>
      <c r="AI31" s="47">
        <v>0</v>
      </c>
      <c r="AJ31" s="51">
        <f t="shared" si="4"/>
        <v>0</v>
      </c>
      <c r="AM31" s="23" t="str">
        <v>2022-02</v>
      </c>
      <c r="AN31" s="23" t="str">
        <v>2022-02</v>
      </c>
      <c r="AO31" s="28">
        <f t="shared" si="10"/>
        <v>172.34530000000001</v>
      </c>
    </row>
    <row r="32" spans="1:41" ht="11.25" customHeight="1" x14ac:dyDescent="0.2">
      <c r="A32" s="34" t="s">
        <v>446</v>
      </c>
      <c r="B32" s="33" t="b">
        <f t="shared" si="5"/>
        <v>1</v>
      </c>
      <c r="C32" s="33" t="str">
        <f t="shared" si="6"/>
        <v>2022-01</v>
      </c>
      <c r="D32" s="33" t="str">
        <f t="shared" si="7"/>
        <v>2022-01</v>
      </c>
      <c r="E32" s="39">
        <f t="shared" si="8"/>
        <v>172.34530000000001</v>
      </c>
      <c r="I32" s="292" t="s">
        <v>469</v>
      </c>
      <c r="J32" s="292"/>
      <c r="K32" s="292"/>
      <c r="L32" s="293">
        <v>44562</v>
      </c>
      <c r="M32" s="293"/>
      <c r="N32" s="293"/>
      <c r="O32" s="56">
        <v>160.18270000000001</v>
      </c>
      <c r="P32" s="56">
        <v>12.162599999999999</v>
      </c>
      <c r="Q32" s="294">
        <v>0</v>
      </c>
      <c r="R32" s="294"/>
      <c r="S32" s="294"/>
      <c r="T32" s="294"/>
      <c r="U32" s="47">
        <v>172.34530000000001</v>
      </c>
      <c r="V32" s="294">
        <v>0</v>
      </c>
      <c r="W32" s="294"/>
      <c r="X32" s="21" t="s">
        <v>72</v>
      </c>
      <c r="Z32" s="295" t="s">
        <v>73</v>
      </c>
      <c r="AA32" s="295"/>
      <c r="AB32" s="21" t="s">
        <v>679</v>
      </c>
      <c r="AC32" s="16">
        <v>44580.802141203705</v>
      </c>
      <c r="AD32" s="296">
        <v>44580.802141203705</v>
      </c>
      <c r="AE32" s="296"/>
      <c r="AF32" s="296"/>
      <c r="AG32" s="294">
        <v>172.34530000000001</v>
      </c>
      <c r="AH32" s="294"/>
      <c r="AI32" s="47">
        <v>0</v>
      </c>
      <c r="AJ32" s="51">
        <f t="shared" si="4"/>
        <v>0</v>
      </c>
      <c r="AM32" s="23" t="str">
        <v>2022-03</v>
      </c>
      <c r="AN32" s="23" t="str">
        <v>2022-03</v>
      </c>
      <c r="AO32" s="28">
        <f t="shared" si="10"/>
        <v>172.34530000000001</v>
      </c>
    </row>
    <row r="33" spans="1:41" ht="11.25" customHeight="1" x14ac:dyDescent="0.2">
      <c r="A33" s="34" t="s">
        <v>446</v>
      </c>
      <c r="B33" s="33" t="b">
        <f t="shared" si="5"/>
        <v>1</v>
      </c>
      <c r="C33" s="33" t="str">
        <f t="shared" si="6"/>
        <v>2022-02</v>
      </c>
      <c r="D33" s="33" t="str">
        <f t="shared" si="7"/>
        <v>2022-02</v>
      </c>
      <c r="E33" s="39">
        <f t="shared" si="8"/>
        <v>172.34530000000001</v>
      </c>
      <c r="I33" s="292" t="s">
        <v>470</v>
      </c>
      <c r="J33" s="292"/>
      <c r="K33" s="292"/>
      <c r="L33" s="293">
        <v>44593</v>
      </c>
      <c r="M33" s="293"/>
      <c r="N33" s="293"/>
      <c r="O33" s="56">
        <v>160.83529999999999</v>
      </c>
      <c r="P33" s="56">
        <v>11.51</v>
      </c>
      <c r="Q33" s="294">
        <v>0</v>
      </c>
      <c r="R33" s="294"/>
      <c r="S33" s="294"/>
      <c r="T33" s="294"/>
      <c r="U33" s="47">
        <v>172.34530000000001</v>
      </c>
      <c r="V33" s="294">
        <v>0</v>
      </c>
      <c r="W33" s="294"/>
      <c r="X33" s="21" t="s">
        <v>72</v>
      </c>
      <c r="Z33" s="295" t="s">
        <v>73</v>
      </c>
      <c r="AA33" s="295"/>
      <c r="AB33" s="21" t="s">
        <v>680</v>
      </c>
      <c r="AC33" s="16">
        <v>44604.690416666665</v>
      </c>
      <c r="AD33" s="296">
        <v>44604.690416666665</v>
      </c>
      <c r="AE33" s="296"/>
      <c r="AF33" s="296"/>
      <c r="AG33" s="294">
        <v>172.34530000000001</v>
      </c>
      <c r="AH33" s="294"/>
      <c r="AI33" s="47">
        <v>0</v>
      </c>
      <c r="AJ33" s="51">
        <f t="shared" si="4"/>
        <v>0</v>
      </c>
      <c r="AM33" s="23" t="str">
        <v/>
      </c>
      <c r="AN33" s="23" t="str">
        <v/>
      </c>
      <c r="AO33" s="28">
        <f t="shared" si="10"/>
        <v>0</v>
      </c>
    </row>
    <row r="34" spans="1:41" ht="11.25" customHeight="1" x14ac:dyDescent="0.2">
      <c r="A34" s="34" t="s">
        <v>446</v>
      </c>
      <c r="B34" s="33" t="b">
        <f t="shared" si="5"/>
        <v>1</v>
      </c>
      <c r="C34" s="33" t="str">
        <f t="shared" si="6"/>
        <v>2022-03</v>
      </c>
      <c r="D34" s="33" t="str">
        <f t="shared" si="7"/>
        <v>2022-03</v>
      </c>
      <c r="E34" s="39">
        <f t="shared" si="8"/>
        <v>172.34530000000001</v>
      </c>
      <c r="I34" s="292" t="s">
        <v>471</v>
      </c>
      <c r="J34" s="292"/>
      <c r="K34" s="292"/>
      <c r="L34" s="293">
        <v>44621</v>
      </c>
      <c r="M34" s="293"/>
      <c r="N34" s="293"/>
      <c r="O34" s="56">
        <v>161.4905</v>
      </c>
      <c r="P34" s="56">
        <v>10.854799999999999</v>
      </c>
      <c r="Q34" s="294">
        <v>0</v>
      </c>
      <c r="R34" s="294"/>
      <c r="S34" s="294"/>
      <c r="T34" s="294"/>
      <c r="U34" s="47">
        <v>172.34530000000001</v>
      </c>
      <c r="V34" s="294">
        <v>0</v>
      </c>
      <c r="W34" s="294"/>
      <c r="X34" s="21" t="s">
        <v>72</v>
      </c>
      <c r="Z34" s="295" t="s">
        <v>73</v>
      </c>
      <c r="AA34" s="295"/>
      <c r="AB34" s="21" t="s">
        <v>681</v>
      </c>
      <c r="AC34" s="16">
        <v>44629.488391203704</v>
      </c>
      <c r="AD34" s="296">
        <v>44629.488391203704</v>
      </c>
      <c r="AE34" s="296"/>
      <c r="AF34" s="296"/>
      <c r="AG34" s="294">
        <v>172.34530000000001</v>
      </c>
      <c r="AH34" s="294"/>
      <c r="AI34" s="47">
        <v>0</v>
      </c>
      <c r="AJ34" s="51">
        <f t="shared" si="4"/>
        <v>0</v>
      </c>
      <c r="AM34" s="23" t="str">
        <v>2022-05</v>
      </c>
      <c r="AN34" s="23" t="str">
        <v>2022-05</v>
      </c>
      <c r="AO34" s="28">
        <f t="shared" si="10"/>
        <v>180.62</v>
      </c>
    </row>
    <row r="35" spans="1:41" ht="11.25" customHeight="1" x14ac:dyDescent="0.2">
      <c r="A35" s="34" t="s">
        <v>446</v>
      </c>
      <c r="B35" s="33" t="b">
        <f t="shared" si="5"/>
        <v>1</v>
      </c>
      <c r="C35" s="33" t="str">
        <f t="shared" si="6"/>
        <v/>
      </c>
      <c r="D35" s="33" t="str">
        <f t="shared" si="7"/>
        <v/>
      </c>
      <c r="E35" s="39">
        <f t="shared" si="8"/>
        <v>0</v>
      </c>
      <c r="I35" s="292" t="s">
        <v>472</v>
      </c>
      <c r="J35" s="292"/>
      <c r="K35" s="292"/>
      <c r="L35" s="293">
        <v>44652</v>
      </c>
      <c r="M35" s="293"/>
      <c r="N35" s="293"/>
      <c r="O35" s="47">
        <v>162.14850000000001</v>
      </c>
      <c r="P35" s="47">
        <v>10.1968</v>
      </c>
      <c r="Q35" s="294">
        <v>0</v>
      </c>
      <c r="R35" s="294"/>
      <c r="S35" s="294"/>
      <c r="T35" s="294"/>
      <c r="U35" s="47">
        <v>172.34530000000001</v>
      </c>
      <c r="V35" s="294">
        <v>0</v>
      </c>
      <c r="W35" s="294"/>
      <c r="X35" s="21" t="s">
        <v>85</v>
      </c>
      <c r="Z35" s="295"/>
      <c r="AA35" s="295"/>
      <c r="AB35" s="21"/>
      <c r="AC35" s="16"/>
      <c r="AD35" s="296"/>
      <c r="AE35" s="296"/>
      <c r="AF35" s="296"/>
      <c r="AG35" s="294"/>
      <c r="AH35" s="294"/>
      <c r="AI35" s="47"/>
      <c r="AM35" s="23" t="str">
        <v>2022-07</v>
      </c>
      <c r="AN35" s="23" t="str">
        <v>2022-07</v>
      </c>
      <c r="AO35" s="28">
        <f t="shared" si="10"/>
        <v>336.41110000000003</v>
      </c>
    </row>
    <row r="36" spans="1:41" ht="11.25" customHeight="1" x14ac:dyDescent="0.2">
      <c r="A36" s="34" t="s">
        <v>446</v>
      </c>
      <c r="B36" s="33" t="b">
        <f t="shared" si="5"/>
        <v>1</v>
      </c>
      <c r="C36" s="33" t="str">
        <f t="shared" si="6"/>
        <v/>
      </c>
      <c r="D36" s="33" t="str">
        <f t="shared" si="7"/>
        <v/>
      </c>
      <c r="E36" s="39">
        <f t="shared" si="8"/>
        <v>0</v>
      </c>
      <c r="I36" s="292" t="s">
        <v>473</v>
      </c>
      <c r="J36" s="292"/>
      <c r="K36" s="292"/>
      <c r="L36" s="293">
        <v>44682</v>
      </c>
      <c r="M36" s="293"/>
      <c r="N36" s="293"/>
      <c r="O36" s="47">
        <v>162.8091</v>
      </c>
      <c r="P36" s="47">
        <v>9.5361999999999991</v>
      </c>
      <c r="Q36" s="294">
        <v>0</v>
      </c>
      <c r="R36" s="294"/>
      <c r="S36" s="294"/>
      <c r="T36" s="294"/>
      <c r="U36" s="47">
        <v>172.34530000000001</v>
      </c>
      <c r="V36" s="294">
        <v>0</v>
      </c>
      <c r="W36" s="294"/>
      <c r="X36" s="21" t="s">
        <v>85</v>
      </c>
      <c r="Z36" s="295"/>
      <c r="AA36" s="295"/>
      <c r="AB36" s="21"/>
      <c r="AC36" s="16"/>
      <c r="AD36" s="296"/>
      <c r="AE36" s="296"/>
      <c r="AF36" s="296"/>
      <c r="AG36" s="294"/>
      <c r="AH36" s="294"/>
      <c r="AI36" s="47"/>
      <c r="AM36" s="23" t="str">
        <v>2022-08</v>
      </c>
      <c r="AN36" s="23" t="str">
        <v>2022-08</v>
      </c>
      <c r="AO36" s="28">
        <f t="shared" si="10"/>
        <v>172.34370000000001</v>
      </c>
    </row>
    <row r="37" spans="1:41" ht="11.25" customHeight="1" x14ac:dyDescent="0.2">
      <c r="A37" s="34" t="s">
        <v>446</v>
      </c>
      <c r="B37" s="33" t="b">
        <f t="shared" si="5"/>
        <v>1</v>
      </c>
      <c r="C37" s="33" t="str">
        <f t="shared" si="6"/>
        <v/>
      </c>
      <c r="D37" s="33" t="str">
        <f t="shared" si="7"/>
        <v/>
      </c>
      <c r="E37" s="39">
        <f t="shared" si="8"/>
        <v>0</v>
      </c>
      <c r="I37" s="292" t="s">
        <v>474</v>
      </c>
      <c r="J37" s="292"/>
      <c r="K37" s="292"/>
      <c r="L37" s="293">
        <v>44713</v>
      </c>
      <c r="M37" s="293"/>
      <c r="N37" s="293"/>
      <c r="O37" s="47">
        <v>163.47239999999999</v>
      </c>
      <c r="P37" s="47">
        <v>8.8728999999999996</v>
      </c>
      <c r="Q37" s="294">
        <v>0</v>
      </c>
      <c r="R37" s="294"/>
      <c r="S37" s="294"/>
      <c r="T37" s="294"/>
      <c r="U37" s="47">
        <v>172.34530000000001</v>
      </c>
      <c r="V37" s="294">
        <v>0</v>
      </c>
      <c r="W37" s="294"/>
      <c r="X37" s="21" t="s">
        <v>85</v>
      </c>
      <c r="Z37" s="295"/>
      <c r="AA37" s="295"/>
      <c r="AB37" s="21"/>
      <c r="AC37" s="16"/>
      <c r="AD37" s="296"/>
      <c r="AE37" s="296"/>
      <c r="AF37" s="296"/>
      <c r="AG37" s="294"/>
      <c r="AH37" s="294"/>
      <c r="AI37" s="47"/>
      <c r="AM37" s="23" t="str">
        <v>2022-10</v>
      </c>
      <c r="AN37" s="23" t="str">
        <v>2022-10</v>
      </c>
      <c r="AO37" s="28">
        <f t="shared" si="10"/>
        <v>172.34370000000001</v>
      </c>
    </row>
    <row r="38" spans="1:41" ht="11.25" customHeight="1" x14ac:dyDescent="0.2">
      <c r="A38" s="34" t="s">
        <v>446</v>
      </c>
      <c r="B38" s="33" t="b">
        <f t="shared" si="5"/>
        <v>1</v>
      </c>
      <c r="C38" s="33" t="str">
        <f t="shared" si="6"/>
        <v/>
      </c>
      <c r="D38" s="33" t="str">
        <f t="shared" si="7"/>
        <v/>
      </c>
      <c r="E38" s="39">
        <f t="shared" si="8"/>
        <v>0</v>
      </c>
      <c r="I38" s="292" t="s">
        <v>475</v>
      </c>
      <c r="J38" s="292"/>
      <c r="K38" s="292"/>
      <c r="L38" s="293">
        <v>44743</v>
      </c>
      <c r="M38" s="293"/>
      <c r="N38" s="293"/>
      <c r="O38" s="47">
        <v>164.13839999999999</v>
      </c>
      <c r="P38" s="47">
        <v>8.2068999999999992</v>
      </c>
      <c r="Q38" s="294">
        <v>0</v>
      </c>
      <c r="R38" s="294"/>
      <c r="S38" s="294"/>
      <c r="T38" s="294"/>
      <c r="U38" s="47">
        <v>172.34530000000001</v>
      </c>
      <c r="V38" s="294">
        <v>0</v>
      </c>
      <c r="W38" s="294"/>
      <c r="X38" s="21" t="s">
        <v>85</v>
      </c>
      <c r="Z38" s="295"/>
      <c r="AA38" s="295"/>
      <c r="AB38" s="21"/>
      <c r="AC38" s="16"/>
      <c r="AD38" s="296"/>
      <c r="AE38" s="296"/>
      <c r="AF38" s="296"/>
      <c r="AG38" s="294"/>
      <c r="AH38" s="294"/>
      <c r="AI38" s="47"/>
      <c r="AM38" s="23" t="str">
        <v>2023-01</v>
      </c>
      <c r="AN38" s="23" t="str">
        <v>2023-01</v>
      </c>
      <c r="AO38" s="28">
        <f t="shared" si="10"/>
        <v>172.34370000000001</v>
      </c>
    </row>
    <row r="39" spans="1:41" ht="11.25" customHeight="1" x14ac:dyDescent="0.2">
      <c r="A39" s="34" t="s">
        <v>446</v>
      </c>
      <c r="B39" s="33" t="b">
        <f t="shared" si="5"/>
        <v>1</v>
      </c>
      <c r="C39" s="33" t="str">
        <f t="shared" si="6"/>
        <v/>
      </c>
      <c r="D39" s="33" t="str">
        <f t="shared" si="7"/>
        <v/>
      </c>
      <c r="E39" s="39">
        <f t="shared" si="8"/>
        <v>0</v>
      </c>
      <c r="I39" s="292" t="s">
        <v>476</v>
      </c>
      <c r="J39" s="292"/>
      <c r="K39" s="292"/>
      <c r="L39" s="293">
        <v>44774</v>
      </c>
      <c r="M39" s="293"/>
      <c r="N39" s="293"/>
      <c r="O39" s="47">
        <v>164.80709999999999</v>
      </c>
      <c r="P39" s="47">
        <v>7.5381999999999998</v>
      </c>
      <c r="Q39" s="294">
        <v>0</v>
      </c>
      <c r="R39" s="294"/>
      <c r="S39" s="294"/>
      <c r="T39" s="294"/>
      <c r="U39" s="47">
        <v>172.34530000000001</v>
      </c>
      <c r="V39" s="294">
        <v>0</v>
      </c>
      <c r="W39" s="294"/>
      <c r="X39" s="21" t="s">
        <v>85</v>
      </c>
      <c r="Z39" s="295"/>
      <c r="AA39" s="295"/>
      <c r="AB39" s="21"/>
      <c r="AC39" s="16"/>
      <c r="AD39" s="296"/>
      <c r="AE39" s="296"/>
      <c r="AF39" s="296"/>
      <c r="AG39" s="294"/>
      <c r="AH39" s="294"/>
      <c r="AI39" s="47"/>
      <c r="AM39" s="23" t="str">
        <v>2023-02</v>
      </c>
      <c r="AN39" s="23" t="str">
        <v>2023-02</v>
      </c>
      <c r="AO39" s="28">
        <f t="shared" si="10"/>
        <v>172.34370000000001</v>
      </c>
    </row>
    <row r="40" spans="1:41" ht="11.25" customHeight="1" x14ac:dyDescent="0.2">
      <c r="A40" s="34" t="s">
        <v>446</v>
      </c>
      <c r="B40" s="33" t="b">
        <f t="shared" si="5"/>
        <v>1</v>
      </c>
      <c r="C40" s="33" t="str">
        <f t="shared" si="6"/>
        <v/>
      </c>
      <c r="D40" s="33" t="str">
        <f t="shared" si="7"/>
        <v/>
      </c>
      <c r="E40" s="39">
        <f t="shared" si="8"/>
        <v>0</v>
      </c>
      <c r="I40" s="292" t="s">
        <v>477</v>
      </c>
      <c r="J40" s="292"/>
      <c r="K40" s="292"/>
      <c r="L40" s="293">
        <v>44805</v>
      </c>
      <c r="M40" s="293"/>
      <c r="N40" s="293"/>
      <c r="O40" s="47">
        <v>165.4785</v>
      </c>
      <c r="P40" s="47">
        <v>6.8667999999999996</v>
      </c>
      <c r="Q40" s="294">
        <v>0</v>
      </c>
      <c r="R40" s="294"/>
      <c r="S40" s="294"/>
      <c r="T40" s="294"/>
      <c r="U40" s="47">
        <v>172.34530000000001</v>
      </c>
      <c r="V40" s="294">
        <v>0</v>
      </c>
      <c r="W40" s="294"/>
      <c r="X40" s="21" t="s">
        <v>85</v>
      </c>
      <c r="Z40" s="295"/>
      <c r="AA40" s="295"/>
      <c r="AB40" s="21"/>
      <c r="AC40" s="16"/>
      <c r="AD40" s="296"/>
      <c r="AE40" s="296"/>
      <c r="AF40" s="296"/>
      <c r="AG40" s="294"/>
      <c r="AH40" s="294"/>
      <c r="AI40" s="47"/>
      <c r="AM40" s="23" t="str">
        <v>2023-05</v>
      </c>
      <c r="AN40" s="23" t="str">
        <v>2023-05</v>
      </c>
      <c r="AO40" s="28">
        <f t="shared" si="10"/>
        <v>350.71019999999999</v>
      </c>
    </row>
    <row r="41" spans="1:41" ht="11.25" customHeight="1" x14ac:dyDescent="0.2">
      <c r="A41" s="34" t="s">
        <v>446</v>
      </c>
      <c r="B41" s="33" t="b">
        <f t="shared" si="5"/>
        <v>1</v>
      </c>
      <c r="C41" s="33" t="str">
        <f t="shared" si="6"/>
        <v/>
      </c>
      <c r="D41" s="33" t="str">
        <f t="shared" si="7"/>
        <v/>
      </c>
      <c r="E41" s="39">
        <f t="shared" si="8"/>
        <v>0</v>
      </c>
      <c r="I41" s="292" t="s">
        <v>478</v>
      </c>
      <c r="J41" s="292"/>
      <c r="K41" s="292"/>
      <c r="L41" s="293">
        <v>44835</v>
      </c>
      <c r="M41" s="293"/>
      <c r="N41" s="293"/>
      <c r="O41" s="47">
        <v>166.15270000000001</v>
      </c>
      <c r="P41" s="47">
        <v>6.1925999999999997</v>
      </c>
      <c r="Q41" s="294">
        <v>0</v>
      </c>
      <c r="R41" s="294"/>
      <c r="S41" s="294"/>
      <c r="T41" s="294"/>
      <c r="U41" s="47">
        <v>172.34530000000001</v>
      </c>
      <c r="V41" s="294">
        <v>0</v>
      </c>
      <c r="W41" s="294"/>
      <c r="X41" s="21" t="s">
        <v>85</v>
      </c>
      <c r="Z41" s="295"/>
      <c r="AA41" s="295"/>
      <c r="AB41" s="21"/>
      <c r="AC41" s="16"/>
      <c r="AD41" s="296"/>
      <c r="AE41" s="296"/>
      <c r="AF41" s="296"/>
      <c r="AG41" s="294"/>
      <c r="AH41" s="294"/>
      <c r="AI41" s="47"/>
    </row>
    <row r="42" spans="1:41" ht="11.25" customHeight="1" x14ac:dyDescent="0.2">
      <c r="A42" s="34" t="s">
        <v>446</v>
      </c>
      <c r="B42" s="33" t="b">
        <f t="shared" si="5"/>
        <v>1</v>
      </c>
      <c r="C42" s="33" t="str">
        <f t="shared" si="6"/>
        <v/>
      </c>
      <c r="D42" s="33" t="str">
        <f t="shared" si="7"/>
        <v/>
      </c>
      <c r="E42" s="39">
        <f t="shared" si="8"/>
        <v>0</v>
      </c>
      <c r="I42" s="292" t="s">
        <v>479</v>
      </c>
      <c r="J42" s="292"/>
      <c r="K42" s="292"/>
      <c r="L42" s="293">
        <v>44866</v>
      </c>
      <c r="M42" s="293"/>
      <c r="N42" s="293"/>
      <c r="O42" s="47">
        <v>166.8296</v>
      </c>
      <c r="P42" s="47">
        <v>5.5156999999999998</v>
      </c>
      <c r="Q42" s="294">
        <v>0</v>
      </c>
      <c r="R42" s="294"/>
      <c r="S42" s="294"/>
      <c r="T42" s="294"/>
      <c r="U42" s="47">
        <v>172.34530000000001</v>
      </c>
      <c r="V42" s="294">
        <v>0</v>
      </c>
      <c r="W42" s="294"/>
      <c r="X42" s="21" t="s">
        <v>85</v>
      </c>
      <c r="Z42" s="295"/>
      <c r="AA42" s="295"/>
      <c r="AB42" s="21"/>
      <c r="AC42" s="16"/>
      <c r="AD42" s="296"/>
      <c r="AE42" s="296"/>
      <c r="AF42" s="296"/>
      <c r="AG42" s="294"/>
      <c r="AH42" s="294"/>
      <c r="AI42" s="47"/>
    </row>
    <row r="43" spans="1:41" ht="11.25" customHeight="1" x14ac:dyDescent="0.2">
      <c r="A43" s="34" t="s">
        <v>446</v>
      </c>
      <c r="B43" s="33" t="b">
        <f t="shared" si="5"/>
        <v>1</v>
      </c>
      <c r="C43" s="33" t="str">
        <f t="shared" si="6"/>
        <v/>
      </c>
      <c r="D43" s="33" t="str">
        <f t="shared" si="7"/>
        <v/>
      </c>
      <c r="E43" s="39">
        <f t="shared" si="8"/>
        <v>0</v>
      </c>
      <c r="I43" s="292" t="s">
        <v>480</v>
      </c>
      <c r="J43" s="292"/>
      <c r="K43" s="292"/>
      <c r="L43" s="293">
        <v>44896</v>
      </c>
      <c r="M43" s="293"/>
      <c r="N43" s="293"/>
      <c r="O43" s="47">
        <v>167.5093</v>
      </c>
      <c r="P43" s="47">
        <v>4.8360000000000003</v>
      </c>
      <c r="Q43" s="294">
        <v>0</v>
      </c>
      <c r="R43" s="294"/>
      <c r="S43" s="294"/>
      <c r="T43" s="294"/>
      <c r="U43" s="47">
        <v>172.34530000000001</v>
      </c>
      <c r="V43" s="294">
        <v>0</v>
      </c>
      <c r="W43" s="294"/>
      <c r="X43" s="21" t="s">
        <v>85</v>
      </c>
      <c r="Z43" s="295"/>
      <c r="AA43" s="295"/>
      <c r="AB43" s="21"/>
      <c r="AC43" s="16"/>
      <c r="AD43" s="296"/>
      <c r="AE43" s="296"/>
      <c r="AF43" s="296"/>
      <c r="AG43" s="294"/>
      <c r="AH43" s="294"/>
      <c r="AI43" s="47"/>
    </row>
    <row r="44" spans="1:41" ht="11.25" customHeight="1" x14ac:dyDescent="0.2">
      <c r="A44" s="34" t="s">
        <v>446</v>
      </c>
      <c r="B44" s="33" t="b">
        <f t="shared" si="5"/>
        <v>1</v>
      </c>
      <c r="C44" s="33" t="str">
        <f t="shared" si="6"/>
        <v/>
      </c>
      <c r="D44" s="33" t="str">
        <f t="shared" si="7"/>
        <v/>
      </c>
      <c r="E44" s="39">
        <f t="shared" si="8"/>
        <v>0</v>
      </c>
      <c r="I44" s="292" t="s">
        <v>481</v>
      </c>
      <c r="J44" s="292"/>
      <c r="K44" s="292"/>
      <c r="L44" s="293">
        <v>44927</v>
      </c>
      <c r="M44" s="293"/>
      <c r="N44" s="293"/>
      <c r="O44" s="47">
        <v>168.1918</v>
      </c>
      <c r="P44" s="47">
        <v>4.1535000000000002</v>
      </c>
      <c r="Q44" s="294">
        <v>0</v>
      </c>
      <c r="R44" s="294"/>
      <c r="S44" s="294"/>
      <c r="T44" s="294"/>
      <c r="U44" s="47">
        <v>172.34530000000001</v>
      </c>
      <c r="V44" s="294">
        <v>0</v>
      </c>
      <c r="W44" s="294"/>
      <c r="X44" s="21" t="s">
        <v>85</v>
      </c>
      <c r="Z44" s="295"/>
      <c r="AA44" s="295"/>
      <c r="AB44" s="21"/>
      <c r="AC44" s="16"/>
      <c r="AD44" s="296"/>
      <c r="AE44" s="296"/>
      <c r="AF44" s="296"/>
      <c r="AG44" s="294"/>
      <c r="AH44" s="294"/>
      <c r="AI44" s="47"/>
    </row>
    <row r="45" spans="1:41" ht="11.25" customHeight="1" x14ac:dyDescent="0.2">
      <c r="A45" s="34" t="s">
        <v>446</v>
      </c>
      <c r="B45" s="33" t="b">
        <f t="shared" si="5"/>
        <v>1</v>
      </c>
      <c r="C45" s="33" t="str">
        <f t="shared" si="6"/>
        <v/>
      </c>
      <c r="D45" s="33" t="str">
        <f t="shared" si="7"/>
        <v/>
      </c>
      <c r="E45" s="39">
        <f t="shared" si="8"/>
        <v>0</v>
      </c>
      <c r="I45" s="292" t="s">
        <v>482</v>
      </c>
      <c r="J45" s="292"/>
      <c r="K45" s="292"/>
      <c r="L45" s="293">
        <v>44958</v>
      </c>
      <c r="M45" s="293"/>
      <c r="N45" s="293"/>
      <c r="O45" s="47">
        <v>168.87700000000001</v>
      </c>
      <c r="P45" s="47">
        <v>3.4683000000000002</v>
      </c>
      <c r="Q45" s="294">
        <v>0</v>
      </c>
      <c r="R45" s="294"/>
      <c r="S45" s="294"/>
      <c r="T45" s="294"/>
      <c r="U45" s="47">
        <v>172.34530000000001</v>
      </c>
      <c r="V45" s="294">
        <v>0</v>
      </c>
      <c r="W45" s="294"/>
      <c r="X45" s="21" t="s">
        <v>85</v>
      </c>
      <c r="Z45" s="295"/>
      <c r="AA45" s="295"/>
      <c r="AB45" s="21"/>
      <c r="AC45" s="16"/>
      <c r="AD45" s="296"/>
      <c r="AE45" s="296"/>
      <c r="AF45" s="296"/>
      <c r="AG45" s="294"/>
      <c r="AH45" s="294"/>
      <c r="AI45" s="47"/>
    </row>
    <row r="46" spans="1:41" ht="11.25" customHeight="1" x14ac:dyDescent="0.2">
      <c r="A46" s="34" t="s">
        <v>446</v>
      </c>
      <c r="B46" s="33" t="b">
        <f t="shared" si="5"/>
        <v>1</v>
      </c>
      <c r="C46" s="33" t="str">
        <f t="shared" si="6"/>
        <v/>
      </c>
      <c r="D46" s="33" t="str">
        <f t="shared" si="7"/>
        <v/>
      </c>
      <c r="E46" s="39">
        <f t="shared" si="8"/>
        <v>0</v>
      </c>
      <c r="I46" s="292" t="s">
        <v>483</v>
      </c>
      <c r="J46" s="292"/>
      <c r="K46" s="292"/>
      <c r="L46" s="293">
        <v>44986</v>
      </c>
      <c r="M46" s="293"/>
      <c r="N46" s="293"/>
      <c r="O46" s="47">
        <v>169.565</v>
      </c>
      <c r="P46" s="47">
        <v>2.7803</v>
      </c>
      <c r="Q46" s="294">
        <v>0</v>
      </c>
      <c r="R46" s="294"/>
      <c r="S46" s="294"/>
      <c r="T46" s="294"/>
      <c r="U46" s="47">
        <v>172.34530000000001</v>
      </c>
      <c r="V46" s="294">
        <v>0</v>
      </c>
      <c r="W46" s="294"/>
      <c r="X46" s="21" t="s">
        <v>85</v>
      </c>
      <c r="Z46" s="295"/>
      <c r="AA46" s="295"/>
      <c r="AB46" s="21"/>
      <c r="AC46" s="16"/>
      <c r="AD46" s="296"/>
      <c r="AE46" s="296"/>
      <c r="AF46" s="296"/>
      <c r="AG46" s="294"/>
      <c r="AH46" s="294"/>
      <c r="AI46" s="47"/>
    </row>
    <row r="47" spans="1:41" ht="11.25" customHeight="1" x14ac:dyDescent="0.2">
      <c r="A47" s="34" t="s">
        <v>446</v>
      </c>
      <c r="B47" s="33" t="b">
        <f t="shared" si="5"/>
        <v>1</v>
      </c>
      <c r="C47" s="33" t="str">
        <f t="shared" si="6"/>
        <v/>
      </c>
      <c r="D47" s="33" t="str">
        <f t="shared" si="7"/>
        <v/>
      </c>
      <c r="E47" s="39">
        <f t="shared" si="8"/>
        <v>0</v>
      </c>
      <c r="I47" s="292" t="s">
        <v>484</v>
      </c>
      <c r="J47" s="292"/>
      <c r="K47" s="292"/>
      <c r="L47" s="293">
        <v>45017</v>
      </c>
      <c r="M47" s="293"/>
      <c r="N47" s="293"/>
      <c r="O47" s="47">
        <v>170.2559</v>
      </c>
      <c r="P47" s="47">
        <v>2.0893999999999999</v>
      </c>
      <c r="Q47" s="294">
        <v>0</v>
      </c>
      <c r="R47" s="294"/>
      <c r="S47" s="294"/>
      <c r="T47" s="294"/>
      <c r="U47" s="47">
        <v>172.34530000000001</v>
      </c>
      <c r="V47" s="294">
        <v>0</v>
      </c>
      <c r="W47" s="294"/>
      <c r="X47" s="21" t="s">
        <v>85</v>
      </c>
      <c r="Z47" s="295"/>
      <c r="AA47" s="295"/>
      <c r="AB47" s="21"/>
      <c r="AC47" s="16"/>
      <c r="AD47" s="296"/>
      <c r="AE47" s="296"/>
      <c r="AF47" s="296"/>
      <c r="AG47" s="294"/>
      <c r="AH47" s="294"/>
      <c r="AI47" s="47"/>
    </row>
    <row r="48" spans="1:41" ht="11.25" customHeight="1" x14ac:dyDescent="0.2">
      <c r="A48" s="34" t="s">
        <v>446</v>
      </c>
      <c r="B48" s="33" t="b">
        <f t="shared" si="5"/>
        <v>1</v>
      </c>
      <c r="C48" s="33" t="str">
        <f t="shared" si="6"/>
        <v/>
      </c>
      <c r="D48" s="33" t="str">
        <f t="shared" si="7"/>
        <v/>
      </c>
      <c r="E48" s="39">
        <f t="shared" si="8"/>
        <v>0</v>
      </c>
      <c r="I48" s="292" t="s">
        <v>485</v>
      </c>
      <c r="J48" s="292"/>
      <c r="K48" s="292"/>
      <c r="L48" s="293">
        <v>45047</v>
      </c>
      <c r="M48" s="293"/>
      <c r="N48" s="293"/>
      <c r="O48" s="47">
        <v>170.9495</v>
      </c>
      <c r="P48" s="47">
        <v>1.3957999999999999</v>
      </c>
      <c r="Q48" s="294">
        <v>0</v>
      </c>
      <c r="R48" s="294"/>
      <c r="S48" s="294"/>
      <c r="T48" s="294"/>
      <c r="U48" s="47">
        <v>172.34530000000001</v>
      </c>
      <c r="V48" s="294">
        <v>0</v>
      </c>
      <c r="W48" s="294"/>
      <c r="X48" s="21" t="s">
        <v>85</v>
      </c>
      <c r="Z48" s="295"/>
      <c r="AA48" s="295"/>
      <c r="AB48" s="21"/>
      <c r="AC48" s="16"/>
      <c r="AD48" s="296"/>
      <c r="AE48" s="296"/>
      <c r="AF48" s="296"/>
      <c r="AG48" s="294"/>
      <c r="AH48" s="294"/>
      <c r="AI48" s="47"/>
    </row>
    <row r="49" spans="1:35" ht="11.25" customHeight="1" x14ac:dyDescent="0.2">
      <c r="A49" s="34" t="s">
        <v>446</v>
      </c>
      <c r="B49" s="33" t="b">
        <f t="shared" si="5"/>
        <v>1</v>
      </c>
      <c r="C49" s="33" t="str">
        <f t="shared" si="6"/>
        <v/>
      </c>
      <c r="D49" s="33" t="str">
        <f t="shared" si="7"/>
        <v/>
      </c>
      <c r="E49" s="39">
        <f t="shared" si="8"/>
        <v>0</v>
      </c>
      <c r="I49" s="292" t="s">
        <v>486</v>
      </c>
      <c r="J49" s="292"/>
      <c r="K49" s="292"/>
      <c r="L49" s="293">
        <v>45078</v>
      </c>
      <c r="M49" s="293"/>
      <c r="N49" s="293"/>
      <c r="O49" s="47">
        <v>171.64689999999999</v>
      </c>
      <c r="P49" s="47">
        <v>0.69930000000000003</v>
      </c>
      <c r="Q49" s="294">
        <v>0</v>
      </c>
      <c r="R49" s="294"/>
      <c r="S49" s="294"/>
      <c r="T49" s="294"/>
      <c r="U49" s="47">
        <v>172.34620000000001</v>
      </c>
      <c r="V49" s="294">
        <v>0</v>
      </c>
      <c r="W49" s="294"/>
      <c r="X49" s="21" t="s">
        <v>85</v>
      </c>
      <c r="Z49" s="295"/>
      <c r="AA49" s="295"/>
      <c r="AB49" s="21"/>
      <c r="AC49" s="16"/>
      <c r="AD49" s="296"/>
      <c r="AE49" s="296"/>
      <c r="AF49" s="296"/>
      <c r="AG49" s="294"/>
      <c r="AH49" s="294"/>
      <c r="AI49" s="47"/>
    </row>
    <row r="50" spans="1:35" ht="11.25" customHeight="1" x14ac:dyDescent="0.2">
      <c r="L50" s="291" t="s">
        <v>109</v>
      </c>
      <c r="M50" s="291"/>
      <c r="N50" s="291"/>
    </row>
    <row r="51" spans="1:35" ht="11.25" customHeight="1" x14ac:dyDescent="0.2">
      <c r="A51" s="34" t="s">
        <v>446</v>
      </c>
      <c r="B51" s="33" t="b">
        <f t="shared" ref="B51:B53" si="11">DATE(YEAR(AC51),MONTH(AC51),DAY(AC51))=DATE(YEAR(AD51),MONTH(AD51),DAY(AD51))</f>
        <v>1</v>
      </c>
      <c r="C51" s="33" t="str">
        <f t="shared" ref="C51:C53" si="12">IF(ISBLANK(AC51)=FALSE,TEXT(AC51,"YYYY-MM"),"")</f>
        <v/>
      </c>
      <c r="D51" s="33" t="str">
        <f t="shared" ref="D51:D53" si="13">IF(ISBLANK(AD51)=FALSE,TEXT(AD51,"YYYY-MM"),"")</f>
        <v/>
      </c>
      <c r="E51" s="39">
        <f t="shared" ref="E51:E53" si="14">AG51</f>
        <v>0</v>
      </c>
      <c r="I51" s="292" t="s">
        <v>487</v>
      </c>
      <c r="J51" s="292"/>
      <c r="K51" s="292"/>
      <c r="L51" s="293">
        <v>45108</v>
      </c>
      <c r="M51" s="293"/>
      <c r="N51" s="293"/>
      <c r="O51" s="47">
        <v>160</v>
      </c>
      <c r="P51" s="47">
        <v>0</v>
      </c>
      <c r="Q51" s="294"/>
      <c r="R51" s="294"/>
      <c r="S51" s="294"/>
      <c r="T51" s="294"/>
      <c r="U51" s="47">
        <v>160</v>
      </c>
      <c r="V51" s="294">
        <v>0</v>
      </c>
      <c r="W51" s="294"/>
      <c r="X51" s="21" t="s">
        <v>85</v>
      </c>
      <c r="Z51" s="295"/>
      <c r="AA51" s="295"/>
      <c r="AB51" s="21"/>
      <c r="AC51" s="16"/>
      <c r="AD51" s="296"/>
      <c r="AE51" s="296"/>
      <c r="AF51" s="296"/>
      <c r="AG51" s="294"/>
      <c r="AH51" s="294"/>
      <c r="AI51" s="47"/>
    </row>
    <row r="52" spans="1:35" ht="11.25" customHeight="1" x14ac:dyDescent="0.2">
      <c r="A52" s="34" t="s">
        <v>446</v>
      </c>
      <c r="B52" s="33" t="b">
        <f t="shared" si="11"/>
        <v>1</v>
      </c>
      <c r="C52" s="33" t="str">
        <f t="shared" si="12"/>
        <v/>
      </c>
      <c r="D52" s="33" t="str">
        <f t="shared" si="13"/>
        <v/>
      </c>
      <c r="E52" s="39">
        <f t="shared" si="14"/>
        <v>0</v>
      </c>
      <c r="I52" s="292" t="s">
        <v>488</v>
      </c>
      <c r="J52" s="292"/>
      <c r="K52" s="292"/>
      <c r="L52" s="293">
        <v>45139</v>
      </c>
      <c r="M52" s="293"/>
      <c r="N52" s="293"/>
      <c r="O52" s="47">
        <v>160</v>
      </c>
      <c r="P52" s="47">
        <v>0</v>
      </c>
      <c r="Q52" s="294"/>
      <c r="R52" s="294"/>
      <c r="S52" s="294"/>
      <c r="T52" s="294"/>
      <c r="U52" s="47">
        <v>160</v>
      </c>
      <c r="V52" s="294">
        <v>0</v>
      </c>
      <c r="W52" s="294"/>
      <c r="X52" s="21" t="s">
        <v>85</v>
      </c>
      <c r="Z52" s="295"/>
      <c r="AA52" s="295"/>
      <c r="AB52" s="21"/>
      <c r="AC52" s="16"/>
      <c r="AD52" s="296"/>
      <c r="AE52" s="296"/>
      <c r="AF52" s="296"/>
      <c r="AG52" s="294"/>
      <c r="AH52" s="294"/>
      <c r="AI52" s="47"/>
    </row>
    <row r="53" spans="1:35" ht="11.25" customHeight="1" x14ac:dyDescent="0.2">
      <c r="A53" s="34" t="s">
        <v>446</v>
      </c>
      <c r="B53" s="33" t="b">
        <f t="shared" si="11"/>
        <v>1</v>
      </c>
      <c r="C53" s="33" t="str">
        <f t="shared" si="12"/>
        <v/>
      </c>
      <c r="D53" s="33" t="str">
        <f t="shared" si="13"/>
        <v/>
      </c>
      <c r="E53" s="39">
        <f t="shared" si="14"/>
        <v>0</v>
      </c>
      <c r="I53" s="292" t="s">
        <v>489</v>
      </c>
      <c r="J53" s="292"/>
      <c r="K53" s="292"/>
      <c r="L53" s="293">
        <v>45170</v>
      </c>
      <c r="M53" s="293"/>
      <c r="N53" s="293"/>
      <c r="O53" s="47">
        <v>160</v>
      </c>
      <c r="P53" s="47">
        <v>0</v>
      </c>
      <c r="Q53" s="294"/>
      <c r="R53" s="294"/>
      <c r="S53" s="294"/>
      <c r="T53" s="294"/>
      <c r="U53" s="47">
        <v>160</v>
      </c>
      <c r="V53" s="294">
        <v>0</v>
      </c>
      <c r="W53" s="294"/>
      <c r="X53" s="21" t="s">
        <v>85</v>
      </c>
      <c r="Z53" s="295"/>
      <c r="AA53" s="295"/>
      <c r="AB53" s="21"/>
      <c r="AC53" s="16"/>
      <c r="AD53" s="296"/>
      <c r="AE53" s="296"/>
      <c r="AF53" s="296"/>
      <c r="AG53" s="294"/>
      <c r="AH53" s="294"/>
      <c r="AI53" s="47"/>
    </row>
    <row r="54" spans="1:35" ht="11.25" customHeight="1" x14ac:dyDescent="0.2">
      <c r="I54" s="288" t="s">
        <v>113</v>
      </c>
      <c r="J54" s="288"/>
      <c r="K54" s="288"/>
      <c r="L54" s="288"/>
      <c r="M54" s="288"/>
      <c r="N54" s="288"/>
      <c r="O54" s="48">
        <v>6240</v>
      </c>
      <c r="P54" s="48">
        <v>444.43169999999998</v>
      </c>
      <c r="Q54" s="289">
        <v>0</v>
      </c>
      <c r="R54" s="289"/>
      <c r="S54" s="289"/>
      <c r="T54" s="289"/>
      <c r="U54" s="48">
        <v>6684.4317000000001</v>
      </c>
      <c r="V54" s="289">
        <v>0</v>
      </c>
      <c r="W54" s="289"/>
    </row>
    <row r="55" spans="1:35" ht="11.25" customHeight="1" x14ac:dyDescent="0.2"/>
    <row r="56" spans="1:35" ht="11.25" customHeight="1" x14ac:dyDescent="0.2">
      <c r="J56" s="290" t="s">
        <v>114</v>
      </c>
      <c r="K56" s="290"/>
      <c r="L56" s="290"/>
      <c r="N56" s="290" t="s">
        <v>115</v>
      </c>
      <c r="O56" s="290"/>
      <c r="P56" s="290"/>
      <c r="Q56" s="290"/>
      <c r="R56" s="290"/>
      <c r="S56" s="290"/>
      <c r="T56" s="290"/>
      <c r="U56" s="290"/>
      <c r="V56" s="290"/>
      <c r="W56" s="290"/>
      <c r="X56" s="290"/>
    </row>
    <row r="57" spans="1:35" ht="11.25" customHeight="1" x14ac:dyDescent="0.2"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</row>
    <row r="58" spans="1:35" ht="11.25" customHeight="1" x14ac:dyDescent="0.2"/>
    <row r="59" spans="1:35" ht="11.25" customHeight="1" x14ac:dyDescent="0.2"/>
    <row r="60" spans="1:35" ht="11.25" customHeight="1" x14ac:dyDescent="0.2">
      <c r="K60" s="297" t="s">
        <v>47</v>
      </c>
      <c r="L60" s="297"/>
      <c r="M60" s="297"/>
      <c r="N60" s="297"/>
      <c r="O60" s="297"/>
      <c r="P60" s="297"/>
      <c r="Q60" s="297"/>
    </row>
    <row r="61" spans="1:35" ht="11.25" customHeight="1" x14ac:dyDescent="0.2"/>
    <row r="62" spans="1:35" ht="11.25" customHeight="1" x14ac:dyDescent="0.2">
      <c r="K62" s="290" t="s">
        <v>48</v>
      </c>
      <c r="L62" s="290"/>
      <c r="M62" s="290"/>
      <c r="N62" s="290"/>
      <c r="O62" s="290"/>
      <c r="P62" s="290"/>
      <c r="Q62" s="290"/>
      <c r="R62" s="290"/>
      <c r="T62" s="298">
        <v>0</v>
      </c>
      <c r="U62" s="298"/>
      <c r="V62" s="298"/>
      <c r="AA62" s="290" t="s">
        <v>49</v>
      </c>
      <c r="AB62" s="290"/>
      <c r="AC62" s="290"/>
      <c r="AD62" s="290"/>
      <c r="AF62" s="299">
        <v>861.71849999999995</v>
      </c>
      <c r="AG62" s="299"/>
    </row>
    <row r="63" spans="1:35" ht="11.25" customHeight="1" x14ac:dyDescent="0.2">
      <c r="K63" s="290" t="s">
        <v>50</v>
      </c>
      <c r="L63" s="290"/>
      <c r="M63" s="290"/>
      <c r="N63" s="290"/>
      <c r="O63" s="290"/>
      <c r="P63" s="290"/>
      <c r="Q63" s="290"/>
      <c r="R63" s="290"/>
      <c r="T63" s="298">
        <v>0</v>
      </c>
      <c r="U63" s="298"/>
      <c r="V63" s="298"/>
      <c r="AA63" s="290" t="s">
        <v>51</v>
      </c>
      <c r="AB63" s="290"/>
      <c r="AC63" s="290"/>
      <c r="AD63" s="290"/>
      <c r="AF63" s="300">
        <v>861.71849999999995</v>
      </c>
      <c r="AG63" s="300"/>
    </row>
    <row r="64" spans="1:35" ht="11.25" customHeight="1" x14ac:dyDescent="0.2">
      <c r="K64" s="290" t="s">
        <v>52</v>
      </c>
      <c r="L64" s="290"/>
      <c r="M64" s="290"/>
      <c r="N64" s="290"/>
      <c r="O64" s="290"/>
      <c r="P64" s="290"/>
      <c r="Q64" s="290"/>
      <c r="R64" s="290"/>
      <c r="T64" s="298">
        <v>0</v>
      </c>
      <c r="U64" s="298"/>
      <c r="V64" s="298"/>
    </row>
    <row r="65" spans="1:36" ht="11.25" customHeight="1" x14ac:dyDescent="0.2"/>
    <row r="66" spans="1:36" ht="11.25" customHeight="1" x14ac:dyDescent="0.2">
      <c r="K66" s="297" t="s">
        <v>53</v>
      </c>
      <c r="L66" s="297"/>
      <c r="M66" s="297"/>
      <c r="N66" s="297"/>
      <c r="O66" s="297"/>
      <c r="P66" s="297"/>
      <c r="Q66" s="297"/>
    </row>
    <row r="67" spans="1:36" ht="11.25" customHeight="1" x14ac:dyDescent="0.2"/>
    <row r="68" spans="1:36" ht="11.25" customHeight="1" x14ac:dyDescent="0.2">
      <c r="K68" s="301" t="s">
        <v>54</v>
      </c>
      <c r="L68" s="301"/>
      <c r="M68" s="301"/>
      <c r="N68" s="301"/>
      <c r="O68" s="301"/>
      <c r="P68" s="301"/>
      <c r="Q68" s="301"/>
      <c r="R68" s="301"/>
      <c r="T68" s="298">
        <v>0</v>
      </c>
      <c r="U68" s="298"/>
      <c r="V68" s="298"/>
      <c r="AA68" s="290" t="s">
        <v>450</v>
      </c>
      <c r="AB68" s="290"/>
      <c r="AC68" s="290"/>
      <c r="AD68" s="290"/>
    </row>
    <row r="69" spans="1:36" ht="11.25" customHeight="1" x14ac:dyDescent="0.2"/>
    <row r="70" spans="1:36" ht="11.25" customHeight="1" x14ac:dyDescent="0.2">
      <c r="K70" s="297" t="s">
        <v>56</v>
      </c>
      <c r="L70" s="297"/>
      <c r="M70" s="297"/>
      <c r="N70" s="297"/>
      <c r="O70" s="297"/>
      <c r="P70" s="297"/>
      <c r="Q70" s="297"/>
    </row>
    <row r="71" spans="1:36" ht="11.25" customHeight="1" x14ac:dyDescent="0.2">
      <c r="I71" s="288" t="s">
        <v>57</v>
      </c>
      <c r="J71" s="288"/>
      <c r="K71" s="288"/>
      <c r="L71" s="288" t="s">
        <v>58</v>
      </c>
      <c r="M71" s="288"/>
      <c r="N71" s="288"/>
      <c r="O71" s="46" t="s">
        <v>59</v>
      </c>
      <c r="P71" s="46" t="s">
        <v>60</v>
      </c>
      <c r="Q71" s="302" t="s">
        <v>61</v>
      </c>
      <c r="R71" s="302"/>
      <c r="S71" s="302"/>
      <c r="T71" s="302"/>
      <c r="U71" s="46" t="s">
        <v>62</v>
      </c>
      <c r="V71" s="302" t="s">
        <v>63</v>
      </c>
      <c r="W71" s="302"/>
      <c r="X71" s="19" t="s">
        <v>64</v>
      </c>
      <c r="Z71" s="288" t="s">
        <v>65</v>
      </c>
      <c r="AA71" s="288"/>
      <c r="AB71" s="19" t="s">
        <v>66</v>
      </c>
      <c r="AC71" s="19" t="s">
        <v>67</v>
      </c>
      <c r="AD71" s="288" t="s">
        <v>68</v>
      </c>
      <c r="AE71" s="288"/>
      <c r="AF71" s="288"/>
      <c r="AG71" s="302" t="s">
        <v>69</v>
      </c>
      <c r="AH71" s="302"/>
      <c r="AI71" s="46" t="s">
        <v>63</v>
      </c>
    </row>
    <row r="72" spans="1:36" ht="11.25" customHeight="1" x14ac:dyDescent="0.2">
      <c r="L72" s="291" t="s">
        <v>70</v>
      </c>
      <c r="M72" s="291"/>
      <c r="N72" s="291"/>
    </row>
    <row r="73" spans="1:36" ht="11.25" customHeight="1" x14ac:dyDescent="0.2">
      <c r="A73" s="34" t="s">
        <v>446</v>
      </c>
      <c r="B73" s="33" t="b">
        <f t="shared" ref="B73:B88" si="15">DATE(YEAR(AC73),MONTH(AC73),DAY(AC73))=DATE(YEAR(AD73),MONTH(AD73),DAY(AD73))</f>
        <v>1</v>
      </c>
      <c r="C73" s="33" t="str">
        <f t="shared" ref="C73:C88" si="16">IF(ISBLANK(AC73)=FALSE,TEXT(AC73,"YYYY-MM"),"")</f>
        <v>2022-05</v>
      </c>
      <c r="D73" s="33" t="str">
        <f t="shared" ref="D73:D88" si="17">IF(ISBLANK(AD73)=FALSE,TEXT(AD73,"YYYY-MM"),"")</f>
        <v>2022-05</v>
      </c>
      <c r="E73" s="39">
        <f t="shared" ref="E73:E88" si="18">AG73</f>
        <v>172.34370000000001</v>
      </c>
      <c r="I73" s="292" t="s">
        <v>682</v>
      </c>
      <c r="J73" s="292"/>
      <c r="K73" s="292"/>
      <c r="L73" s="293">
        <v>44682</v>
      </c>
      <c r="M73" s="293"/>
      <c r="N73" s="293"/>
      <c r="O73" s="56">
        <v>162.14689999999999</v>
      </c>
      <c r="P73" s="56">
        <v>10.1968</v>
      </c>
      <c r="Q73" s="294">
        <v>0</v>
      </c>
      <c r="R73" s="294"/>
      <c r="S73" s="294"/>
      <c r="T73" s="294"/>
      <c r="U73" s="47">
        <v>172.34370000000001</v>
      </c>
      <c r="V73" s="294">
        <v>0</v>
      </c>
      <c r="W73" s="294"/>
      <c r="X73" s="21" t="s">
        <v>72</v>
      </c>
      <c r="Z73" s="295" t="s">
        <v>73</v>
      </c>
      <c r="AA73" s="295"/>
      <c r="AB73" s="21" t="s">
        <v>683</v>
      </c>
      <c r="AC73" s="16">
        <v>44686.755057870374</v>
      </c>
      <c r="AD73" s="296">
        <v>44686.756527777776</v>
      </c>
      <c r="AE73" s="296"/>
      <c r="AF73" s="296"/>
      <c r="AG73" s="294">
        <v>172.34370000000001</v>
      </c>
      <c r="AH73" s="294"/>
      <c r="AI73" s="47">
        <v>0</v>
      </c>
      <c r="AJ73" s="51">
        <f t="shared" ref="AJ73:AJ78" si="19">(O73+P73)-AG73</f>
        <v>0</v>
      </c>
    </row>
    <row r="74" spans="1:36" ht="11.25" customHeight="1" x14ac:dyDescent="0.2">
      <c r="A74" s="34" t="s">
        <v>446</v>
      </c>
      <c r="B74" s="33" t="b">
        <f t="shared" si="15"/>
        <v>1</v>
      </c>
      <c r="C74" s="33" t="str">
        <f t="shared" si="16"/>
        <v>2022-05</v>
      </c>
      <c r="D74" s="33" t="str">
        <f t="shared" si="17"/>
        <v>2022-05</v>
      </c>
      <c r="E74" s="39">
        <f t="shared" si="18"/>
        <v>8.2763000000000009</v>
      </c>
      <c r="I74" s="322" t="s">
        <v>684</v>
      </c>
      <c r="J74" s="322"/>
      <c r="K74" s="322"/>
      <c r="L74" s="323">
        <v>44713</v>
      </c>
      <c r="M74" s="323"/>
      <c r="N74" s="323"/>
      <c r="O74" s="52">
        <v>162.8075</v>
      </c>
      <c r="P74" s="52">
        <v>9.5361999999999991</v>
      </c>
      <c r="Q74" s="306">
        <v>0</v>
      </c>
      <c r="R74" s="306"/>
      <c r="S74" s="306"/>
      <c r="T74" s="306"/>
      <c r="U74" s="52">
        <v>172.34370000000001</v>
      </c>
      <c r="V74" s="306">
        <v>0</v>
      </c>
      <c r="W74" s="306"/>
      <c r="X74" s="207" t="s">
        <v>72</v>
      </c>
      <c r="Z74" s="295" t="s">
        <v>73</v>
      </c>
      <c r="AA74" s="295"/>
      <c r="AB74" s="21" t="s">
        <v>683</v>
      </c>
      <c r="AC74" s="16">
        <v>44686.755057870374</v>
      </c>
      <c r="AD74" s="296">
        <v>44686.756527777776</v>
      </c>
      <c r="AE74" s="296"/>
      <c r="AF74" s="296"/>
      <c r="AG74" s="318">
        <v>8.2763000000000009</v>
      </c>
      <c r="AH74" s="318"/>
      <c r="AI74" s="47">
        <v>0</v>
      </c>
      <c r="AJ74" s="51">
        <f t="shared" si="19"/>
        <v>164.06740000000002</v>
      </c>
    </row>
    <row r="75" spans="1:36" ht="11.25" customHeight="1" x14ac:dyDescent="0.2">
      <c r="A75" s="34" t="s">
        <v>446</v>
      </c>
      <c r="B75" s="33" t="b">
        <f t="shared" si="15"/>
        <v>1</v>
      </c>
      <c r="C75" s="33" t="str">
        <f t="shared" si="16"/>
        <v>2022-07</v>
      </c>
      <c r="D75" s="33" t="str">
        <f t="shared" si="17"/>
        <v>2022-07</v>
      </c>
      <c r="E75" s="39">
        <f t="shared" si="18"/>
        <v>164.06739999999999</v>
      </c>
      <c r="I75" s="322" t="s">
        <v>684</v>
      </c>
      <c r="J75" s="322"/>
      <c r="K75" s="322"/>
      <c r="L75" s="323">
        <v>44713</v>
      </c>
      <c r="M75" s="323"/>
      <c r="N75" s="323"/>
      <c r="O75" s="52"/>
      <c r="P75" s="52"/>
      <c r="Q75" s="306"/>
      <c r="R75" s="306"/>
      <c r="S75" s="306"/>
      <c r="T75" s="306"/>
      <c r="U75" s="52"/>
      <c r="V75" s="306">
        <v>0</v>
      </c>
      <c r="W75" s="306"/>
      <c r="X75" s="207" t="s">
        <v>72</v>
      </c>
      <c r="Z75" s="295" t="s">
        <v>73</v>
      </c>
      <c r="AA75" s="295"/>
      <c r="AB75" s="21" t="s">
        <v>685</v>
      </c>
      <c r="AC75" s="16">
        <v>44756.50571759259</v>
      </c>
      <c r="AD75" s="296">
        <v>44756.507974537039</v>
      </c>
      <c r="AE75" s="296"/>
      <c r="AF75" s="296"/>
      <c r="AG75" s="318">
        <v>164.06739999999999</v>
      </c>
      <c r="AH75" s="318"/>
      <c r="AI75" s="47">
        <v>0</v>
      </c>
      <c r="AJ75" s="51">
        <f t="shared" si="19"/>
        <v>-164.06739999999999</v>
      </c>
    </row>
    <row r="76" spans="1:36" ht="11.25" customHeight="1" x14ac:dyDescent="0.2">
      <c r="A76" s="34" t="s">
        <v>446</v>
      </c>
      <c r="B76" s="33" t="b">
        <f t="shared" si="15"/>
        <v>1</v>
      </c>
      <c r="C76" s="33" t="str">
        <f t="shared" si="16"/>
        <v>2022-07</v>
      </c>
      <c r="D76" s="33" t="str">
        <f t="shared" si="17"/>
        <v>2022-07</v>
      </c>
      <c r="E76" s="39">
        <f t="shared" si="18"/>
        <v>172.34370000000001</v>
      </c>
      <c r="I76" s="292" t="s">
        <v>686</v>
      </c>
      <c r="J76" s="292"/>
      <c r="K76" s="292"/>
      <c r="L76" s="293">
        <v>44743</v>
      </c>
      <c r="M76" s="293"/>
      <c r="N76" s="293"/>
      <c r="O76" s="56">
        <v>163.4708</v>
      </c>
      <c r="P76" s="56">
        <v>8.8728999999999996</v>
      </c>
      <c r="Q76" s="294">
        <v>0</v>
      </c>
      <c r="R76" s="294"/>
      <c r="S76" s="294"/>
      <c r="T76" s="294"/>
      <c r="U76" s="47">
        <v>172.34370000000001</v>
      </c>
      <c r="V76" s="294">
        <v>0</v>
      </c>
      <c r="W76" s="294"/>
      <c r="X76" s="21" t="s">
        <v>72</v>
      </c>
      <c r="Z76" s="295" t="s">
        <v>73</v>
      </c>
      <c r="AA76" s="295"/>
      <c r="AB76" s="21" t="s">
        <v>685</v>
      </c>
      <c r="AC76" s="16">
        <v>44756.50571759259</v>
      </c>
      <c r="AD76" s="296">
        <v>44756.507974537039</v>
      </c>
      <c r="AE76" s="296"/>
      <c r="AF76" s="296"/>
      <c r="AG76" s="294">
        <v>172.34370000000001</v>
      </c>
      <c r="AH76" s="294"/>
      <c r="AI76" s="47">
        <v>0</v>
      </c>
      <c r="AJ76" s="51">
        <f t="shared" si="19"/>
        <v>0</v>
      </c>
    </row>
    <row r="77" spans="1:36" ht="11.25" customHeight="1" x14ac:dyDescent="0.2">
      <c r="A77" s="34" t="s">
        <v>446</v>
      </c>
      <c r="B77" s="33" t="b">
        <f t="shared" si="15"/>
        <v>1</v>
      </c>
      <c r="C77" s="33" t="str">
        <f t="shared" si="16"/>
        <v>2022-08</v>
      </c>
      <c r="D77" s="33" t="str">
        <f t="shared" si="17"/>
        <v>2022-08</v>
      </c>
      <c r="E77" s="39">
        <f t="shared" si="18"/>
        <v>172.34370000000001</v>
      </c>
      <c r="I77" s="292" t="s">
        <v>687</v>
      </c>
      <c r="J77" s="292"/>
      <c r="K77" s="292"/>
      <c r="L77" s="293">
        <v>44774</v>
      </c>
      <c r="M77" s="293"/>
      <c r="N77" s="293"/>
      <c r="O77" s="56">
        <v>164.13679999999999</v>
      </c>
      <c r="P77" s="56">
        <v>8.2068999999999992</v>
      </c>
      <c r="Q77" s="294">
        <v>0</v>
      </c>
      <c r="R77" s="294"/>
      <c r="S77" s="294"/>
      <c r="T77" s="294"/>
      <c r="U77" s="47">
        <v>172.34370000000001</v>
      </c>
      <c r="V77" s="294">
        <v>0</v>
      </c>
      <c r="W77" s="294"/>
      <c r="X77" s="21" t="s">
        <v>72</v>
      </c>
      <c r="Z77" s="295" t="s">
        <v>73</v>
      </c>
      <c r="AA77" s="295"/>
      <c r="AB77" s="21" t="s">
        <v>688</v>
      </c>
      <c r="AC77" s="16">
        <v>44789</v>
      </c>
      <c r="AD77" s="296">
        <v>44789</v>
      </c>
      <c r="AE77" s="296"/>
      <c r="AF77" s="296"/>
      <c r="AG77" s="294">
        <v>172.34370000000001</v>
      </c>
      <c r="AH77" s="294"/>
      <c r="AI77" s="47">
        <v>0</v>
      </c>
      <c r="AJ77" s="51">
        <f t="shared" si="19"/>
        <v>0</v>
      </c>
    </row>
    <row r="78" spans="1:36" ht="11.25" customHeight="1" x14ac:dyDescent="0.2">
      <c r="A78" s="34" t="s">
        <v>446</v>
      </c>
      <c r="B78" s="33" t="b">
        <f t="shared" si="15"/>
        <v>1</v>
      </c>
      <c r="C78" s="33" t="str">
        <f t="shared" si="16"/>
        <v>2022-10</v>
      </c>
      <c r="D78" s="33" t="str">
        <f t="shared" si="17"/>
        <v>2022-10</v>
      </c>
      <c r="E78" s="39">
        <f t="shared" si="18"/>
        <v>172.34370000000001</v>
      </c>
      <c r="I78" s="292" t="s">
        <v>689</v>
      </c>
      <c r="J78" s="292"/>
      <c r="K78" s="292"/>
      <c r="L78" s="293">
        <v>44805</v>
      </c>
      <c r="M78" s="293"/>
      <c r="N78" s="293"/>
      <c r="O78" s="56">
        <v>164.8056</v>
      </c>
      <c r="P78" s="56">
        <v>7.5381</v>
      </c>
      <c r="Q78" s="294">
        <v>0</v>
      </c>
      <c r="R78" s="294"/>
      <c r="S78" s="294"/>
      <c r="T78" s="294"/>
      <c r="U78" s="47">
        <v>172.34370000000001</v>
      </c>
      <c r="V78" s="294">
        <v>0</v>
      </c>
      <c r="W78" s="294"/>
      <c r="X78" s="21" t="s">
        <v>72</v>
      </c>
      <c r="Z78" s="295" t="s">
        <v>73</v>
      </c>
      <c r="AA78" s="295"/>
      <c r="AB78" s="21" t="s">
        <v>690</v>
      </c>
      <c r="AC78" s="16">
        <v>44859.713530092595</v>
      </c>
      <c r="AD78" s="296">
        <v>44859.713530092595</v>
      </c>
      <c r="AE78" s="296"/>
      <c r="AF78" s="296"/>
      <c r="AG78" s="294">
        <v>172.34370000000001</v>
      </c>
      <c r="AH78" s="294"/>
      <c r="AI78" s="47">
        <v>0</v>
      </c>
      <c r="AJ78" s="51">
        <f t="shared" si="19"/>
        <v>0</v>
      </c>
    </row>
    <row r="79" spans="1:36" ht="11.25" customHeight="1" x14ac:dyDescent="0.2">
      <c r="A79" s="34" t="s">
        <v>446</v>
      </c>
      <c r="B79" s="33" t="b">
        <f t="shared" si="15"/>
        <v>1</v>
      </c>
      <c r="C79" s="33" t="str">
        <f t="shared" si="16"/>
        <v/>
      </c>
      <c r="D79" s="33" t="str">
        <f t="shared" si="17"/>
        <v/>
      </c>
      <c r="E79" s="39">
        <f t="shared" si="18"/>
        <v>0</v>
      </c>
      <c r="I79" s="292" t="s">
        <v>691</v>
      </c>
      <c r="J79" s="292"/>
      <c r="K79" s="292"/>
      <c r="L79" s="293">
        <v>44835</v>
      </c>
      <c r="M79" s="293"/>
      <c r="N79" s="293"/>
      <c r="O79" s="47">
        <v>165.477</v>
      </c>
      <c r="P79" s="47">
        <v>6.8666999999999998</v>
      </c>
      <c r="Q79" s="294">
        <v>0</v>
      </c>
      <c r="R79" s="294"/>
      <c r="S79" s="294"/>
      <c r="T79" s="294"/>
      <c r="U79" s="47">
        <v>172.34370000000001</v>
      </c>
      <c r="V79" s="294">
        <v>0</v>
      </c>
      <c r="W79" s="294"/>
      <c r="X79" s="21" t="s">
        <v>85</v>
      </c>
      <c r="Z79" s="295"/>
      <c r="AA79" s="295"/>
      <c r="AB79" s="21"/>
      <c r="AC79" s="16"/>
      <c r="AD79" s="296"/>
      <c r="AE79" s="296"/>
      <c r="AF79" s="296"/>
      <c r="AG79" s="294"/>
      <c r="AH79" s="294"/>
      <c r="AI79" s="47"/>
    </row>
    <row r="80" spans="1:36" ht="11.25" customHeight="1" x14ac:dyDescent="0.2">
      <c r="A80" s="34" t="s">
        <v>446</v>
      </c>
      <c r="B80" s="33" t="b">
        <f t="shared" si="15"/>
        <v>1</v>
      </c>
      <c r="C80" s="33" t="str">
        <f t="shared" si="16"/>
        <v/>
      </c>
      <c r="D80" s="33" t="str">
        <f t="shared" si="17"/>
        <v/>
      </c>
      <c r="E80" s="39">
        <f t="shared" si="18"/>
        <v>0</v>
      </c>
      <c r="I80" s="292" t="s">
        <v>692</v>
      </c>
      <c r="J80" s="292"/>
      <c r="K80" s="292"/>
      <c r="L80" s="293">
        <v>44866</v>
      </c>
      <c r="M80" s="293"/>
      <c r="N80" s="293"/>
      <c r="O80" s="47">
        <v>166.15119999999999</v>
      </c>
      <c r="P80" s="47">
        <v>6.1924999999999999</v>
      </c>
      <c r="Q80" s="294">
        <v>0</v>
      </c>
      <c r="R80" s="294"/>
      <c r="S80" s="294"/>
      <c r="T80" s="294"/>
      <c r="U80" s="47">
        <v>172.34370000000001</v>
      </c>
      <c r="V80" s="294">
        <v>0</v>
      </c>
      <c r="W80" s="294"/>
      <c r="X80" s="21" t="s">
        <v>85</v>
      </c>
      <c r="Z80" s="295"/>
      <c r="AA80" s="295"/>
      <c r="AB80" s="21"/>
      <c r="AC80" s="16"/>
      <c r="AD80" s="296"/>
      <c r="AE80" s="296"/>
      <c r="AF80" s="296"/>
      <c r="AG80" s="294"/>
      <c r="AH80" s="294"/>
      <c r="AI80" s="47"/>
    </row>
    <row r="81" spans="1:35" ht="11.25" customHeight="1" x14ac:dyDescent="0.2">
      <c r="A81" s="34" t="s">
        <v>446</v>
      </c>
      <c r="B81" s="33" t="b">
        <f t="shared" si="15"/>
        <v>1</v>
      </c>
      <c r="C81" s="33" t="str">
        <f t="shared" si="16"/>
        <v/>
      </c>
      <c r="D81" s="33" t="str">
        <f t="shared" si="17"/>
        <v/>
      </c>
      <c r="E81" s="39">
        <f t="shared" si="18"/>
        <v>0</v>
      </c>
      <c r="I81" s="292" t="s">
        <v>693</v>
      </c>
      <c r="J81" s="292"/>
      <c r="K81" s="292"/>
      <c r="L81" s="293">
        <v>44896</v>
      </c>
      <c r="M81" s="293"/>
      <c r="N81" s="293"/>
      <c r="O81" s="47">
        <v>166.82810000000001</v>
      </c>
      <c r="P81" s="47">
        <v>5.5156000000000001</v>
      </c>
      <c r="Q81" s="294">
        <v>0</v>
      </c>
      <c r="R81" s="294"/>
      <c r="S81" s="294"/>
      <c r="T81" s="294"/>
      <c r="U81" s="47">
        <v>172.34370000000001</v>
      </c>
      <c r="V81" s="294">
        <v>0</v>
      </c>
      <c r="W81" s="294"/>
      <c r="X81" s="21" t="s">
        <v>85</v>
      </c>
      <c r="Z81" s="295"/>
      <c r="AA81" s="295"/>
      <c r="AB81" s="21"/>
      <c r="AC81" s="16"/>
      <c r="AD81" s="296"/>
      <c r="AE81" s="296"/>
      <c r="AF81" s="296"/>
      <c r="AG81" s="294"/>
      <c r="AH81" s="294"/>
      <c r="AI81" s="47"/>
    </row>
    <row r="82" spans="1:35" ht="11.25" customHeight="1" x14ac:dyDescent="0.2">
      <c r="A82" s="34" t="s">
        <v>446</v>
      </c>
      <c r="B82" s="33" t="b">
        <f t="shared" si="15"/>
        <v>1</v>
      </c>
      <c r="C82" s="33" t="str">
        <f t="shared" si="16"/>
        <v/>
      </c>
      <c r="D82" s="33" t="str">
        <f t="shared" si="17"/>
        <v/>
      </c>
      <c r="E82" s="39">
        <f t="shared" si="18"/>
        <v>0</v>
      </c>
      <c r="I82" s="292" t="s">
        <v>694</v>
      </c>
      <c r="J82" s="292"/>
      <c r="K82" s="292"/>
      <c r="L82" s="293">
        <v>44927</v>
      </c>
      <c r="M82" s="293"/>
      <c r="N82" s="293"/>
      <c r="O82" s="47">
        <v>167.5078</v>
      </c>
      <c r="P82" s="47">
        <v>4.8358999999999996</v>
      </c>
      <c r="Q82" s="294">
        <v>0</v>
      </c>
      <c r="R82" s="294"/>
      <c r="S82" s="294"/>
      <c r="T82" s="294"/>
      <c r="U82" s="47">
        <v>172.34370000000001</v>
      </c>
      <c r="V82" s="294">
        <v>0</v>
      </c>
      <c r="W82" s="294"/>
      <c r="X82" s="21" t="s">
        <v>85</v>
      </c>
      <c r="Z82" s="295"/>
      <c r="AA82" s="295"/>
      <c r="AB82" s="21"/>
      <c r="AC82" s="16"/>
      <c r="AD82" s="296"/>
      <c r="AE82" s="296"/>
      <c r="AF82" s="296"/>
      <c r="AG82" s="294"/>
      <c r="AH82" s="294"/>
      <c r="AI82" s="47"/>
    </row>
    <row r="83" spans="1:35" ht="11.25" customHeight="1" x14ac:dyDescent="0.2">
      <c r="A83" s="34" t="s">
        <v>446</v>
      </c>
      <c r="B83" s="33" t="b">
        <f t="shared" si="15"/>
        <v>1</v>
      </c>
      <c r="C83" s="33" t="str">
        <f t="shared" si="16"/>
        <v/>
      </c>
      <c r="D83" s="33" t="str">
        <f t="shared" si="17"/>
        <v/>
      </c>
      <c r="E83" s="39">
        <f t="shared" si="18"/>
        <v>0</v>
      </c>
      <c r="I83" s="292" t="s">
        <v>695</v>
      </c>
      <c r="J83" s="292"/>
      <c r="K83" s="292"/>
      <c r="L83" s="293">
        <v>44958</v>
      </c>
      <c r="M83" s="293"/>
      <c r="N83" s="293"/>
      <c r="O83" s="47">
        <v>168.1902</v>
      </c>
      <c r="P83" s="47">
        <v>4.1535000000000002</v>
      </c>
      <c r="Q83" s="294">
        <v>0</v>
      </c>
      <c r="R83" s="294"/>
      <c r="S83" s="294"/>
      <c r="T83" s="294"/>
      <c r="U83" s="47">
        <v>172.34370000000001</v>
      </c>
      <c r="V83" s="294">
        <v>0</v>
      </c>
      <c r="W83" s="294"/>
      <c r="X83" s="21" t="s">
        <v>85</v>
      </c>
      <c r="Z83" s="295"/>
      <c r="AA83" s="295"/>
      <c r="AB83" s="21"/>
      <c r="AC83" s="16"/>
      <c r="AD83" s="296"/>
      <c r="AE83" s="296"/>
      <c r="AF83" s="296"/>
      <c r="AG83" s="294"/>
      <c r="AH83" s="294"/>
      <c r="AI83" s="47"/>
    </row>
    <row r="84" spans="1:35" ht="11.25" customHeight="1" x14ac:dyDescent="0.2">
      <c r="A84" s="34" t="s">
        <v>446</v>
      </c>
      <c r="B84" s="33" t="b">
        <f t="shared" si="15"/>
        <v>1</v>
      </c>
      <c r="C84" s="33" t="str">
        <f t="shared" si="16"/>
        <v/>
      </c>
      <c r="D84" s="33" t="str">
        <f t="shared" si="17"/>
        <v/>
      </c>
      <c r="E84" s="39">
        <f t="shared" si="18"/>
        <v>0</v>
      </c>
      <c r="I84" s="292" t="s">
        <v>696</v>
      </c>
      <c r="J84" s="292"/>
      <c r="K84" s="292"/>
      <c r="L84" s="293">
        <v>44986</v>
      </c>
      <c r="M84" s="293"/>
      <c r="N84" s="293"/>
      <c r="O84" s="47">
        <v>168.87540000000001</v>
      </c>
      <c r="P84" s="47">
        <v>3.4683000000000002</v>
      </c>
      <c r="Q84" s="294">
        <v>0</v>
      </c>
      <c r="R84" s="294"/>
      <c r="S84" s="294"/>
      <c r="T84" s="294"/>
      <c r="U84" s="47">
        <v>172.34370000000001</v>
      </c>
      <c r="V84" s="294">
        <v>0</v>
      </c>
      <c r="W84" s="294"/>
      <c r="X84" s="21" t="s">
        <v>85</v>
      </c>
      <c r="Z84" s="295"/>
      <c r="AA84" s="295"/>
      <c r="AB84" s="21"/>
      <c r="AC84" s="16"/>
      <c r="AD84" s="296"/>
      <c r="AE84" s="296"/>
      <c r="AF84" s="296"/>
      <c r="AG84" s="294"/>
      <c r="AH84" s="294"/>
      <c r="AI84" s="47"/>
    </row>
    <row r="85" spans="1:35" ht="11.25" customHeight="1" x14ac:dyDescent="0.2">
      <c r="A85" s="34" t="s">
        <v>446</v>
      </c>
      <c r="B85" s="33" t="b">
        <f t="shared" si="15"/>
        <v>1</v>
      </c>
      <c r="C85" s="33" t="str">
        <f t="shared" si="16"/>
        <v/>
      </c>
      <c r="D85" s="33" t="str">
        <f t="shared" si="17"/>
        <v/>
      </c>
      <c r="E85" s="39">
        <f t="shared" si="18"/>
        <v>0</v>
      </c>
      <c r="I85" s="292" t="s">
        <v>697</v>
      </c>
      <c r="J85" s="292"/>
      <c r="K85" s="292"/>
      <c r="L85" s="293">
        <v>45017</v>
      </c>
      <c r="M85" s="293"/>
      <c r="N85" s="293"/>
      <c r="O85" s="47">
        <v>169.5635</v>
      </c>
      <c r="P85" s="47">
        <v>2.7801999999999998</v>
      </c>
      <c r="Q85" s="294">
        <v>0</v>
      </c>
      <c r="R85" s="294"/>
      <c r="S85" s="294"/>
      <c r="T85" s="294"/>
      <c r="U85" s="47">
        <v>172.34370000000001</v>
      </c>
      <c r="V85" s="294">
        <v>0</v>
      </c>
      <c r="W85" s="294"/>
      <c r="X85" s="21" t="s">
        <v>85</v>
      </c>
      <c r="Z85" s="295"/>
      <c r="AA85" s="295"/>
      <c r="AB85" s="21"/>
      <c r="AC85" s="16"/>
      <c r="AD85" s="296"/>
      <c r="AE85" s="296"/>
      <c r="AF85" s="296"/>
      <c r="AG85" s="294"/>
      <c r="AH85" s="294"/>
      <c r="AI85" s="47"/>
    </row>
    <row r="86" spans="1:35" ht="11.25" customHeight="1" x14ac:dyDescent="0.2">
      <c r="A86" s="34" t="s">
        <v>446</v>
      </c>
      <c r="B86" s="33" t="b">
        <f t="shared" si="15"/>
        <v>1</v>
      </c>
      <c r="C86" s="33" t="str">
        <f t="shared" si="16"/>
        <v/>
      </c>
      <c r="D86" s="33" t="str">
        <f t="shared" si="17"/>
        <v/>
      </c>
      <c r="E86" s="39">
        <f t="shared" si="18"/>
        <v>0</v>
      </c>
      <c r="I86" s="292" t="s">
        <v>698</v>
      </c>
      <c r="J86" s="292"/>
      <c r="K86" s="292"/>
      <c r="L86" s="293">
        <v>45047</v>
      </c>
      <c r="M86" s="293"/>
      <c r="N86" s="293"/>
      <c r="O86" s="47">
        <v>170.2543</v>
      </c>
      <c r="P86" s="47">
        <v>2.0893999999999999</v>
      </c>
      <c r="Q86" s="294">
        <v>0</v>
      </c>
      <c r="R86" s="294"/>
      <c r="S86" s="294"/>
      <c r="T86" s="294"/>
      <c r="U86" s="47">
        <v>172.34370000000001</v>
      </c>
      <c r="V86" s="294">
        <v>0</v>
      </c>
      <c r="W86" s="294"/>
      <c r="X86" s="21" t="s">
        <v>85</v>
      </c>
      <c r="Z86" s="295"/>
      <c r="AA86" s="295"/>
      <c r="AB86" s="21"/>
      <c r="AC86" s="16"/>
      <c r="AD86" s="296"/>
      <c r="AE86" s="296"/>
      <c r="AF86" s="296"/>
      <c r="AG86" s="294"/>
      <c r="AH86" s="294"/>
      <c r="AI86" s="47"/>
    </row>
    <row r="87" spans="1:35" ht="11.25" customHeight="1" x14ac:dyDescent="0.2">
      <c r="A87" s="34" t="s">
        <v>446</v>
      </c>
      <c r="B87" s="33" t="b">
        <f t="shared" si="15"/>
        <v>1</v>
      </c>
      <c r="C87" s="33" t="str">
        <f t="shared" si="16"/>
        <v/>
      </c>
      <c r="D87" s="33" t="str">
        <f t="shared" si="17"/>
        <v/>
      </c>
      <c r="E87" s="39">
        <f t="shared" si="18"/>
        <v>0</v>
      </c>
      <c r="I87" s="292" t="s">
        <v>699</v>
      </c>
      <c r="J87" s="292"/>
      <c r="K87" s="292"/>
      <c r="L87" s="293">
        <v>45078</v>
      </c>
      <c r="M87" s="293"/>
      <c r="N87" s="293"/>
      <c r="O87" s="47">
        <v>170.9479</v>
      </c>
      <c r="P87" s="47">
        <v>1.3957999999999999</v>
      </c>
      <c r="Q87" s="294">
        <v>0</v>
      </c>
      <c r="R87" s="294"/>
      <c r="S87" s="294"/>
      <c r="T87" s="294"/>
      <c r="U87" s="47">
        <v>172.34370000000001</v>
      </c>
      <c r="V87" s="294">
        <v>0</v>
      </c>
      <c r="W87" s="294"/>
      <c r="X87" s="21" t="s">
        <v>85</v>
      </c>
      <c r="Z87" s="295"/>
      <c r="AA87" s="295"/>
      <c r="AB87" s="21"/>
      <c r="AC87" s="16"/>
      <c r="AD87" s="296"/>
      <c r="AE87" s="296"/>
      <c r="AF87" s="296"/>
      <c r="AG87" s="294"/>
      <c r="AH87" s="294"/>
      <c r="AI87" s="47"/>
    </row>
    <row r="88" spans="1:35" ht="11.25" customHeight="1" x14ac:dyDescent="0.2">
      <c r="A88" s="34" t="s">
        <v>446</v>
      </c>
      <c r="B88" s="33" t="b">
        <f t="shared" si="15"/>
        <v>1</v>
      </c>
      <c r="C88" s="33" t="str">
        <f t="shared" si="16"/>
        <v/>
      </c>
      <c r="D88" s="33" t="str">
        <f t="shared" si="17"/>
        <v/>
      </c>
      <c r="E88" s="39">
        <f t="shared" si="18"/>
        <v>0</v>
      </c>
      <c r="I88" s="292" t="s">
        <v>700</v>
      </c>
      <c r="J88" s="292"/>
      <c r="K88" s="292"/>
      <c r="L88" s="293">
        <v>45108</v>
      </c>
      <c r="M88" s="293"/>
      <c r="N88" s="293"/>
      <c r="O88" s="47">
        <v>171.64410000000001</v>
      </c>
      <c r="P88" s="47">
        <v>0.69930000000000003</v>
      </c>
      <c r="Q88" s="294">
        <v>0</v>
      </c>
      <c r="R88" s="294"/>
      <c r="S88" s="294"/>
      <c r="T88" s="294"/>
      <c r="U88" s="47">
        <v>172.3434</v>
      </c>
      <c r="V88" s="294">
        <v>0</v>
      </c>
      <c r="W88" s="294"/>
      <c r="X88" s="21" t="s">
        <v>85</v>
      </c>
      <c r="Z88" s="295"/>
      <c r="AA88" s="295"/>
      <c r="AB88" s="21"/>
      <c r="AC88" s="16"/>
      <c r="AD88" s="296"/>
      <c r="AE88" s="296"/>
      <c r="AF88" s="296"/>
      <c r="AG88" s="294"/>
      <c r="AH88" s="294"/>
      <c r="AI88" s="47"/>
    </row>
    <row r="89" spans="1:35" ht="11.25" customHeight="1" x14ac:dyDescent="0.2">
      <c r="L89" s="291" t="s">
        <v>109</v>
      </c>
      <c r="M89" s="291"/>
      <c r="N89" s="291"/>
    </row>
    <row r="90" spans="1:35" ht="11.25" customHeight="1" x14ac:dyDescent="0.2">
      <c r="A90" s="34" t="s">
        <v>446</v>
      </c>
      <c r="B90" s="33" t="b">
        <f t="shared" ref="B90:B92" si="20">DATE(YEAR(AC90),MONTH(AC90),DAY(AC90))=DATE(YEAR(AD90),MONTH(AD90),DAY(AD90))</f>
        <v>1</v>
      </c>
      <c r="C90" s="33" t="str">
        <f t="shared" ref="C90:C92" si="21">IF(ISBLANK(AC90)=FALSE,TEXT(AC90,"YYYY-MM"),"")</f>
        <v/>
      </c>
      <c r="D90" s="33" t="str">
        <f t="shared" ref="D90:D92" si="22">IF(ISBLANK(AD90)=FALSE,TEXT(AD90,"YYYY-MM"),"")</f>
        <v/>
      </c>
      <c r="E90" s="39">
        <f t="shared" ref="E90:E92" si="23">AG90</f>
        <v>0</v>
      </c>
      <c r="I90" s="292" t="s">
        <v>701</v>
      </c>
      <c r="J90" s="292"/>
      <c r="K90" s="292"/>
      <c r="L90" s="293">
        <v>45139</v>
      </c>
      <c r="M90" s="293"/>
      <c r="N90" s="293"/>
      <c r="O90" s="47">
        <v>160</v>
      </c>
      <c r="P90" s="47">
        <v>0</v>
      </c>
      <c r="Q90" s="294">
        <v>0</v>
      </c>
      <c r="R90" s="294"/>
      <c r="S90" s="294"/>
      <c r="T90" s="294"/>
      <c r="U90" s="47">
        <v>160</v>
      </c>
      <c r="V90" s="294">
        <v>0</v>
      </c>
      <c r="W90" s="294"/>
      <c r="X90" s="21" t="s">
        <v>85</v>
      </c>
      <c r="Z90" s="295"/>
      <c r="AA90" s="295"/>
      <c r="AB90" s="21"/>
      <c r="AC90" s="16"/>
      <c r="AD90" s="296"/>
      <c r="AE90" s="296"/>
      <c r="AF90" s="296"/>
      <c r="AG90" s="294"/>
      <c r="AH90" s="294"/>
      <c r="AI90" s="47"/>
    </row>
    <row r="91" spans="1:35" x14ac:dyDescent="0.2">
      <c r="A91" s="34" t="s">
        <v>446</v>
      </c>
      <c r="B91" s="33" t="b">
        <f t="shared" si="20"/>
        <v>1</v>
      </c>
      <c r="C91" s="33" t="str">
        <f t="shared" si="21"/>
        <v/>
      </c>
      <c r="D91" s="33" t="str">
        <f t="shared" si="22"/>
        <v/>
      </c>
      <c r="E91" s="39">
        <f t="shared" si="23"/>
        <v>0</v>
      </c>
      <c r="I91" s="292" t="s">
        <v>702</v>
      </c>
      <c r="J91" s="292"/>
      <c r="K91" s="292"/>
      <c r="L91" s="293">
        <v>45170</v>
      </c>
      <c r="M91" s="293"/>
      <c r="N91" s="293"/>
      <c r="O91" s="47">
        <v>160</v>
      </c>
      <c r="P91" s="47">
        <v>0</v>
      </c>
      <c r="Q91" s="294">
        <v>0</v>
      </c>
      <c r="R91" s="294"/>
      <c r="S91" s="294"/>
      <c r="T91" s="294"/>
      <c r="U91" s="47">
        <v>160</v>
      </c>
      <c r="V91" s="294">
        <v>0</v>
      </c>
      <c r="W91" s="294"/>
      <c r="X91" s="21" t="s">
        <v>85</v>
      </c>
      <c r="Z91" s="295"/>
      <c r="AA91" s="295"/>
      <c r="AB91" s="21"/>
      <c r="AC91" s="16"/>
      <c r="AD91" s="296"/>
      <c r="AE91" s="296"/>
      <c r="AF91" s="296"/>
      <c r="AG91" s="294"/>
      <c r="AH91" s="294"/>
      <c r="AI91" s="47"/>
    </row>
    <row r="92" spans="1:35" ht="31.5" customHeight="1" x14ac:dyDescent="0.2">
      <c r="A92" s="34" t="s">
        <v>446</v>
      </c>
      <c r="B92" s="33" t="b">
        <f t="shared" si="20"/>
        <v>1</v>
      </c>
      <c r="C92" s="33" t="str">
        <f t="shared" si="21"/>
        <v/>
      </c>
      <c r="D92" s="33" t="str">
        <f t="shared" si="22"/>
        <v/>
      </c>
      <c r="E92" s="39">
        <f t="shared" si="23"/>
        <v>0</v>
      </c>
      <c r="I92" s="292" t="s">
        <v>703</v>
      </c>
      <c r="J92" s="292"/>
      <c r="K92" s="292"/>
      <c r="L92" s="293">
        <v>45231</v>
      </c>
      <c r="M92" s="293"/>
      <c r="N92" s="293"/>
      <c r="O92" s="47">
        <v>160</v>
      </c>
      <c r="P92" s="47">
        <v>0</v>
      </c>
      <c r="Q92" s="294">
        <v>0</v>
      </c>
      <c r="R92" s="294"/>
      <c r="S92" s="294"/>
      <c r="T92" s="294"/>
      <c r="U92" s="47">
        <v>160</v>
      </c>
      <c r="V92" s="294">
        <v>0</v>
      </c>
      <c r="W92" s="294"/>
      <c r="X92" s="21" t="s">
        <v>85</v>
      </c>
      <c r="Z92" s="295"/>
      <c r="AA92" s="295"/>
      <c r="AB92" s="21"/>
      <c r="AC92" s="16"/>
      <c r="AD92" s="296"/>
      <c r="AE92" s="296"/>
      <c r="AF92" s="296"/>
      <c r="AG92" s="294"/>
      <c r="AH92" s="294"/>
      <c r="AI92" s="47"/>
    </row>
    <row r="93" spans="1:35" ht="31.5" customHeight="1" x14ac:dyDescent="0.2">
      <c r="I93" s="288" t="s">
        <v>113</v>
      </c>
      <c r="J93" s="288"/>
      <c r="K93" s="288"/>
      <c r="L93" s="288"/>
      <c r="M93" s="288"/>
      <c r="N93" s="288"/>
      <c r="O93" s="48">
        <v>2982.8071</v>
      </c>
      <c r="P93" s="48">
        <v>82.348100000000002</v>
      </c>
      <c r="Q93" s="289">
        <v>0</v>
      </c>
      <c r="R93" s="289"/>
      <c r="S93" s="289"/>
      <c r="T93" s="289"/>
      <c r="U93" s="48">
        <v>3065.1552000000001</v>
      </c>
      <c r="V93" s="289">
        <v>0</v>
      </c>
      <c r="W93" s="289"/>
    </row>
    <row r="95" spans="1:35" x14ac:dyDescent="0.2">
      <c r="J95" s="290" t="s">
        <v>114</v>
      </c>
      <c r="K95" s="290"/>
      <c r="L95" s="290"/>
      <c r="N95" s="290" t="s">
        <v>115</v>
      </c>
      <c r="O95" s="290"/>
      <c r="P95" s="290"/>
      <c r="Q95" s="290"/>
      <c r="R95" s="290"/>
      <c r="S95" s="290"/>
      <c r="T95" s="290"/>
      <c r="U95" s="290"/>
      <c r="V95" s="290"/>
      <c r="W95" s="290"/>
      <c r="X95" s="290"/>
    </row>
    <row r="96" spans="1:35" x14ac:dyDescent="0.2"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</row>
    <row r="99" spans="1:36" x14ac:dyDescent="0.2">
      <c r="K99" s="297" t="s">
        <v>47</v>
      </c>
      <c r="L99" s="297"/>
      <c r="M99" s="297"/>
      <c r="N99" s="297"/>
      <c r="O99" s="297"/>
      <c r="P99" s="297"/>
      <c r="Q99" s="297"/>
    </row>
    <row r="101" spans="1:36" x14ac:dyDescent="0.2">
      <c r="K101" s="290" t="s">
        <v>48</v>
      </c>
      <c r="L101" s="290"/>
      <c r="M101" s="290"/>
      <c r="N101" s="290"/>
      <c r="O101" s="290"/>
      <c r="P101" s="290"/>
      <c r="Q101" s="290"/>
      <c r="R101" s="290"/>
      <c r="T101" s="298">
        <v>0</v>
      </c>
      <c r="U101" s="298"/>
      <c r="V101" s="298"/>
      <c r="AA101" s="290" t="s">
        <v>49</v>
      </c>
      <c r="AB101" s="290"/>
      <c r="AC101" s="290"/>
      <c r="AD101" s="290"/>
      <c r="AF101" s="299">
        <v>344.68740000000003</v>
      </c>
      <c r="AG101" s="299"/>
    </row>
    <row r="102" spans="1:36" x14ac:dyDescent="0.2">
      <c r="K102" s="290" t="s">
        <v>50</v>
      </c>
      <c r="L102" s="290"/>
      <c r="M102" s="290"/>
      <c r="N102" s="290"/>
      <c r="O102" s="290"/>
      <c r="P102" s="290"/>
      <c r="Q102" s="290"/>
      <c r="R102" s="290"/>
      <c r="T102" s="298">
        <v>0</v>
      </c>
      <c r="U102" s="298"/>
      <c r="V102" s="298"/>
      <c r="AA102" s="290" t="s">
        <v>51</v>
      </c>
      <c r="AB102" s="290"/>
      <c r="AC102" s="290"/>
      <c r="AD102" s="290"/>
      <c r="AF102" s="300">
        <v>344.68740000000003</v>
      </c>
      <c r="AG102" s="300"/>
    </row>
    <row r="103" spans="1:36" x14ac:dyDescent="0.2">
      <c r="K103" s="290" t="s">
        <v>52</v>
      </c>
      <c r="L103" s="290"/>
      <c r="M103" s="290"/>
      <c r="N103" s="290"/>
      <c r="O103" s="290"/>
      <c r="P103" s="290"/>
      <c r="Q103" s="290"/>
      <c r="R103" s="290"/>
      <c r="T103" s="298">
        <v>0</v>
      </c>
      <c r="U103" s="298"/>
      <c r="V103" s="298"/>
    </row>
    <row r="105" spans="1:36" x14ac:dyDescent="0.2">
      <c r="K105" s="297" t="s">
        <v>53</v>
      </c>
      <c r="L105" s="297"/>
      <c r="M105" s="297"/>
      <c r="N105" s="297"/>
      <c r="O105" s="297"/>
      <c r="P105" s="297"/>
      <c r="Q105" s="297"/>
    </row>
    <row r="107" spans="1:36" x14ac:dyDescent="0.2">
      <c r="K107" s="301" t="s">
        <v>54</v>
      </c>
      <c r="L107" s="301"/>
      <c r="M107" s="301"/>
      <c r="N107" s="301"/>
      <c r="O107" s="301"/>
      <c r="P107" s="301"/>
      <c r="Q107" s="301"/>
      <c r="R107" s="301"/>
      <c r="T107" s="298">
        <v>0</v>
      </c>
      <c r="U107" s="298"/>
      <c r="V107" s="298"/>
      <c r="AA107" s="290" t="s">
        <v>450</v>
      </c>
      <c r="AB107" s="290"/>
      <c r="AC107" s="290"/>
      <c r="AD107" s="290"/>
    </row>
    <row r="109" spans="1:36" x14ac:dyDescent="0.2">
      <c r="K109" s="297" t="s">
        <v>56</v>
      </c>
      <c r="L109" s="297"/>
      <c r="M109" s="297"/>
      <c r="N109" s="297"/>
      <c r="O109" s="297"/>
      <c r="P109" s="297"/>
      <c r="Q109" s="297"/>
    </row>
    <row r="110" spans="1:36" ht="22.5" x14ac:dyDescent="0.2">
      <c r="I110" s="288" t="s">
        <v>57</v>
      </c>
      <c r="J110" s="288"/>
      <c r="K110" s="288"/>
      <c r="L110" s="288" t="s">
        <v>58</v>
      </c>
      <c r="M110" s="288"/>
      <c r="N110" s="288"/>
      <c r="O110" s="46" t="s">
        <v>59</v>
      </c>
      <c r="P110" s="46" t="s">
        <v>60</v>
      </c>
      <c r="Q110" s="302" t="s">
        <v>61</v>
      </c>
      <c r="R110" s="302"/>
      <c r="S110" s="302"/>
      <c r="T110" s="302"/>
      <c r="U110" s="46" t="s">
        <v>62</v>
      </c>
      <c r="V110" s="302" t="s">
        <v>63</v>
      </c>
      <c r="W110" s="302"/>
      <c r="X110" s="19" t="s">
        <v>64</v>
      </c>
      <c r="Z110" s="288" t="s">
        <v>65</v>
      </c>
      <c r="AA110" s="288"/>
      <c r="AB110" s="19" t="s">
        <v>66</v>
      </c>
      <c r="AC110" s="19" t="s">
        <v>67</v>
      </c>
      <c r="AD110" s="288" t="s">
        <v>68</v>
      </c>
      <c r="AE110" s="288"/>
      <c r="AF110" s="288"/>
      <c r="AG110" s="302" t="s">
        <v>69</v>
      </c>
      <c r="AH110" s="302"/>
      <c r="AI110" s="46" t="s">
        <v>63</v>
      </c>
    </row>
    <row r="111" spans="1:36" x14ac:dyDescent="0.2">
      <c r="L111" s="291" t="s">
        <v>70</v>
      </c>
      <c r="M111" s="291"/>
      <c r="N111" s="291"/>
    </row>
    <row r="112" spans="1:36" x14ac:dyDescent="0.2">
      <c r="A112" s="34" t="s">
        <v>446</v>
      </c>
      <c r="B112" s="33" t="b">
        <f t="shared" ref="B112:B121" si="24">DATE(YEAR(AC112),MONTH(AC112),DAY(AC112))=DATE(YEAR(AD112),MONTH(AD112),DAY(AD112))</f>
        <v>1</v>
      </c>
      <c r="C112" s="33" t="str">
        <f t="shared" ref="C112:C121" si="25">IF(ISBLANK(AC112)=FALSE,TEXT(AC112,"YYYY-MM"),"")</f>
        <v>2023-01</v>
      </c>
      <c r="D112" s="33" t="str">
        <f t="shared" ref="D112:D121" si="26">IF(ISBLANK(AD112)=FALSE,TEXT(AD112,"YYYY-MM"),"")</f>
        <v>2023-01</v>
      </c>
      <c r="E112" s="39">
        <f t="shared" ref="E112:E121" si="27">AG112</f>
        <v>172.34370000000001</v>
      </c>
      <c r="I112" s="292" t="s">
        <v>704</v>
      </c>
      <c r="J112" s="292"/>
      <c r="K112" s="292"/>
      <c r="L112" s="293">
        <v>44866</v>
      </c>
      <c r="M112" s="293"/>
      <c r="N112" s="293"/>
      <c r="O112" s="56">
        <v>165.477</v>
      </c>
      <c r="P112" s="56">
        <v>6.8666999999999998</v>
      </c>
      <c r="Q112" s="294">
        <v>0</v>
      </c>
      <c r="R112" s="294"/>
      <c r="S112" s="294"/>
      <c r="T112" s="294"/>
      <c r="U112" s="47">
        <v>172.34370000000001</v>
      </c>
      <c r="V112" s="294">
        <v>0</v>
      </c>
      <c r="W112" s="294"/>
      <c r="X112" s="21" t="s">
        <v>72</v>
      </c>
      <c r="Z112" s="295" t="s">
        <v>73</v>
      </c>
      <c r="AA112" s="295"/>
      <c r="AB112" s="21" t="s">
        <v>705</v>
      </c>
      <c r="AC112" s="16">
        <v>44930.708854166667</v>
      </c>
      <c r="AD112" s="296">
        <v>44930.719953703701</v>
      </c>
      <c r="AE112" s="296"/>
      <c r="AF112" s="296"/>
      <c r="AG112" s="294">
        <v>172.34370000000001</v>
      </c>
      <c r="AH112" s="294"/>
      <c r="AI112" s="47">
        <v>0</v>
      </c>
      <c r="AJ112" s="51">
        <f t="shared" ref="AJ112:AJ113" si="28">(O112+P112)-AG112</f>
        <v>0</v>
      </c>
    </row>
    <row r="113" spans="1:36" x14ac:dyDescent="0.2">
      <c r="A113" s="34" t="s">
        <v>446</v>
      </c>
      <c r="B113" s="33" t="b">
        <f t="shared" si="24"/>
        <v>1</v>
      </c>
      <c r="C113" s="33" t="str">
        <f t="shared" si="25"/>
        <v>2023-02</v>
      </c>
      <c r="D113" s="33" t="str">
        <f t="shared" si="26"/>
        <v>2023-02</v>
      </c>
      <c r="E113" s="39">
        <f t="shared" si="27"/>
        <v>172.34370000000001</v>
      </c>
      <c r="I113" s="292" t="s">
        <v>706</v>
      </c>
      <c r="J113" s="292"/>
      <c r="K113" s="292"/>
      <c r="L113" s="293">
        <v>44896</v>
      </c>
      <c r="M113" s="293"/>
      <c r="N113" s="293"/>
      <c r="O113" s="56">
        <v>166.15119999999999</v>
      </c>
      <c r="P113" s="56">
        <v>6.1924999999999999</v>
      </c>
      <c r="Q113" s="294">
        <v>0</v>
      </c>
      <c r="R113" s="294"/>
      <c r="S113" s="294"/>
      <c r="T113" s="294"/>
      <c r="U113" s="47">
        <v>172.34370000000001</v>
      </c>
      <c r="V113" s="294">
        <v>0</v>
      </c>
      <c r="W113" s="294"/>
      <c r="X113" s="21" t="s">
        <v>72</v>
      </c>
      <c r="Z113" s="295" t="s">
        <v>73</v>
      </c>
      <c r="AA113" s="295"/>
      <c r="AB113" s="21" t="s">
        <v>707</v>
      </c>
      <c r="AC113" s="16">
        <v>44985</v>
      </c>
      <c r="AD113" s="296">
        <v>44985</v>
      </c>
      <c r="AE113" s="296"/>
      <c r="AF113" s="296"/>
      <c r="AG113" s="294">
        <v>172.34370000000001</v>
      </c>
      <c r="AH113" s="294"/>
      <c r="AI113" s="47">
        <v>0</v>
      </c>
      <c r="AJ113" s="51">
        <f t="shared" si="28"/>
        <v>0</v>
      </c>
    </row>
    <row r="114" spans="1:36" x14ac:dyDescent="0.2">
      <c r="A114" s="34" t="s">
        <v>446</v>
      </c>
      <c r="B114" s="33" t="b">
        <f t="shared" si="24"/>
        <v>1</v>
      </c>
      <c r="C114" s="33" t="str">
        <f t="shared" si="25"/>
        <v/>
      </c>
      <c r="D114" s="33" t="str">
        <f t="shared" si="26"/>
        <v/>
      </c>
      <c r="E114" s="39">
        <f t="shared" si="27"/>
        <v>0</v>
      </c>
      <c r="I114" s="292" t="s">
        <v>708</v>
      </c>
      <c r="J114" s="292"/>
      <c r="K114" s="292"/>
      <c r="L114" s="293">
        <v>44927</v>
      </c>
      <c r="M114" s="293"/>
      <c r="N114" s="293"/>
      <c r="O114" s="47">
        <v>166.82810000000001</v>
      </c>
      <c r="P114" s="47">
        <v>5.5156000000000001</v>
      </c>
      <c r="Q114" s="294">
        <v>0</v>
      </c>
      <c r="R114" s="294"/>
      <c r="S114" s="294"/>
      <c r="T114" s="294"/>
      <c r="U114" s="47">
        <v>172.34370000000001</v>
      </c>
      <c r="V114" s="294">
        <v>0</v>
      </c>
      <c r="W114" s="294"/>
      <c r="X114" s="21" t="s">
        <v>85</v>
      </c>
      <c r="Z114" s="295"/>
      <c r="AA114" s="295"/>
      <c r="AB114" s="21"/>
      <c r="AC114" s="16"/>
      <c r="AD114" s="296"/>
      <c r="AE114" s="296"/>
      <c r="AF114" s="296"/>
      <c r="AG114" s="294"/>
      <c r="AH114" s="294"/>
      <c r="AI114" s="47"/>
    </row>
    <row r="115" spans="1:36" x14ac:dyDescent="0.2">
      <c r="A115" s="34" t="s">
        <v>446</v>
      </c>
      <c r="B115" s="33" t="b">
        <f t="shared" si="24"/>
        <v>1</v>
      </c>
      <c r="C115" s="33" t="str">
        <f t="shared" si="25"/>
        <v/>
      </c>
      <c r="D115" s="33" t="str">
        <f t="shared" si="26"/>
        <v/>
      </c>
      <c r="E115" s="39">
        <f t="shared" si="27"/>
        <v>0</v>
      </c>
      <c r="I115" s="292" t="s">
        <v>709</v>
      </c>
      <c r="J115" s="292"/>
      <c r="K115" s="292"/>
      <c r="L115" s="293">
        <v>44958</v>
      </c>
      <c r="M115" s="293"/>
      <c r="N115" s="293"/>
      <c r="O115" s="47">
        <v>167.5078</v>
      </c>
      <c r="P115" s="47">
        <v>4.8358999999999996</v>
      </c>
      <c r="Q115" s="294">
        <v>0</v>
      </c>
      <c r="R115" s="294"/>
      <c r="S115" s="294"/>
      <c r="T115" s="294"/>
      <c r="U115" s="47">
        <v>172.34370000000001</v>
      </c>
      <c r="V115" s="294">
        <v>0</v>
      </c>
      <c r="W115" s="294"/>
      <c r="X115" s="21" t="s">
        <v>85</v>
      </c>
      <c r="Z115" s="295"/>
      <c r="AA115" s="295"/>
      <c r="AB115" s="21"/>
      <c r="AC115" s="16"/>
      <c r="AD115" s="296"/>
      <c r="AE115" s="296"/>
      <c r="AF115" s="296"/>
      <c r="AG115" s="294"/>
      <c r="AH115" s="294"/>
      <c r="AI115" s="47"/>
    </row>
    <row r="116" spans="1:36" x14ac:dyDescent="0.2">
      <c r="A116" s="34" t="s">
        <v>446</v>
      </c>
      <c r="B116" s="33" t="b">
        <f t="shared" si="24"/>
        <v>1</v>
      </c>
      <c r="C116" s="33" t="str">
        <f t="shared" si="25"/>
        <v/>
      </c>
      <c r="D116" s="33" t="str">
        <f t="shared" si="26"/>
        <v/>
      </c>
      <c r="E116" s="39">
        <f t="shared" si="27"/>
        <v>0</v>
      </c>
      <c r="I116" s="292" t="s">
        <v>710</v>
      </c>
      <c r="J116" s="292"/>
      <c r="K116" s="292"/>
      <c r="L116" s="293">
        <v>44986</v>
      </c>
      <c r="M116" s="293"/>
      <c r="N116" s="293"/>
      <c r="O116" s="47">
        <v>168.1902</v>
      </c>
      <c r="P116" s="47">
        <v>4.1535000000000002</v>
      </c>
      <c r="Q116" s="294">
        <v>0</v>
      </c>
      <c r="R116" s="294"/>
      <c r="S116" s="294"/>
      <c r="T116" s="294"/>
      <c r="U116" s="47">
        <v>172.34370000000001</v>
      </c>
      <c r="V116" s="294">
        <v>0</v>
      </c>
      <c r="W116" s="294"/>
      <c r="X116" s="21" t="s">
        <v>85</v>
      </c>
      <c r="Z116" s="295"/>
      <c r="AA116" s="295"/>
      <c r="AB116" s="21"/>
      <c r="AC116" s="16"/>
      <c r="AD116" s="296"/>
      <c r="AE116" s="296"/>
      <c r="AF116" s="296"/>
      <c r="AG116" s="294"/>
      <c r="AH116" s="294"/>
      <c r="AI116" s="47"/>
    </row>
    <row r="117" spans="1:36" x14ac:dyDescent="0.2">
      <c r="A117" s="34" t="s">
        <v>446</v>
      </c>
      <c r="B117" s="33" t="b">
        <f t="shared" si="24"/>
        <v>1</v>
      </c>
      <c r="C117" s="33" t="str">
        <f t="shared" si="25"/>
        <v/>
      </c>
      <c r="D117" s="33" t="str">
        <f t="shared" si="26"/>
        <v/>
      </c>
      <c r="E117" s="39">
        <f t="shared" si="27"/>
        <v>0</v>
      </c>
      <c r="I117" s="292" t="s">
        <v>711</v>
      </c>
      <c r="J117" s="292"/>
      <c r="K117" s="292"/>
      <c r="L117" s="293">
        <v>45017</v>
      </c>
      <c r="M117" s="293"/>
      <c r="N117" s="293"/>
      <c r="O117" s="47">
        <v>168.87549999999999</v>
      </c>
      <c r="P117" s="47">
        <v>3.4681999999999999</v>
      </c>
      <c r="Q117" s="294">
        <v>0</v>
      </c>
      <c r="R117" s="294"/>
      <c r="S117" s="294"/>
      <c r="T117" s="294"/>
      <c r="U117" s="47">
        <v>172.34370000000001</v>
      </c>
      <c r="V117" s="294">
        <v>0</v>
      </c>
      <c r="W117" s="294"/>
      <c r="X117" s="21" t="s">
        <v>85</v>
      </c>
      <c r="Z117" s="295"/>
      <c r="AA117" s="295"/>
      <c r="AB117" s="21"/>
      <c r="AC117" s="16"/>
      <c r="AD117" s="296"/>
      <c r="AE117" s="296"/>
      <c r="AF117" s="296"/>
      <c r="AG117" s="294"/>
      <c r="AH117" s="294"/>
      <c r="AI117" s="47"/>
    </row>
    <row r="118" spans="1:36" x14ac:dyDescent="0.2">
      <c r="A118" s="34" t="s">
        <v>446</v>
      </c>
      <c r="B118" s="33" t="b">
        <f t="shared" si="24"/>
        <v>1</v>
      </c>
      <c r="C118" s="33" t="str">
        <f t="shared" si="25"/>
        <v/>
      </c>
      <c r="D118" s="33" t="str">
        <f t="shared" si="26"/>
        <v/>
      </c>
      <c r="E118" s="39">
        <f t="shared" si="27"/>
        <v>0</v>
      </c>
      <c r="I118" s="292" t="s">
        <v>712</v>
      </c>
      <c r="J118" s="292"/>
      <c r="K118" s="292"/>
      <c r="L118" s="293">
        <v>45047</v>
      </c>
      <c r="M118" s="293"/>
      <c r="N118" s="293"/>
      <c r="O118" s="47">
        <v>169.5635</v>
      </c>
      <c r="P118" s="47">
        <v>2.7801999999999998</v>
      </c>
      <c r="Q118" s="294">
        <v>0</v>
      </c>
      <c r="R118" s="294"/>
      <c r="S118" s="294"/>
      <c r="T118" s="294"/>
      <c r="U118" s="47">
        <v>172.34370000000001</v>
      </c>
      <c r="V118" s="294">
        <v>0</v>
      </c>
      <c r="W118" s="294"/>
      <c r="X118" s="21" t="s">
        <v>85</v>
      </c>
      <c r="Z118" s="295"/>
      <c r="AA118" s="295"/>
      <c r="AB118" s="21"/>
      <c r="AC118" s="16"/>
      <c r="AD118" s="296"/>
      <c r="AE118" s="296"/>
      <c r="AF118" s="296"/>
      <c r="AG118" s="294"/>
      <c r="AH118" s="294"/>
      <c r="AI118" s="47"/>
    </row>
    <row r="119" spans="1:36" x14ac:dyDescent="0.2">
      <c r="A119" s="34" t="s">
        <v>446</v>
      </c>
      <c r="B119" s="33" t="b">
        <f t="shared" si="24"/>
        <v>1</v>
      </c>
      <c r="C119" s="33" t="str">
        <f t="shared" si="25"/>
        <v/>
      </c>
      <c r="D119" s="33" t="str">
        <f t="shared" si="26"/>
        <v/>
      </c>
      <c r="E119" s="39">
        <f t="shared" si="27"/>
        <v>0</v>
      </c>
      <c r="I119" s="292" t="s">
        <v>713</v>
      </c>
      <c r="J119" s="292"/>
      <c r="K119" s="292"/>
      <c r="L119" s="293">
        <v>45078</v>
      </c>
      <c r="M119" s="293"/>
      <c r="N119" s="293"/>
      <c r="O119" s="47">
        <v>170.2543</v>
      </c>
      <c r="P119" s="47">
        <v>2.0893999999999999</v>
      </c>
      <c r="Q119" s="294">
        <v>0</v>
      </c>
      <c r="R119" s="294"/>
      <c r="S119" s="294"/>
      <c r="T119" s="294"/>
      <c r="U119" s="47">
        <v>172.34370000000001</v>
      </c>
      <c r="V119" s="294">
        <v>0</v>
      </c>
      <c r="W119" s="294"/>
      <c r="X119" s="21" t="s">
        <v>85</v>
      </c>
      <c r="Z119" s="295"/>
      <c r="AA119" s="295"/>
      <c r="AB119" s="21"/>
      <c r="AC119" s="16"/>
      <c r="AD119" s="296"/>
      <c r="AE119" s="296"/>
      <c r="AF119" s="296"/>
      <c r="AG119" s="294"/>
      <c r="AH119" s="294"/>
      <c r="AI119" s="47"/>
    </row>
    <row r="120" spans="1:36" x14ac:dyDescent="0.2">
      <c r="A120" s="34" t="s">
        <v>446</v>
      </c>
      <c r="B120" s="33" t="b">
        <f t="shared" si="24"/>
        <v>1</v>
      </c>
      <c r="C120" s="33" t="str">
        <f t="shared" si="25"/>
        <v/>
      </c>
      <c r="D120" s="33" t="str">
        <f t="shared" si="26"/>
        <v/>
      </c>
      <c r="E120" s="39">
        <f t="shared" si="27"/>
        <v>0</v>
      </c>
      <c r="I120" s="292" t="s">
        <v>714</v>
      </c>
      <c r="J120" s="292"/>
      <c r="K120" s="292"/>
      <c r="L120" s="293">
        <v>45108</v>
      </c>
      <c r="M120" s="293"/>
      <c r="N120" s="293"/>
      <c r="O120" s="47">
        <v>170.9479</v>
      </c>
      <c r="P120" s="47">
        <v>1.3957999999999999</v>
      </c>
      <c r="Q120" s="294">
        <v>0</v>
      </c>
      <c r="R120" s="294"/>
      <c r="S120" s="294"/>
      <c r="T120" s="294"/>
      <c r="U120" s="47">
        <v>172.34370000000001</v>
      </c>
      <c r="V120" s="294">
        <v>0</v>
      </c>
      <c r="W120" s="294"/>
      <c r="X120" s="21" t="s">
        <v>85</v>
      </c>
      <c r="Z120" s="295"/>
      <c r="AA120" s="295"/>
      <c r="AB120" s="21"/>
      <c r="AC120" s="16"/>
      <c r="AD120" s="296"/>
      <c r="AE120" s="296"/>
      <c r="AF120" s="296"/>
      <c r="AG120" s="294"/>
      <c r="AH120" s="294"/>
      <c r="AI120" s="47"/>
    </row>
    <row r="121" spans="1:36" x14ac:dyDescent="0.2">
      <c r="A121" s="34" t="s">
        <v>446</v>
      </c>
      <c r="B121" s="33" t="b">
        <f t="shared" si="24"/>
        <v>1</v>
      </c>
      <c r="C121" s="33" t="str">
        <f t="shared" si="25"/>
        <v/>
      </c>
      <c r="D121" s="33" t="str">
        <f t="shared" si="26"/>
        <v/>
      </c>
      <c r="E121" s="39">
        <f t="shared" si="27"/>
        <v>0</v>
      </c>
      <c r="I121" s="292" t="s">
        <v>715</v>
      </c>
      <c r="J121" s="292"/>
      <c r="K121" s="292"/>
      <c r="L121" s="293">
        <v>45139</v>
      </c>
      <c r="M121" s="293"/>
      <c r="N121" s="293"/>
      <c r="O121" s="47">
        <v>171.64400000000001</v>
      </c>
      <c r="P121" s="47">
        <v>0.69930000000000003</v>
      </c>
      <c r="Q121" s="294">
        <v>0</v>
      </c>
      <c r="R121" s="294"/>
      <c r="S121" s="294"/>
      <c r="T121" s="294"/>
      <c r="U121" s="47">
        <v>172.3433</v>
      </c>
      <c r="V121" s="294">
        <v>0</v>
      </c>
      <c r="W121" s="294"/>
      <c r="X121" s="21" t="s">
        <v>85</v>
      </c>
      <c r="Z121" s="295"/>
      <c r="AA121" s="295"/>
      <c r="AB121" s="21"/>
      <c r="AC121" s="16"/>
      <c r="AD121" s="296"/>
      <c r="AE121" s="296"/>
      <c r="AF121" s="296"/>
      <c r="AG121" s="294"/>
      <c r="AH121" s="294"/>
      <c r="AI121" s="47"/>
    </row>
    <row r="122" spans="1:36" x14ac:dyDescent="0.2">
      <c r="L122" s="291" t="s">
        <v>109</v>
      </c>
      <c r="M122" s="291"/>
      <c r="N122" s="291"/>
    </row>
    <row r="123" spans="1:36" x14ac:dyDescent="0.2">
      <c r="A123" s="34" t="s">
        <v>446</v>
      </c>
      <c r="B123" s="33" t="b">
        <f t="shared" ref="B123:B125" si="29">DATE(YEAR(AC123),MONTH(AC123),DAY(AC123))=DATE(YEAR(AD123),MONTH(AD123),DAY(AD123))</f>
        <v>1</v>
      </c>
      <c r="C123" s="33" t="str">
        <f t="shared" ref="C123:C125" si="30">IF(ISBLANK(AC123)=FALSE,TEXT(AC123,"YYYY-MM"),"")</f>
        <v/>
      </c>
      <c r="D123" s="33" t="str">
        <f t="shared" ref="D123:D125" si="31">IF(ISBLANK(AD123)=FALSE,TEXT(AD123,"YYYY-MM"),"")</f>
        <v/>
      </c>
      <c r="E123" s="39">
        <f t="shared" ref="E123:E125" si="32">AG123</f>
        <v>0</v>
      </c>
      <c r="I123" s="292" t="s">
        <v>716</v>
      </c>
      <c r="J123" s="292"/>
      <c r="K123" s="292"/>
      <c r="L123" s="293">
        <v>45170</v>
      </c>
      <c r="M123" s="293"/>
      <c r="N123" s="293"/>
      <c r="O123" s="47">
        <v>160</v>
      </c>
      <c r="P123" s="47">
        <v>0</v>
      </c>
      <c r="Q123" s="294">
        <v>0</v>
      </c>
      <c r="R123" s="294"/>
      <c r="S123" s="294"/>
      <c r="T123" s="294"/>
      <c r="U123" s="47">
        <v>160</v>
      </c>
      <c r="V123" s="294">
        <v>0</v>
      </c>
      <c r="W123" s="294"/>
      <c r="X123" s="21" t="s">
        <v>85</v>
      </c>
      <c r="Z123" s="295"/>
      <c r="AA123" s="295"/>
      <c r="AB123" s="21"/>
      <c r="AC123" s="16"/>
      <c r="AD123" s="296"/>
      <c r="AE123" s="296"/>
      <c r="AF123" s="296"/>
      <c r="AG123" s="294"/>
      <c r="AH123" s="294"/>
      <c r="AI123" s="47"/>
    </row>
    <row r="124" spans="1:36" x14ac:dyDescent="0.2">
      <c r="A124" s="34" t="s">
        <v>446</v>
      </c>
      <c r="B124" s="33" t="b">
        <f t="shared" si="29"/>
        <v>1</v>
      </c>
      <c r="C124" s="33" t="str">
        <f t="shared" si="30"/>
        <v/>
      </c>
      <c r="D124" s="33" t="str">
        <f t="shared" si="31"/>
        <v/>
      </c>
      <c r="E124" s="39">
        <f t="shared" si="32"/>
        <v>0</v>
      </c>
      <c r="I124" s="292" t="s">
        <v>717</v>
      </c>
      <c r="J124" s="292"/>
      <c r="K124" s="292"/>
      <c r="L124" s="293">
        <v>45200</v>
      </c>
      <c r="M124" s="293"/>
      <c r="N124" s="293"/>
      <c r="O124" s="47">
        <v>160</v>
      </c>
      <c r="P124" s="47">
        <v>0</v>
      </c>
      <c r="Q124" s="294">
        <v>0</v>
      </c>
      <c r="R124" s="294"/>
      <c r="S124" s="294"/>
      <c r="T124" s="294"/>
      <c r="U124" s="47">
        <v>160</v>
      </c>
      <c r="V124" s="294">
        <v>0</v>
      </c>
      <c r="W124" s="294"/>
      <c r="X124" s="21" t="s">
        <v>85</v>
      </c>
      <c r="Z124" s="295"/>
      <c r="AA124" s="295"/>
      <c r="AB124" s="21"/>
      <c r="AC124" s="16"/>
      <c r="AD124" s="296"/>
      <c r="AE124" s="296"/>
      <c r="AF124" s="296"/>
      <c r="AG124" s="294"/>
      <c r="AH124" s="294"/>
      <c r="AI124" s="47"/>
    </row>
    <row r="125" spans="1:36" x14ac:dyDescent="0.2">
      <c r="A125" s="34" t="s">
        <v>446</v>
      </c>
      <c r="B125" s="33" t="b">
        <f t="shared" si="29"/>
        <v>1</v>
      </c>
      <c r="C125" s="33" t="str">
        <f t="shared" si="30"/>
        <v/>
      </c>
      <c r="D125" s="33" t="str">
        <f t="shared" si="31"/>
        <v/>
      </c>
      <c r="E125" s="39">
        <f t="shared" si="32"/>
        <v>0</v>
      </c>
      <c r="I125" s="292" t="s">
        <v>718</v>
      </c>
      <c r="J125" s="292"/>
      <c r="K125" s="292"/>
      <c r="L125" s="293">
        <v>45261</v>
      </c>
      <c r="M125" s="293"/>
      <c r="N125" s="293"/>
      <c r="O125" s="47">
        <v>160</v>
      </c>
      <c r="P125" s="47">
        <v>0</v>
      </c>
      <c r="Q125" s="294">
        <v>0</v>
      </c>
      <c r="R125" s="294"/>
      <c r="S125" s="294"/>
      <c r="T125" s="294"/>
      <c r="U125" s="47">
        <v>160</v>
      </c>
      <c r="V125" s="294">
        <v>0</v>
      </c>
      <c r="W125" s="294"/>
      <c r="X125" s="21" t="s">
        <v>85</v>
      </c>
      <c r="Z125" s="295"/>
      <c r="AA125" s="295"/>
      <c r="AB125" s="21"/>
      <c r="AC125" s="16"/>
      <c r="AD125" s="296"/>
      <c r="AE125" s="296"/>
      <c r="AF125" s="296"/>
      <c r="AG125" s="294"/>
      <c r="AH125" s="294"/>
      <c r="AI125" s="47"/>
    </row>
    <row r="126" spans="1:36" x14ac:dyDescent="0.2">
      <c r="I126" s="288" t="s">
        <v>113</v>
      </c>
      <c r="J126" s="288"/>
      <c r="K126" s="288"/>
      <c r="L126" s="288"/>
      <c r="M126" s="288"/>
      <c r="N126" s="288"/>
      <c r="O126" s="48">
        <v>2165.4395</v>
      </c>
      <c r="P126" s="48">
        <v>37.997100000000003</v>
      </c>
      <c r="Q126" s="289">
        <v>0</v>
      </c>
      <c r="R126" s="289"/>
      <c r="S126" s="289"/>
      <c r="T126" s="289"/>
      <c r="U126" s="48">
        <v>2203.4366</v>
      </c>
      <c r="V126" s="289">
        <v>0</v>
      </c>
      <c r="W126" s="289"/>
    </row>
    <row r="128" spans="1:36" x14ac:dyDescent="0.2">
      <c r="J128" s="290" t="s">
        <v>114</v>
      </c>
      <c r="K128" s="290"/>
      <c r="L128" s="290"/>
      <c r="N128" s="290" t="s">
        <v>115</v>
      </c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</row>
    <row r="129" spans="9:35" x14ac:dyDescent="0.2"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</row>
    <row r="132" spans="9:35" x14ac:dyDescent="0.2">
      <c r="K132" s="297" t="s">
        <v>47</v>
      </c>
      <c r="L132" s="297"/>
      <c r="M132" s="297"/>
      <c r="N132" s="297"/>
      <c r="O132" s="297"/>
      <c r="P132" s="297"/>
      <c r="Q132" s="297"/>
    </row>
    <row r="134" spans="9:35" x14ac:dyDescent="0.2">
      <c r="K134" s="290" t="s">
        <v>48</v>
      </c>
      <c r="L134" s="290"/>
      <c r="M134" s="290"/>
      <c r="N134" s="290"/>
      <c r="O134" s="290"/>
      <c r="P134" s="290"/>
      <c r="Q134" s="290"/>
      <c r="R134" s="290"/>
      <c r="T134" s="298">
        <v>0</v>
      </c>
      <c r="U134" s="298"/>
      <c r="V134" s="298"/>
      <c r="AA134" s="290" t="s">
        <v>49</v>
      </c>
      <c r="AB134" s="290"/>
      <c r="AC134" s="290"/>
      <c r="AD134" s="290"/>
      <c r="AF134" s="298">
        <v>350.71019999999999</v>
      </c>
      <c r="AG134" s="298"/>
    </row>
    <row r="135" spans="9:35" x14ac:dyDescent="0.2">
      <c r="K135" s="290" t="s">
        <v>50</v>
      </c>
      <c r="L135" s="290"/>
      <c r="M135" s="290"/>
      <c r="N135" s="290"/>
      <c r="O135" s="290"/>
      <c r="P135" s="290"/>
      <c r="Q135" s="290"/>
      <c r="R135" s="290"/>
      <c r="T135" s="298">
        <v>0</v>
      </c>
      <c r="U135" s="298"/>
      <c r="V135" s="298"/>
      <c r="AA135" s="290" t="s">
        <v>51</v>
      </c>
      <c r="AB135" s="290"/>
      <c r="AC135" s="290"/>
      <c r="AD135" s="290"/>
      <c r="AF135" s="298">
        <v>350.71019999999999</v>
      </c>
      <c r="AG135" s="298"/>
    </row>
    <row r="136" spans="9:35" x14ac:dyDescent="0.2">
      <c r="K136" s="290" t="s">
        <v>52</v>
      </c>
      <c r="L136" s="290"/>
      <c r="M136" s="290"/>
      <c r="N136" s="290"/>
      <c r="O136" s="290"/>
      <c r="P136" s="290"/>
      <c r="Q136" s="290"/>
      <c r="R136" s="290"/>
      <c r="T136" s="298">
        <v>1532.1307999999999</v>
      </c>
      <c r="U136" s="298"/>
      <c r="V136" s="298"/>
    </row>
    <row r="138" spans="9:35" x14ac:dyDescent="0.2">
      <c r="K138" s="297" t="s">
        <v>53</v>
      </c>
      <c r="L138" s="297"/>
      <c r="M138" s="297"/>
      <c r="N138" s="297"/>
      <c r="O138" s="297"/>
      <c r="P138" s="297"/>
      <c r="Q138" s="297"/>
    </row>
    <row r="140" spans="9:35" x14ac:dyDescent="0.2">
      <c r="K140" s="301" t="s">
        <v>54</v>
      </c>
      <c r="L140" s="301"/>
      <c r="M140" s="301"/>
      <c r="N140" s="301"/>
      <c r="O140" s="301"/>
      <c r="P140" s="301"/>
      <c r="Q140" s="301"/>
      <c r="R140" s="301"/>
      <c r="T140" s="298">
        <v>3</v>
      </c>
      <c r="U140" s="298"/>
      <c r="V140" s="298"/>
      <c r="AA140" s="290"/>
      <c r="AB140" s="290"/>
      <c r="AC140" s="290"/>
      <c r="AD140" s="290"/>
      <c r="AF140" s="300">
        <v>526.06529999999998</v>
      </c>
      <c r="AG140" s="300"/>
    </row>
    <row r="142" spans="9:35" x14ac:dyDescent="0.2">
      <c r="K142" s="297" t="s">
        <v>56</v>
      </c>
      <c r="L142" s="297"/>
      <c r="M142" s="297"/>
      <c r="N142" s="297"/>
      <c r="O142" s="297"/>
      <c r="P142" s="297"/>
      <c r="Q142" s="297"/>
    </row>
    <row r="143" spans="9:35" ht="22.5" x14ac:dyDescent="0.2">
      <c r="I143" s="288" t="s">
        <v>57</v>
      </c>
      <c r="J143" s="288"/>
      <c r="K143" s="288"/>
      <c r="L143" s="288" t="s">
        <v>58</v>
      </c>
      <c r="M143" s="288"/>
      <c r="N143" s="288"/>
      <c r="O143" s="46" t="s">
        <v>59</v>
      </c>
      <c r="P143" s="46" t="s">
        <v>60</v>
      </c>
      <c r="Q143" s="302" t="s">
        <v>61</v>
      </c>
      <c r="R143" s="302"/>
      <c r="S143" s="302"/>
      <c r="T143" s="302"/>
      <c r="U143" s="46" t="s">
        <v>62</v>
      </c>
      <c r="V143" s="302" t="s">
        <v>63</v>
      </c>
      <c r="W143" s="302"/>
      <c r="X143" s="19" t="s">
        <v>64</v>
      </c>
      <c r="Z143" s="288" t="s">
        <v>65</v>
      </c>
      <c r="AA143" s="288"/>
      <c r="AB143" s="19" t="s">
        <v>66</v>
      </c>
      <c r="AC143" s="19" t="s">
        <v>67</v>
      </c>
      <c r="AD143" s="288" t="s">
        <v>68</v>
      </c>
      <c r="AE143" s="288"/>
      <c r="AF143" s="288"/>
      <c r="AG143" s="302" t="s">
        <v>69</v>
      </c>
      <c r="AH143" s="302"/>
      <c r="AI143" s="46" t="s">
        <v>63</v>
      </c>
    </row>
    <row r="144" spans="9:35" x14ac:dyDescent="0.2">
      <c r="L144" s="291" t="s">
        <v>70</v>
      </c>
      <c r="M144" s="291"/>
      <c r="N144" s="291"/>
    </row>
    <row r="145" spans="1:36" x14ac:dyDescent="0.2">
      <c r="A145" s="34" t="s">
        <v>446</v>
      </c>
      <c r="B145" s="33" t="b">
        <f t="shared" ref="B145:B152" si="33">DATE(YEAR(AC145),MONTH(AC145),DAY(AC145))=DATE(YEAR(AD145),MONTH(AD145),DAY(AD145))</f>
        <v>1</v>
      </c>
      <c r="C145" s="33" t="str">
        <f t="shared" ref="C145:C152" si="34">IF(ISBLANK(AC145)=FALSE,TEXT(AC145,"YYYY-MM"),"")</f>
        <v>2023-05</v>
      </c>
      <c r="D145" s="33" t="str">
        <f t="shared" ref="D145:D152" si="35">IF(ISBLANK(AD145)=FALSE,TEXT(AD145,"YYYY-MM"),"")</f>
        <v>2023-05</v>
      </c>
      <c r="E145" s="39">
        <f t="shared" ref="E145:E152" si="36">AG145</f>
        <v>175.35509999999999</v>
      </c>
      <c r="I145" s="292" t="s">
        <v>719</v>
      </c>
      <c r="J145" s="292"/>
      <c r="K145" s="292"/>
      <c r="L145" s="293">
        <v>45017</v>
      </c>
      <c r="M145" s="293"/>
      <c r="N145" s="293"/>
      <c r="O145" s="56">
        <v>164.55959999999999</v>
      </c>
      <c r="P145" s="56">
        <v>10.795500000000001</v>
      </c>
      <c r="Q145" s="294">
        <v>0</v>
      </c>
      <c r="R145" s="294"/>
      <c r="S145" s="294"/>
      <c r="T145" s="294"/>
      <c r="U145" s="47">
        <v>175.35509999999999</v>
      </c>
      <c r="V145" s="294">
        <v>0</v>
      </c>
      <c r="W145" s="294"/>
      <c r="X145" s="21" t="s">
        <v>72</v>
      </c>
      <c r="Z145" s="295" t="s">
        <v>73</v>
      </c>
      <c r="AA145" s="295"/>
      <c r="AB145" s="21" t="s">
        <v>720</v>
      </c>
      <c r="AC145" s="16">
        <v>45052.473680555559</v>
      </c>
      <c r="AD145" s="296">
        <v>45052.474594907406</v>
      </c>
      <c r="AE145" s="296"/>
      <c r="AF145" s="296"/>
      <c r="AG145" s="294">
        <v>175.35509999999999</v>
      </c>
      <c r="AH145" s="294"/>
      <c r="AI145" s="47">
        <v>0</v>
      </c>
      <c r="AJ145" s="51">
        <f t="shared" ref="AJ145:AJ146" si="37">(O145+P145)-AG145</f>
        <v>0</v>
      </c>
    </row>
    <row r="146" spans="1:36" x14ac:dyDescent="0.2">
      <c r="A146" s="34" t="s">
        <v>446</v>
      </c>
      <c r="B146" s="33" t="b">
        <f t="shared" si="33"/>
        <v>1</v>
      </c>
      <c r="C146" s="33" t="str">
        <f t="shared" si="34"/>
        <v>2023-05</v>
      </c>
      <c r="D146" s="33" t="str">
        <f t="shared" si="35"/>
        <v>2023-05</v>
      </c>
      <c r="E146" s="39">
        <f t="shared" si="36"/>
        <v>175.35509999999999</v>
      </c>
      <c r="I146" s="292" t="s">
        <v>721</v>
      </c>
      <c r="J146" s="292"/>
      <c r="K146" s="292"/>
      <c r="L146" s="293">
        <v>45047</v>
      </c>
      <c r="M146" s="293"/>
      <c r="N146" s="293"/>
      <c r="O146" s="56">
        <v>165.87190000000001</v>
      </c>
      <c r="P146" s="56">
        <v>9.4832000000000001</v>
      </c>
      <c r="Q146" s="294">
        <v>0</v>
      </c>
      <c r="R146" s="294"/>
      <c r="S146" s="294"/>
      <c r="T146" s="294"/>
      <c r="U146" s="47">
        <v>175.35509999999999</v>
      </c>
      <c r="V146" s="294">
        <v>0</v>
      </c>
      <c r="W146" s="294"/>
      <c r="X146" s="21" t="s">
        <v>72</v>
      </c>
      <c r="Z146" s="295" t="s">
        <v>73</v>
      </c>
      <c r="AA146" s="295"/>
      <c r="AB146" s="21" t="s">
        <v>720</v>
      </c>
      <c r="AC146" s="16">
        <v>45052.473680555559</v>
      </c>
      <c r="AD146" s="296">
        <v>45052.474594907406</v>
      </c>
      <c r="AE146" s="296"/>
      <c r="AF146" s="296"/>
      <c r="AG146" s="294">
        <v>175.35509999999999</v>
      </c>
      <c r="AH146" s="294"/>
      <c r="AI146" s="47">
        <v>0</v>
      </c>
      <c r="AJ146" s="51">
        <f t="shared" si="37"/>
        <v>0</v>
      </c>
    </row>
    <row r="147" spans="1:36" x14ac:dyDescent="0.2">
      <c r="A147" s="34" t="s">
        <v>446</v>
      </c>
      <c r="B147" s="33" t="b">
        <f t="shared" si="33"/>
        <v>1</v>
      </c>
      <c r="C147" s="33" t="str">
        <f t="shared" si="34"/>
        <v/>
      </c>
      <c r="D147" s="33" t="str">
        <f t="shared" si="35"/>
        <v/>
      </c>
      <c r="E147" s="39">
        <f t="shared" si="36"/>
        <v>0</v>
      </c>
      <c r="I147" s="292" t="s">
        <v>722</v>
      </c>
      <c r="J147" s="292"/>
      <c r="K147" s="292"/>
      <c r="L147" s="293">
        <v>45078</v>
      </c>
      <c r="M147" s="293"/>
      <c r="N147" s="293"/>
      <c r="O147" s="56">
        <v>167.19450000000001</v>
      </c>
      <c r="P147" s="56">
        <v>8.1606000000000005</v>
      </c>
      <c r="Q147" s="294">
        <v>0</v>
      </c>
      <c r="R147" s="294"/>
      <c r="S147" s="294"/>
      <c r="T147" s="294"/>
      <c r="U147" s="56">
        <v>175.35509999999999</v>
      </c>
      <c r="V147" s="318">
        <v>175.35509999999999</v>
      </c>
      <c r="W147" s="318"/>
      <c r="X147" s="21" t="s">
        <v>436</v>
      </c>
      <c r="Z147" s="295"/>
      <c r="AA147" s="295"/>
      <c r="AB147" s="21"/>
      <c r="AC147" s="16"/>
      <c r="AD147" s="296"/>
      <c r="AE147" s="296"/>
      <c r="AF147" s="296"/>
      <c r="AG147" s="294"/>
      <c r="AH147" s="294"/>
      <c r="AI147" s="47"/>
    </row>
    <row r="148" spans="1:36" x14ac:dyDescent="0.2">
      <c r="A148" s="34" t="s">
        <v>446</v>
      </c>
      <c r="B148" s="33" t="b">
        <f t="shared" si="33"/>
        <v>1</v>
      </c>
      <c r="C148" s="33" t="str">
        <f t="shared" si="34"/>
        <v/>
      </c>
      <c r="D148" s="33" t="str">
        <f t="shared" si="35"/>
        <v/>
      </c>
      <c r="E148" s="39">
        <f t="shared" si="36"/>
        <v>0</v>
      </c>
      <c r="I148" s="292" t="s">
        <v>723</v>
      </c>
      <c r="J148" s="292"/>
      <c r="K148" s="292"/>
      <c r="L148" s="293">
        <v>45108</v>
      </c>
      <c r="M148" s="293"/>
      <c r="N148" s="293"/>
      <c r="O148" s="56">
        <v>168.52780000000001</v>
      </c>
      <c r="P148" s="56">
        <v>6.8273000000000001</v>
      </c>
      <c r="Q148" s="294">
        <v>0</v>
      </c>
      <c r="R148" s="294"/>
      <c r="S148" s="294"/>
      <c r="T148" s="294"/>
      <c r="U148" s="56">
        <v>175.35509999999999</v>
      </c>
      <c r="V148" s="318">
        <v>175.35509999999999</v>
      </c>
      <c r="W148" s="318"/>
      <c r="X148" s="21" t="s">
        <v>436</v>
      </c>
      <c r="Z148" s="295"/>
      <c r="AA148" s="295"/>
      <c r="AB148" s="21"/>
      <c r="AC148" s="16"/>
      <c r="AD148" s="296"/>
      <c r="AE148" s="296"/>
      <c r="AF148" s="296"/>
      <c r="AG148" s="294"/>
      <c r="AH148" s="294"/>
      <c r="AI148" s="47"/>
    </row>
    <row r="149" spans="1:36" x14ac:dyDescent="0.2">
      <c r="A149" s="34" t="s">
        <v>446</v>
      </c>
      <c r="B149" s="33" t="b">
        <f t="shared" si="33"/>
        <v>1</v>
      </c>
      <c r="C149" s="33" t="str">
        <f t="shared" si="34"/>
        <v/>
      </c>
      <c r="D149" s="33" t="str">
        <f t="shared" si="35"/>
        <v/>
      </c>
      <c r="E149" s="39">
        <f t="shared" si="36"/>
        <v>0</v>
      </c>
      <c r="I149" s="292" t="s">
        <v>724</v>
      </c>
      <c r="J149" s="292"/>
      <c r="K149" s="292"/>
      <c r="L149" s="293">
        <v>45139</v>
      </c>
      <c r="M149" s="293"/>
      <c r="N149" s="293"/>
      <c r="O149" s="56">
        <v>169.8716</v>
      </c>
      <c r="P149" s="56">
        <v>5.4835000000000003</v>
      </c>
      <c r="Q149" s="294">
        <v>0</v>
      </c>
      <c r="R149" s="294"/>
      <c r="S149" s="294"/>
      <c r="T149" s="294"/>
      <c r="U149" s="56">
        <v>175.35509999999999</v>
      </c>
      <c r="V149" s="318">
        <v>175.35509999999999</v>
      </c>
      <c r="W149" s="318"/>
      <c r="X149" s="21" t="s">
        <v>436</v>
      </c>
      <c r="Z149" s="295"/>
      <c r="AA149" s="295"/>
      <c r="AB149" s="21"/>
      <c r="AC149" s="16"/>
      <c r="AD149" s="296"/>
      <c r="AE149" s="296"/>
      <c r="AF149" s="296"/>
      <c r="AG149" s="294"/>
      <c r="AH149" s="294"/>
      <c r="AI149" s="47"/>
    </row>
    <row r="150" spans="1:36" x14ac:dyDescent="0.2">
      <c r="A150" s="34" t="s">
        <v>446</v>
      </c>
      <c r="B150" s="33" t="b">
        <f t="shared" si="33"/>
        <v>1</v>
      </c>
      <c r="C150" s="33" t="str">
        <f t="shared" si="34"/>
        <v/>
      </c>
      <c r="D150" s="33" t="str">
        <f t="shared" si="35"/>
        <v/>
      </c>
      <c r="E150" s="39">
        <f t="shared" si="36"/>
        <v>0</v>
      </c>
      <c r="I150" s="292" t="s">
        <v>725</v>
      </c>
      <c r="J150" s="292"/>
      <c r="K150" s="292"/>
      <c r="L150" s="293">
        <v>45170</v>
      </c>
      <c r="M150" s="293"/>
      <c r="N150" s="293"/>
      <c r="O150" s="56">
        <v>171.22620000000001</v>
      </c>
      <c r="P150" s="56">
        <v>4.1288999999999998</v>
      </c>
      <c r="Q150" s="294">
        <v>0</v>
      </c>
      <c r="R150" s="294"/>
      <c r="S150" s="294"/>
      <c r="T150" s="294"/>
      <c r="U150" s="56">
        <v>175.35509999999999</v>
      </c>
      <c r="V150" s="318">
        <v>175.35509999999999</v>
      </c>
      <c r="W150" s="318"/>
      <c r="X150" s="21" t="s">
        <v>436</v>
      </c>
      <c r="Z150" s="295"/>
      <c r="AA150" s="295"/>
      <c r="AB150" s="21"/>
      <c r="AC150" s="16"/>
      <c r="AD150" s="296"/>
      <c r="AE150" s="296"/>
      <c r="AF150" s="296"/>
      <c r="AG150" s="294"/>
      <c r="AH150" s="294"/>
      <c r="AI150" s="47"/>
    </row>
    <row r="151" spans="1:36" x14ac:dyDescent="0.2">
      <c r="A151" s="34" t="s">
        <v>446</v>
      </c>
      <c r="B151" s="33" t="b">
        <f t="shared" si="33"/>
        <v>1</v>
      </c>
      <c r="C151" s="33" t="str">
        <f t="shared" si="34"/>
        <v/>
      </c>
      <c r="D151" s="33" t="str">
        <f t="shared" si="35"/>
        <v/>
      </c>
      <c r="E151" s="39">
        <f t="shared" si="36"/>
        <v>0</v>
      </c>
      <c r="I151" s="292" t="s">
        <v>726</v>
      </c>
      <c r="J151" s="292"/>
      <c r="K151" s="292"/>
      <c r="L151" s="293">
        <v>45200</v>
      </c>
      <c r="M151" s="293"/>
      <c r="N151" s="293"/>
      <c r="O151" s="56">
        <v>172.5916</v>
      </c>
      <c r="P151" s="56">
        <v>2.7635000000000001</v>
      </c>
      <c r="Q151" s="294">
        <v>0</v>
      </c>
      <c r="R151" s="294"/>
      <c r="S151" s="294"/>
      <c r="T151" s="294"/>
      <c r="U151" s="56">
        <v>175.35509999999999</v>
      </c>
      <c r="V151" s="318">
        <v>175.35509999999999</v>
      </c>
      <c r="W151" s="318"/>
      <c r="X151" s="21" t="s">
        <v>436</v>
      </c>
      <c r="Z151" s="295"/>
      <c r="AA151" s="295"/>
      <c r="AB151" s="21"/>
      <c r="AC151" s="16"/>
      <c r="AD151" s="296"/>
      <c r="AE151" s="296"/>
      <c r="AF151" s="296"/>
      <c r="AG151" s="294"/>
      <c r="AH151" s="294"/>
      <c r="AI151" s="47"/>
    </row>
    <row r="152" spans="1:36" x14ac:dyDescent="0.2">
      <c r="A152" s="34" t="s">
        <v>446</v>
      </c>
      <c r="B152" s="33" t="b">
        <f t="shared" si="33"/>
        <v>1</v>
      </c>
      <c r="C152" s="33" t="str">
        <f t="shared" si="34"/>
        <v/>
      </c>
      <c r="D152" s="33" t="str">
        <f t="shared" si="35"/>
        <v/>
      </c>
      <c r="E152" s="39">
        <f t="shared" si="36"/>
        <v>0</v>
      </c>
      <c r="I152" s="292" t="s">
        <v>727</v>
      </c>
      <c r="J152" s="292"/>
      <c r="K152" s="292"/>
      <c r="L152" s="293">
        <v>45231</v>
      </c>
      <c r="M152" s="293"/>
      <c r="N152" s="293"/>
      <c r="O152" s="56">
        <v>173.96809999999999</v>
      </c>
      <c r="P152" s="56">
        <v>1.3872</v>
      </c>
      <c r="Q152" s="294">
        <v>0</v>
      </c>
      <c r="R152" s="294"/>
      <c r="S152" s="294"/>
      <c r="T152" s="294"/>
      <c r="U152" s="56">
        <v>175.3553</v>
      </c>
      <c r="V152" s="318">
        <v>175.3553</v>
      </c>
      <c r="W152" s="318"/>
      <c r="X152" s="21" t="s">
        <v>436</v>
      </c>
      <c r="Z152" s="295"/>
      <c r="AA152" s="295"/>
      <c r="AB152" s="21"/>
      <c r="AC152" s="16"/>
      <c r="AD152" s="296"/>
      <c r="AE152" s="296"/>
      <c r="AF152" s="296"/>
      <c r="AG152" s="294"/>
      <c r="AH152" s="294"/>
      <c r="AI152" s="47"/>
    </row>
    <row r="153" spans="1:36" x14ac:dyDescent="0.2">
      <c r="L153" s="291" t="s">
        <v>109</v>
      </c>
      <c r="M153" s="291"/>
      <c r="N153" s="291"/>
      <c r="O153" s="99"/>
      <c r="P153" s="99"/>
      <c r="U153" s="99"/>
      <c r="V153" s="99"/>
      <c r="W153" s="99"/>
    </row>
    <row r="154" spans="1:36" x14ac:dyDescent="0.2">
      <c r="A154" s="34" t="s">
        <v>446</v>
      </c>
      <c r="B154" s="33" t="b">
        <f t="shared" ref="B154:B156" si="38">DATE(YEAR(AC154),MONTH(AC154),DAY(AC154))=DATE(YEAR(AD154),MONTH(AD154),DAY(AD154))</f>
        <v>1</v>
      </c>
      <c r="C154" s="33" t="str">
        <f t="shared" ref="C154:C156" si="39">IF(ISBLANK(AC154)=FALSE,TEXT(AC154,"YYYY-MM"),"")</f>
        <v/>
      </c>
      <c r="D154" s="33" t="str">
        <f t="shared" ref="D154:D156" si="40">IF(ISBLANK(AD154)=FALSE,TEXT(AD154,"YYYY-MM"),"")</f>
        <v/>
      </c>
      <c r="E154" s="39">
        <f t="shared" ref="E154:E156" si="41">AG154</f>
        <v>0</v>
      </c>
      <c r="I154" s="292" t="s">
        <v>728</v>
      </c>
      <c r="J154" s="292"/>
      <c r="K154" s="292"/>
      <c r="L154" s="293">
        <v>45261</v>
      </c>
      <c r="M154" s="293"/>
      <c r="N154" s="293"/>
      <c r="O154" s="56">
        <v>160</v>
      </c>
      <c r="P154" s="56"/>
      <c r="Q154" s="294"/>
      <c r="R154" s="294"/>
      <c r="S154" s="294"/>
      <c r="T154" s="294"/>
      <c r="U154" s="56">
        <v>160</v>
      </c>
      <c r="V154" s="318">
        <v>160</v>
      </c>
      <c r="W154" s="318"/>
      <c r="X154" s="21" t="s">
        <v>436</v>
      </c>
      <c r="Z154" s="295"/>
      <c r="AA154" s="295"/>
      <c r="AB154" s="21"/>
      <c r="AC154" s="16"/>
      <c r="AD154" s="296"/>
      <c r="AE154" s="296"/>
      <c r="AF154" s="296"/>
      <c r="AG154" s="294"/>
      <c r="AH154" s="294"/>
      <c r="AI154" s="47"/>
    </row>
    <row r="155" spans="1:36" x14ac:dyDescent="0.2">
      <c r="A155" s="34" t="s">
        <v>446</v>
      </c>
      <c r="B155" s="33" t="b">
        <f t="shared" si="38"/>
        <v>1</v>
      </c>
      <c r="C155" s="33" t="str">
        <f t="shared" si="39"/>
        <v/>
      </c>
      <c r="D155" s="33" t="str">
        <f t="shared" si="40"/>
        <v/>
      </c>
      <c r="E155" s="39">
        <f t="shared" si="41"/>
        <v>0</v>
      </c>
      <c r="I155" s="292" t="s">
        <v>729</v>
      </c>
      <c r="J155" s="292"/>
      <c r="K155" s="292"/>
      <c r="L155" s="293">
        <v>45292</v>
      </c>
      <c r="M155" s="293"/>
      <c r="N155" s="293"/>
      <c r="O155" s="56">
        <v>160</v>
      </c>
      <c r="P155" s="56"/>
      <c r="Q155" s="294"/>
      <c r="R155" s="294"/>
      <c r="S155" s="294"/>
      <c r="T155" s="294"/>
      <c r="U155" s="56">
        <v>160</v>
      </c>
      <c r="V155" s="318">
        <v>160</v>
      </c>
      <c r="W155" s="318"/>
      <c r="X155" s="21" t="s">
        <v>436</v>
      </c>
      <c r="Z155" s="295"/>
      <c r="AA155" s="295"/>
      <c r="AB155" s="21"/>
      <c r="AC155" s="16"/>
      <c r="AD155" s="296"/>
      <c r="AE155" s="296"/>
      <c r="AF155" s="296"/>
      <c r="AG155" s="294"/>
      <c r="AH155" s="294"/>
      <c r="AI155" s="47"/>
    </row>
    <row r="156" spans="1:36" x14ac:dyDescent="0.2">
      <c r="A156" s="34" t="s">
        <v>446</v>
      </c>
      <c r="B156" s="33" t="b">
        <f t="shared" si="38"/>
        <v>1</v>
      </c>
      <c r="C156" s="33" t="str">
        <f t="shared" si="39"/>
        <v/>
      </c>
      <c r="D156" s="33" t="str">
        <f t="shared" si="40"/>
        <v/>
      </c>
      <c r="E156" s="39">
        <f t="shared" si="41"/>
        <v>0</v>
      </c>
      <c r="I156" s="292" t="s">
        <v>730</v>
      </c>
      <c r="J156" s="292"/>
      <c r="K156" s="292"/>
      <c r="L156" s="293">
        <v>45323</v>
      </c>
      <c r="M156" s="293"/>
      <c r="N156" s="293"/>
      <c r="O156" s="56">
        <v>160</v>
      </c>
      <c r="P156" s="56"/>
      <c r="Q156" s="294"/>
      <c r="R156" s="294"/>
      <c r="S156" s="294"/>
      <c r="T156" s="294"/>
      <c r="U156" s="56">
        <v>160</v>
      </c>
      <c r="V156" s="318">
        <v>160</v>
      </c>
      <c r="W156" s="318"/>
      <c r="X156" s="21" t="s">
        <v>436</v>
      </c>
      <c r="Z156" s="295"/>
      <c r="AA156" s="295"/>
      <c r="AB156" s="21"/>
      <c r="AC156" s="16"/>
      <c r="AD156" s="296"/>
      <c r="AE156" s="296"/>
      <c r="AF156" s="296"/>
      <c r="AG156" s="294"/>
      <c r="AH156" s="294"/>
      <c r="AI156" s="47"/>
    </row>
    <row r="157" spans="1:36" x14ac:dyDescent="0.2">
      <c r="I157" s="288" t="s">
        <v>113</v>
      </c>
      <c r="J157" s="288"/>
      <c r="K157" s="288"/>
      <c r="L157" s="288"/>
      <c r="M157" s="288"/>
      <c r="N157" s="288"/>
      <c r="O157" s="48">
        <v>1833.8113000000001</v>
      </c>
      <c r="P157" s="48">
        <v>49.029699999999998</v>
      </c>
      <c r="Q157" s="289">
        <v>0</v>
      </c>
      <c r="R157" s="289"/>
      <c r="S157" s="289"/>
      <c r="T157" s="289"/>
      <c r="U157" s="48">
        <v>1882.8409999999999</v>
      </c>
      <c r="V157" s="289">
        <v>1532.1307999999999</v>
      </c>
      <c r="W157" s="289"/>
    </row>
    <row r="159" spans="1:36" x14ac:dyDescent="0.2">
      <c r="J159" s="290" t="s">
        <v>114</v>
      </c>
      <c r="K159" s="290"/>
      <c r="L159" s="290"/>
      <c r="N159" s="290" t="s">
        <v>115</v>
      </c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</row>
    <row r="160" spans="1:36" x14ac:dyDescent="0.2"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</row>
    <row r="161" spans="15:32" x14ac:dyDescent="0.2">
      <c r="X161" s="24"/>
      <c r="Y161" s="24"/>
      <c r="Z161" s="24"/>
      <c r="AA161" s="24"/>
      <c r="AB161" s="24"/>
      <c r="AC161" s="24"/>
      <c r="AD161" s="24"/>
      <c r="AE161" s="24"/>
      <c r="AF161" s="24"/>
    </row>
    <row r="162" spans="15:32" ht="16.5" x14ac:dyDescent="0.2">
      <c r="O162" s="203" t="s">
        <v>59</v>
      </c>
      <c r="P162" s="206">
        <f>SUM(O147:O152)</f>
        <v>1023.3797999999999</v>
      </c>
      <c r="X162" s="24"/>
      <c r="Y162" s="24"/>
      <c r="Z162" s="24"/>
      <c r="AA162" s="24"/>
      <c r="AB162" s="24"/>
      <c r="AC162" s="24"/>
      <c r="AD162" s="24"/>
      <c r="AE162" s="24"/>
      <c r="AF162" s="24"/>
    </row>
    <row r="163" spans="15:32" ht="16.5" x14ac:dyDescent="0.2">
      <c r="O163" s="203" t="s">
        <v>60</v>
      </c>
      <c r="P163" s="206">
        <f>SUM(P147:P152)</f>
        <v>28.750999999999998</v>
      </c>
      <c r="X163" s="24"/>
      <c r="Y163" s="24"/>
      <c r="Z163" s="24"/>
      <c r="AA163" s="24"/>
      <c r="AB163" s="24"/>
      <c r="AC163" s="24"/>
      <c r="AD163" s="24"/>
      <c r="AE163" s="24"/>
      <c r="AF163" s="24"/>
    </row>
    <row r="164" spans="15:32" ht="16.5" x14ac:dyDescent="0.2">
      <c r="O164" s="203" t="s">
        <v>61</v>
      </c>
      <c r="P164" s="28">
        <v>0</v>
      </c>
      <c r="X164" s="24"/>
      <c r="Y164" s="24"/>
      <c r="Z164" s="24"/>
      <c r="AA164" s="24"/>
      <c r="AB164" s="24"/>
      <c r="AC164" s="24"/>
      <c r="AD164" s="24"/>
      <c r="AE164" s="24"/>
      <c r="AF164" s="24"/>
    </row>
    <row r="165" spans="15:32" ht="16.5" x14ac:dyDescent="0.2">
      <c r="O165" s="203" t="s">
        <v>62</v>
      </c>
      <c r="P165" s="206">
        <f>SUM(U147:U152)</f>
        <v>1052.1307999999999</v>
      </c>
      <c r="X165" s="24"/>
      <c r="Y165" s="24"/>
      <c r="Z165" s="24"/>
      <c r="AA165" s="24"/>
      <c r="AB165" s="24"/>
      <c r="AC165" s="24"/>
      <c r="AD165" s="24"/>
      <c r="AE165" s="24"/>
      <c r="AF165" s="24"/>
    </row>
    <row r="166" spans="15:32" ht="16.5" x14ac:dyDescent="0.2">
      <c r="O166" s="203" t="s">
        <v>63</v>
      </c>
      <c r="P166" s="206">
        <f>SUM(V147:W152)</f>
        <v>1052.1307999999999</v>
      </c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15:32" ht="16.5" x14ac:dyDescent="0.2">
      <c r="O167" s="203"/>
      <c r="P167" s="28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15:32" x14ac:dyDescent="0.2">
      <c r="O168" s="319" t="s">
        <v>109</v>
      </c>
      <c r="P168" s="206">
        <f>SUM(V154:W156)</f>
        <v>480</v>
      </c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15:32" x14ac:dyDescent="0.2">
      <c r="O169" s="319"/>
      <c r="P169" s="28"/>
      <c r="X169" s="24"/>
      <c r="Y169" s="24"/>
      <c r="Z169" s="24"/>
      <c r="AA169" s="24"/>
      <c r="AB169" s="24"/>
      <c r="AC169" s="24"/>
      <c r="AD169" s="24"/>
      <c r="AE169" s="24"/>
      <c r="AF169" s="24"/>
    </row>
    <row r="170" spans="15:32" x14ac:dyDescent="0.2">
      <c r="X170" s="24"/>
      <c r="Y170" s="24"/>
      <c r="Z170" s="24"/>
      <c r="AA170" s="24"/>
      <c r="AB170" s="24"/>
      <c r="AC170" s="24"/>
      <c r="AD170" s="24"/>
      <c r="AE170" s="24"/>
      <c r="AF170" s="24"/>
    </row>
    <row r="171" spans="15:32" x14ac:dyDescent="0.2">
      <c r="X171" s="24"/>
      <c r="Y171" s="24"/>
      <c r="Z171" s="24"/>
      <c r="AA171" s="24"/>
      <c r="AB171" s="24"/>
      <c r="AC171" s="24"/>
      <c r="AD171" s="24"/>
      <c r="AE171" s="24"/>
      <c r="AF171" s="24"/>
    </row>
    <row r="172" spans="15:32" x14ac:dyDescent="0.2">
      <c r="X172" s="24"/>
      <c r="Y172" s="24"/>
      <c r="Z172" s="24"/>
      <c r="AA172" s="24"/>
      <c r="AB172" s="24"/>
      <c r="AC172" s="24"/>
      <c r="AD172" s="24"/>
      <c r="AE172" s="24"/>
      <c r="AF172" s="24"/>
    </row>
    <row r="173" spans="15:32" x14ac:dyDescent="0.2">
      <c r="X173" s="24"/>
      <c r="Y173" s="24"/>
      <c r="Z173" s="24"/>
      <c r="AA173" s="24"/>
      <c r="AB173" s="24"/>
      <c r="AC173" s="24"/>
      <c r="AD173" s="24"/>
      <c r="AE173" s="24"/>
      <c r="AF173" s="24"/>
    </row>
    <row r="176" spans="15:32" ht="11.25" customHeight="1" x14ac:dyDescent="0.2"/>
    <row r="177" ht="11.25" customHeight="1" x14ac:dyDescent="0.2"/>
    <row r="178" ht="11.25" customHeight="1" x14ac:dyDescent="0.2"/>
    <row r="179" ht="11.25" customHeight="1" x14ac:dyDescent="0.2"/>
  </sheetData>
  <mergeCells count="700">
    <mergeCell ref="O168:O169"/>
    <mergeCell ref="J159:L159"/>
    <mergeCell ref="N159:X160"/>
    <mergeCell ref="I156:K156"/>
    <mergeCell ref="L156:N156"/>
    <mergeCell ref="Q156:T156"/>
    <mergeCell ref="V156:W156"/>
    <mergeCell ref="Z156:AA156"/>
    <mergeCell ref="AD156:AF156"/>
    <mergeCell ref="I155:K155"/>
    <mergeCell ref="L155:N155"/>
    <mergeCell ref="Q155:T155"/>
    <mergeCell ref="V155:W155"/>
    <mergeCell ref="Z155:AA155"/>
    <mergeCell ref="AD155:AF155"/>
    <mergeCell ref="AG155:AH155"/>
    <mergeCell ref="AG156:AH156"/>
    <mergeCell ref="I157:K157"/>
    <mergeCell ref="L157:N157"/>
    <mergeCell ref="Q157:T157"/>
    <mergeCell ref="V157:W157"/>
    <mergeCell ref="L153:N153"/>
    <mergeCell ref="I154:K154"/>
    <mergeCell ref="L154:N154"/>
    <mergeCell ref="Q154:T154"/>
    <mergeCell ref="V154:W154"/>
    <mergeCell ref="Z154:AA154"/>
    <mergeCell ref="AD154:AF154"/>
    <mergeCell ref="AG154:AH154"/>
    <mergeCell ref="AG151:AH151"/>
    <mergeCell ref="I152:K152"/>
    <mergeCell ref="L152:N152"/>
    <mergeCell ref="Q152:T152"/>
    <mergeCell ref="V152:W152"/>
    <mergeCell ref="Z152:AA152"/>
    <mergeCell ref="AD152:AF152"/>
    <mergeCell ref="AG152:AH152"/>
    <mergeCell ref="I151:K151"/>
    <mergeCell ref="L151:N151"/>
    <mergeCell ref="Q151:T151"/>
    <mergeCell ref="V151:W151"/>
    <mergeCell ref="Z151:AA151"/>
    <mergeCell ref="AD151:AF151"/>
    <mergeCell ref="AG149:AH149"/>
    <mergeCell ref="I150:K150"/>
    <mergeCell ref="L150:N150"/>
    <mergeCell ref="Q150:T150"/>
    <mergeCell ref="V150:W150"/>
    <mergeCell ref="Z150:AA150"/>
    <mergeCell ref="AD150:AF150"/>
    <mergeCell ref="AG150:AH150"/>
    <mergeCell ref="I149:K149"/>
    <mergeCell ref="L149:N149"/>
    <mergeCell ref="Q149:T149"/>
    <mergeCell ref="V149:W149"/>
    <mergeCell ref="Z149:AA149"/>
    <mergeCell ref="AD149:AF149"/>
    <mergeCell ref="I146:K146"/>
    <mergeCell ref="L146:N146"/>
    <mergeCell ref="Q146:T146"/>
    <mergeCell ref="V146:W146"/>
    <mergeCell ref="Z146:AA146"/>
    <mergeCell ref="AD146:AF146"/>
    <mergeCell ref="AG146:AH146"/>
    <mergeCell ref="AG147:AH147"/>
    <mergeCell ref="I148:K148"/>
    <mergeCell ref="L148:N148"/>
    <mergeCell ref="Q148:T148"/>
    <mergeCell ref="V148:W148"/>
    <mergeCell ref="Z148:AA148"/>
    <mergeCell ref="AD148:AF148"/>
    <mergeCell ref="AG148:AH148"/>
    <mergeCell ref="I147:K147"/>
    <mergeCell ref="L147:N147"/>
    <mergeCell ref="Q147:T147"/>
    <mergeCell ref="V147:W147"/>
    <mergeCell ref="Z147:AA147"/>
    <mergeCell ref="AD147:AF147"/>
    <mergeCell ref="L144:N144"/>
    <mergeCell ref="I145:K145"/>
    <mergeCell ref="L145:N145"/>
    <mergeCell ref="Q145:T145"/>
    <mergeCell ref="V145:W145"/>
    <mergeCell ref="Z145:AA145"/>
    <mergeCell ref="AF140:AG140"/>
    <mergeCell ref="K142:Q142"/>
    <mergeCell ref="I143:K143"/>
    <mergeCell ref="L143:N143"/>
    <mergeCell ref="Q143:T143"/>
    <mergeCell ref="V143:W143"/>
    <mergeCell ref="Z143:AA143"/>
    <mergeCell ref="AD143:AF143"/>
    <mergeCell ref="AG143:AH143"/>
    <mergeCell ref="AD145:AF145"/>
    <mergeCell ref="AG145:AH145"/>
    <mergeCell ref="K136:R136"/>
    <mergeCell ref="T136:V136"/>
    <mergeCell ref="K138:Q138"/>
    <mergeCell ref="K140:R140"/>
    <mergeCell ref="T140:V140"/>
    <mergeCell ref="AA140:AD140"/>
    <mergeCell ref="K132:Q132"/>
    <mergeCell ref="K134:R134"/>
    <mergeCell ref="T134:V134"/>
    <mergeCell ref="AA134:AD134"/>
    <mergeCell ref="AF134:AG134"/>
    <mergeCell ref="K135:R135"/>
    <mergeCell ref="T135:V135"/>
    <mergeCell ref="AA135:AD135"/>
    <mergeCell ref="AF135:AG135"/>
    <mergeCell ref="I126:K126"/>
    <mergeCell ref="L126:N126"/>
    <mergeCell ref="Q126:T126"/>
    <mergeCell ref="V126:W126"/>
    <mergeCell ref="J128:L128"/>
    <mergeCell ref="N128:X129"/>
    <mergeCell ref="AG124:AH124"/>
    <mergeCell ref="I125:K125"/>
    <mergeCell ref="L125:N125"/>
    <mergeCell ref="Q125:T125"/>
    <mergeCell ref="V125:W125"/>
    <mergeCell ref="Z125:AA125"/>
    <mergeCell ref="AD125:AF125"/>
    <mergeCell ref="AG125:AH125"/>
    <mergeCell ref="I124:K124"/>
    <mergeCell ref="L124:N124"/>
    <mergeCell ref="Q124:T124"/>
    <mergeCell ref="V124:W124"/>
    <mergeCell ref="Z124:AA124"/>
    <mergeCell ref="AD124:AF124"/>
    <mergeCell ref="AG121:AH121"/>
    <mergeCell ref="L122:N122"/>
    <mergeCell ref="I123:K123"/>
    <mergeCell ref="L123:N123"/>
    <mergeCell ref="Q123:T123"/>
    <mergeCell ref="V123:W123"/>
    <mergeCell ref="Z123:AA123"/>
    <mergeCell ref="AD123:AF123"/>
    <mergeCell ref="AG123:AH123"/>
    <mergeCell ref="I121:K121"/>
    <mergeCell ref="L121:N121"/>
    <mergeCell ref="Q121:T121"/>
    <mergeCell ref="V121:W121"/>
    <mergeCell ref="Z121:AA121"/>
    <mergeCell ref="AD121:AF121"/>
    <mergeCell ref="AG119:AH119"/>
    <mergeCell ref="I120:K120"/>
    <mergeCell ref="L120:N120"/>
    <mergeCell ref="Q120:T120"/>
    <mergeCell ref="V120:W120"/>
    <mergeCell ref="Z120:AA120"/>
    <mergeCell ref="AD120:AF120"/>
    <mergeCell ref="AG120:AH120"/>
    <mergeCell ref="I119:K119"/>
    <mergeCell ref="L119:N119"/>
    <mergeCell ref="Q119:T119"/>
    <mergeCell ref="V119:W119"/>
    <mergeCell ref="Z119:AA119"/>
    <mergeCell ref="AD119:AF119"/>
    <mergeCell ref="AG117:AH117"/>
    <mergeCell ref="I118:K118"/>
    <mergeCell ref="L118:N118"/>
    <mergeCell ref="Q118:T118"/>
    <mergeCell ref="V118:W118"/>
    <mergeCell ref="Z118:AA118"/>
    <mergeCell ref="AD118:AF118"/>
    <mergeCell ref="AG118:AH118"/>
    <mergeCell ref="I117:K117"/>
    <mergeCell ref="L117:N117"/>
    <mergeCell ref="Q117:T117"/>
    <mergeCell ref="V117:W117"/>
    <mergeCell ref="Z117:AA117"/>
    <mergeCell ref="AD117:AF117"/>
    <mergeCell ref="AG115:AH115"/>
    <mergeCell ref="I116:K116"/>
    <mergeCell ref="L116:N116"/>
    <mergeCell ref="Q116:T116"/>
    <mergeCell ref="V116:W116"/>
    <mergeCell ref="Z116:AA116"/>
    <mergeCell ref="AD116:AF116"/>
    <mergeCell ref="AG116:AH116"/>
    <mergeCell ref="I115:K115"/>
    <mergeCell ref="L115:N115"/>
    <mergeCell ref="Q115:T115"/>
    <mergeCell ref="V115:W115"/>
    <mergeCell ref="Z115:AA115"/>
    <mergeCell ref="AD115:AF115"/>
    <mergeCell ref="AG113:AH113"/>
    <mergeCell ref="I114:K114"/>
    <mergeCell ref="L114:N114"/>
    <mergeCell ref="Q114:T114"/>
    <mergeCell ref="V114:W114"/>
    <mergeCell ref="Z114:AA114"/>
    <mergeCell ref="AD114:AF114"/>
    <mergeCell ref="AG114:AH114"/>
    <mergeCell ref="I113:K113"/>
    <mergeCell ref="L113:N113"/>
    <mergeCell ref="Q113:T113"/>
    <mergeCell ref="V113:W113"/>
    <mergeCell ref="Z113:AA113"/>
    <mergeCell ref="AD113:AF113"/>
    <mergeCell ref="AG110:AH110"/>
    <mergeCell ref="L111:N111"/>
    <mergeCell ref="I112:K112"/>
    <mergeCell ref="L112:N112"/>
    <mergeCell ref="Q112:T112"/>
    <mergeCell ref="V112:W112"/>
    <mergeCell ref="Z112:AA112"/>
    <mergeCell ref="AD112:AF112"/>
    <mergeCell ref="AG112:AH112"/>
    <mergeCell ref="K109:Q109"/>
    <mergeCell ref="I110:K110"/>
    <mergeCell ref="L110:N110"/>
    <mergeCell ref="Q110:T110"/>
    <mergeCell ref="V110:W110"/>
    <mergeCell ref="Z110:AA110"/>
    <mergeCell ref="K103:R103"/>
    <mergeCell ref="T103:V103"/>
    <mergeCell ref="K105:Q105"/>
    <mergeCell ref="K107:R107"/>
    <mergeCell ref="T107:V107"/>
    <mergeCell ref="AA107:AD107"/>
    <mergeCell ref="AD110:AF110"/>
    <mergeCell ref="K99:Q99"/>
    <mergeCell ref="K101:R101"/>
    <mergeCell ref="T101:V101"/>
    <mergeCell ref="AA101:AD101"/>
    <mergeCell ref="AF101:AG101"/>
    <mergeCell ref="K102:R102"/>
    <mergeCell ref="T102:V102"/>
    <mergeCell ref="AA102:AD102"/>
    <mergeCell ref="AF102:AG102"/>
    <mergeCell ref="V86:W86"/>
    <mergeCell ref="Z86:AA86"/>
    <mergeCell ref="I93:K93"/>
    <mergeCell ref="L93:N93"/>
    <mergeCell ref="Q93:T93"/>
    <mergeCell ref="V93:W93"/>
    <mergeCell ref="J95:L95"/>
    <mergeCell ref="N95:X96"/>
    <mergeCell ref="L92:N92"/>
    <mergeCell ref="Q92:T92"/>
    <mergeCell ref="V92:W92"/>
    <mergeCell ref="L86:N86"/>
    <mergeCell ref="I87:K87"/>
    <mergeCell ref="L87:N87"/>
    <mergeCell ref="Q87:T87"/>
    <mergeCell ref="Z92:AA92"/>
    <mergeCell ref="AD92:AF92"/>
    <mergeCell ref="AG92:AH92"/>
    <mergeCell ref="AD86:AF86"/>
    <mergeCell ref="AG86:AH86"/>
    <mergeCell ref="Z90:AA90"/>
    <mergeCell ref="AD90:AF90"/>
    <mergeCell ref="AG90:AH90"/>
    <mergeCell ref="I91:K91"/>
    <mergeCell ref="L91:N91"/>
    <mergeCell ref="Q91:T91"/>
    <mergeCell ref="V91:W91"/>
    <mergeCell ref="Z91:AA91"/>
    <mergeCell ref="AD91:AF91"/>
    <mergeCell ref="AG91:AH91"/>
    <mergeCell ref="I92:K92"/>
    <mergeCell ref="V87:W87"/>
    <mergeCell ref="Z87:AA87"/>
    <mergeCell ref="I86:K86"/>
    <mergeCell ref="Q86:T86"/>
    <mergeCell ref="I90:K90"/>
    <mergeCell ref="L90:N90"/>
    <mergeCell ref="Q90:T90"/>
    <mergeCell ref="V90:W90"/>
    <mergeCell ref="L89:N89"/>
    <mergeCell ref="AD87:AF87"/>
    <mergeCell ref="AG87:AH87"/>
    <mergeCell ref="I88:K88"/>
    <mergeCell ref="L88:N88"/>
    <mergeCell ref="Q88:T88"/>
    <mergeCell ref="V88:W88"/>
    <mergeCell ref="Z88:AA88"/>
    <mergeCell ref="AD88:AF88"/>
    <mergeCell ref="AG88:AH88"/>
    <mergeCell ref="AG84:AH84"/>
    <mergeCell ref="I85:K85"/>
    <mergeCell ref="L85:N85"/>
    <mergeCell ref="Q85:T85"/>
    <mergeCell ref="V85:W85"/>
    <mergeCell ref="Z85:AA85"/>
    <mergeCell ref="AD85:AF85"/>
    <mergeCell ref="AG85:AH85"/>
    <mergeCell ref="I84:K84"/>
    <mergeCell ref="L84:N84"/>
    <mergeCell ref="Q84:T84"/>
    <mergeCell ref="V84:W84"/>
    <mergeCell ref="Z84:AA84"/>
    <mergeCell ref="AD84:AF84"/>
    <mergeCell ref="AG82:AH82"/>
    <mergeCell ref="I83:K83"/>
    <mergeCell ref="L83:N83"/>
    <mergeCell ref="Q83:T83"/>
    <mergeCell ref="V83:W83"/>
    <mergeCell ref="Z83:AA83"/>
    <mergeCell ref="AD83:AF83"/>
    <mergeCell ref="AG83:AH83"/>
    <mergeCell ref="I82:K82"/>
    <mergeCell ref="L82:N82"/>
    <mergeCell ref="Q82:T82"/>
    <mergeCell ref="V82:W82"/>
    <mergeCell ref="Z82:AA82"/>
    <mergeCell ref="AD82:AF82"/>
    <mergeCell ref="AG80:AH80"/>
    <mergeCell ref="I81:K81"/>
    <mergeCell ref="L81:N81"/>
    <mergeCell ref="Q81:T81"/>
    <mergeCell ref="V81:W81"/>
    <mergeCell ref="Z81:AA81"/>
    <mergeCell ref="AD81:AF81"/>
    <mergeCell ref="AG81:AH81"/>
    <mergeCell ref="I80:K80"/>
    <mergeCell ref="L80:N80"/>
    <mergeCell ref="Q80:T80"/>
    <mergeCell ref="V80:W80"/>
    <mergeCell ref="Z80:AA80"/>
    <mergeCell ref="AD80:AF80"/>
    <mergeCell ref="AG78:AH78"/>
    <mergeCell ref="I79:K79"/>
    <mergeCell ref="L79:N79"/>
    <mergeCell ref="Q79:T79"/>
    <mergeCell ref="V79:W79"/>
    <mergeCell ref="Z79:AA79"/>
    <mergeCell ref="AD79:AF79"/>
    <mergeCell ref="AG79:AH79"/>
    <mergeCell ref="I78:K78"/>
    <mergeCell ref="L78:N78"/>
    <mergeCell ref="Q78:T78"/>
    <mergeCell ref="V78:W78"/>
    <mergeCell ref="Z78:AA78"/>
    <mergeCell ref="AD78:AF78"/>
    <mergeCell ref="AG76:AH76"/>
    <mergeCell ref="I77:K77"/>
    <mergeCell ref="L77:N77"/>
    <mergeCell ref="Q77:T77"/>
    <mergeCell ref="V77:W77"/>
    <mergeCell ref="Z77:AA77"/>
    <mergeCell ref="AD77:AF77"/>
    <mergeCell ref="AG77:AH77"/>
    <mergeCell ref="I76:K76"/>
    <mergeCell ref="L76:N76"/>
    <mergeCell ref="Q76:T76"/>
    <mergeCell ref="V76:W76"/>
    <mergeCell ref="Z76:AA76"/>
    <mergeCell ref="AD76:AF76"/>
    <mergeCell ref="AG74:AH74"/>
    <mergeCell ref="I75:K75"/>
    <mergeCell ref="L75:N75"/>
    <mergeCell ref="Q75:T75"/>
    <mergeCell ref="V75:W75"/>
    <mergeCell ref="Z75:AA75"/>
    <mergeCell ref="AD75:AF75"/>
    <mergeCell ref="AG75:AH75"/>
    <mergeCell ref="I74:K74"/>
    <mergeCell ref="L74:N74"/>
    <mergeCell ref="Q74:T74"/>
    <mergeCell ref="V74:W74"/>
    <mergeCell ref="Z74:AA74"/>
    <mergeCell ref="AD74:AF74"/>
    <mergeCell ref="I73:K73"/>
    <mergeCell ref="L73:N73"/>
    <mergeCell ref="Q73:T73"/>
    <mergeCell ref="V73:W73"/>
    <mergeCell ref="Z73:AA73"/>
    <mergeCell ref="AD73:AF73"/>
    <mergeCell ref="AG73:AH73"/>
    <mergeCell ref="L72:N72"/>
    <mergeCell ref="I71:K71"/>
    <mergeCell ref="L71:N71"/>
    <mergeCell ref="Q71:T71"/>
    <mergeCell ref="V71:W71"/>
    <mergeCell ref="Z71:AA71"/>
    <mergeCell ref="AD71:AF71"/>
    <mergeCell ref="AG71:AH71"/>
    <mergeCell ref="K70:Q70"/>
    <mergeCell ref="K68:R68"/>
    <mergeCell ref="T68:V68"/>
    <mergeCell ref="AA68:AD68"/>
    <mergeCell ref="K66:Q66"/>
    <mergeCell ref="K62:R62"/>
    <mergeCell ref="T62:V62"/>
    <mergeCell ref="AA62:AD62"/>
    <mergeCell ref="AF62:AG62"/>
    <mergeCell ref="K63:R63"/>
    <mergeCell ref="T63:V63"/>
    <mergeCell ref="AA63:AD63"/>
    <mergeCell ref="AF63:AG63"/>
    <mergeCell ref="K64:R64"/>
    <mergeCell ref="T64:V64"/>
    <mergeCell ref="K60:Q60"/>
    <mergeCell ref="J56:L56"/>
    <mergeCell ref="N56:X57"/>
    <mergeCell ref="I54:K54"/>
    <mergeCell ref="L54:N54"/>
    <mergeCell ref="Q54:T54"/>
    <mergeCell ref="V54:W54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I51:K51"/>
    <mergeCell ref="L51:N51"/>
    <mergeCell ref="Q51:T51"/>
    <mergeCell ref="V51:W51"/>
    <mergeCell ref="Z51:AA51"/>
    <mergeCell ref="AD51:AF51"/>
    <mergeCell ref="AG51:AH51"/>
    <mergeCell ref="L50:N50"/>
    <mergeCell ref="AG48:AH48"/>
    <mergeCell ref="I49:K49"/>
    <mergeCell ref="L49:N49"/>
    <mergeCell ref="Q49:T49"/>
    <mergeCell ref="V49:W49"/>
    <mergeCell ref="Z49:AA49"/>
    <mergeCell ref="AD49:AF49"/>
    <mergeCell ref="AG49:AH49"/>
    <mergeCell ref="I48:K48"/>
    <mergeCell ref="L48:N48"/>
    <mergeCell ref="Q48:T48"/>
    <mergeCell ref="V48:W48"/>
    <mergeCell ref="Z48:AA48"/>
    <mergeCell ref="AD48:AF48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4:AH44"/>
    <mergeCell ref="I45:K45"/>
    <mergeCell ref="L45:N45"/>
    <mergeCell ref="Q45:T45"/>
    <mergeCell ref="V45:W45"/>
    <mergeCell ref="Z45:AA45"/>
    <mergeCell ref="AD45:AF45"/>
    <mergeCell ref="AG45:AH45"/>
    <mergeCell ref="I44:K44"/>
    <mergeCell ref="L44:N44"/>
    <mergeCell ref="Q44:T44"/>
    <mergeCell ref="V44:W44"/>
    <mergeCell ref="Z44:AA44"/>
    <mergeCell ref="AD44:AF44"/>
    <mergeCell ref="AG42:AH42"/>
    <mergeCell ref="I43:K43"/>
    <mergeCell ref="L43:N43"/>
    <mergeCell ref="Q43:T43"/>
    <mergeCell ref="V43:W43"/>
    <mergeCell ref="Z43:AA43"/>
    <mergeCell ref="AD43:AF43"/>
    <mergeCell ref="AG43:AH43"/>
    <mergeCell ref="I42:K42"/>
    <mergeCell ref="L42:N42"/>
    <mergeCell ref="Q42:T42"/>
    <mergeCell ref="V42:W42"/>
    <mergeCell ref="Z42:AA42"/>
    <mergeCell ref="AD42:AF42"/>
    <mergeCell ref="AG40:AH40"/>
    <mergeCell ref="I41:K41"/>
    <mergeCell ref="L41:N41"/>
    <mergeCell ref="Q41:T41"/>
    <mergeCell ref="V41:W41"/>
    <mergeCell ref="Z41:AA41"/>
    <mergeCell ref="AD41:AF41"/>
    <mergeCell ref="AG41:AH41"/>
    <mergeCell ref="I40:K40"/>
    <mergeCell ref="L40:N40"/>
    <mergeCell ref="Q40:T40"/>
    <mergeCell ref="V40:W40"/>
    <mergeCell ref="Z40:AA40"/>
    <mergeCell ref="AD40:AF40"/>
    <mergeCell ref="AG38:AH38"/>
    <mergeCell ref="I39:K39"/>
    <mergeCell ref="L39:N39"/>
    <mergeCell ref="Q39:T39"/>
    <mergeCell ref="V39:W39"/>
    <mergeCell ref="Z39:AA39"/>
    <mergeCell ref="AD39:AF39"/>
    <mergeCell ref="AG39:AH39"/>
    <mergeCell ref="I38:K38"/>
    <mergeCell ref="L38:N38"/>
    <mergeCell ref="Q38:T38"/>
    <mergeCell ref="V38:W38"/>
    <mergeCell ref="Z38:AA38"/>
    <mergeCell ref="AD38:AF38"/>
    <mergeCell ref="AG36:AH36"/>
    <mergeCell ref="I37:K37"/>
    <mergeCell ref="L37:N37"/>
    <mergeCell ref="Q37:T37"/>
    <mergeCell ref="V37:W37"/>
    <mergeCell ref="Z37:AA37"/>
    <mergeCell ref="AD37:AF37"/>
    <mergeCell ref="AG37:AH37"/>
    <mergeCell ref="I36:K36"/>
    <mergeCell ref="L36:N36"/>
    <mergeCell ref="Q36:T36"/>
    <mergeCell ref="V36:W36"/>
    <mergeCell ref="Z36:AA36"/>
    <mergeCell ref="AD36:AF36"/>
    <mergeCell ref="AG34:AH34"/>
    <mergeCell ref="I35:K35"/>
    <mergeCell ref="L35:N35"/>
    <mergeCell ref="Q35:T35"/>
    <mergeCell ref="V35:W35"/>
    <mergeCell ref="Z35:AA35"/>
    <mergeCell ref="AD35:AF35"/>
    <mergeCell ref="AG35:AH35"/>
    <mergeCell ref="I34:K34"/>
    <mergeCell ref="L34:N34"/>
    <mergeCell ref="Q34:T34"/>
    <mergeCell ref="V34:W34"/>
    <mergeCell ref="Z34:AA34"/>
    <mergeCell ref="AD34:AF34"/>
    <mergeCell ref="AG32:AH32"/>
    <mergeCell ref="I33:K33"/>
    <mergeCell ref="L33:N33"/>
    <mergeCell ref="Q33:T33"/>
    <mergeCell ref="V33:W33"/>
    <mergeCell ref="Z33:AA33"/>
    <mergeCell ref="AD33:AF33"/>
    <mergeCell ref="AG33:AH33"/>
    <mergeCell ref="I32:K32"/>
    <mergeCell ref="L32:N32"/>
    <mergeCell ref="Q32:T32"/>
    <mergeCell ref="V32:W32"/>
    <mergeCell ref="Z32:AA32"/>
    <mergeCell ref="AD32:AF32"/>
    <mergeCell ref="AG30:AH30"/>
    <mergeCell ref="I31:K31"/>
    <mergeCell ref="L31:N31"/>
    <mergeCell ref="Q31:T31"/>
    <mergeCell ref="V31:W31"/>
    <mergeCell ref="Z31:AA31"/>
    <mergeCell ref="AD31:AF31"/>
    <mergeCell ref="AG31:AH31"/>
    <mergeCell ref="I30:K30"/>
    <mergeCell ref="L30:N30"/>
    <mergeCell ref="Q30:T30"/>
    <mergeCell ref="V30:W30"/>
    <mergeCell ref="Z30:AA30"/>
    <mergeCell ref="AD30:AF30"/>
    <mergeCell ref="AG28:AH28"/>
    <mergeCell ref="I29:K29"/>
    <mergeCell ref="L29:N29"/>
    <mergeCell ref="Q29:T29"/>
    <mergeCell ref="V29:W29"/>
    <mergeCell ref="Z29:AA29"/>
    <mergeCell ref="AD29:AF29"/>
    <mergeCell ref="AG29:AH29"/>
    <mergeCell ref="I28:K28"/>
    <mergeCell ref="L28:N28"/>
    <mergeCell ref="Q28:T28"/>
    <mergeCell ref="V28:W28"/>
    <mergeCell ref="Z28:AA28"/>
    <mergeCell ref="AD28:AF28"/>
    <mergeCell ref="AG26:AH26"/>
    <mergeCell ref="I27:K27"/>
    <mergeCell ref="L27:N27"/>
    <mergeCell ref="Q27:T27"/>
    <mergeCell ref="V27:W27"/>
    <mergeCell ref="Z27:AA27"/>
    <mergeCell ref="AD27:AF27"/>
    <mergeCell ref="AG27:AH27"/>
    <mergeCell ref="I26:K26"/>
    <mergeCell ref="L26:N26"/>
    <mergeCell ref="Q26:T26"/>
    <mergeCell ref="V26:W26"/>
    <mergeCell ref="Z26:AA26"/>
    <mergeCell ref="AD26:AF26"/>
    <mergeCell ref="AG24:AH24"/>
    <mergeCell ref="I25:K25"/>
    <mergeCell ref="L25:N25"/>
    <mergeCell ref="Q25:T25"/>
    <mergeCell ref="V25:W25"/>
    <mergeCell ref="Z25:AA25"/>
    <mergeCell ref="AD25:AF25"/>
    <mergeCell ref="AG25:AH25"/>
    <mergeCell ref="I24:K24"/>
    <mergeCell ref="L24:N24"/>
    <mergeCell ref="Q24:T24"/>
    <mergeCell ref="V24:W24"/>
    <mergeCell ref="Z24:AA24"/>
    <mergeCell ref="AD24:AF24"/>
    <mergeCell ref="AG22:AH22"/>
    <mergeCell ref="I23:K23"/>
    <mergeCell ref="L23:N23"/>
    <mergeCell ref="Q23:T23"/>
    <mergeCell ref="V23:W23"/>
    <mergeCell ref="Z23:AA23"/>
    <mergeCell ref="AD23:AF23"/>
    <mergeCell ref="AG23:AH23"/>
    <mergeCell ref="I22:K22"/>
    <mergeCell ref="L22:N22"/>
    <mergeCell ref="Q22:T22"/>
    <mergeCell ref="V22:W22"/>
    <mergeCell ref="Z22:AA22"/>
    <mergeCell ref="AD22:AF22"/>
    <mergeCell ref="AG20:AH20"/>
    <mergeCell ref="I21:K21"/>
    <mergeCell ref="L21:N21"/>
    <mergeCell ref="Q21:T21"/>
    <mergeCell ref="V21:W21"/>
    <mergeCell ref="Z21:AA21"/>
    <mergeCell ref="AD21:AF21"/>
    <mergeCell ref="AG21:AH21"/>
    <mergeCell ref="I20:K20"/>
    <mergeCell ref="L20:N20"/>
    <mergeCell ref="Q20:T20"/>
    <mergeCell ref="V20:W20"/>
    <mergeCell ref="Z20:AA20"/>
    <mergeCell ref="AD20:AF20"/>
    <mergeCell ref="AG18:AH18"/>
    <mergeCell ref="I19:K19"/>
    <mergeCell ref="L19:N19"/>
    <mergeCell ref="Q19:T19"/>
    <mergeCell ref="V19:W19"/>
    <mergeCell ref="Z19:AA19"/>
    <mergeCell ref="AD19:AF19"/>
    <mergeCell ref="AG19:AH19"/>
    <mergeCell ref="I18:K18"/>
    <mergeCell ref="L18:N18"/>
    <mergeCell ref="Q18:T18"/>
    <mergeCell ref="V18:W18"/>
    <mergeCell ref="Z18:AA18"/>
    <mergeCell ref="AD18:AF18"/>
    <mergeCell ref="AG16:AH16"/>
    <mergeCell ref="I17:K17"/>
    <mergeCell ref="L17:N17"/>
    <mergeCell ref="Q17:T17"/>
    <mergeCell ref="V17:W17"/>
    <mergeCell ref="Z17:AA17"/>
    <mergeCell ref="AD17:AF17"/>
    <mergeCell ref="AG17:AH17"/>
    <mergeCell ref="I16:K16"/>
    <mergeCell ref="L16:N16"/>
    <mergeCell ref="Q16:T16"/>
    <mergeCell ref="V16:W16"/>
    <mergeCell ref="Z16:AA16"/>
    <mergeCell ref="AD16:AF16"/>
    <mergeCell ref="AD14:AF14"/>
    <mergeCell ref="AG14:AH14"/>
    <mergeCell ref="I15:K15"/>
    <mergeCell ref="L15:N15"/>
    <mergeCell ref="Q15:T15"/>
    <mergeCell ref="V15:W15"/>
    <mergeCell ref="Z15:AA15"/>
    <mergeCell ref="AD15:AF15"/>
    <mergeCell ref="AG15:AH15"/>
    <mergeCell ref="L13:N13"/>
    <mergeCell ref="I14:K14"/>
    <mergeCell ref="L14:N14"/>
    <mergeCell ref="Q14:T14"/>
    <mergeCell ref="V14:W14"/>
    <mergeCell ref="Z14:AA14"/>
    <mergeCell ref="K11:Q11"/>
    <mergeCell ref="I12:K12"/>
    <mergeCell ref="L12:N12"/>
    <mergeCell ref="Q12:T12"/>
    <mergeCell ref="V12:W12"/>
    <mergeCell ref="Z12:AA12"/>
    <mergeCell ref="AD12:AF12"/>
    <mergeCell ref="AG12:AH12"/>
    <mergeCell ref="K5:R5"/>
    <mergeCell ref="T5:V5"/>
    <mergeCell ref="K7:Q7"/>
    <mergeCell ref="K9:R9"/>
    <mergeCell ref="T9:V9"/>
    <mergeCell ref="AA9:AD9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1048576">
    <cfRule type="containsText" dxfId="2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F1F-6B36-4142-A850-69B37B15588E}">
  <dimension ref="A1:AP104"/>
  <sheetViews>
    <sheetView showGridLines="0" workbookViewId="0">
      <pane xSplit="1" ySplit="12" topLeftCell="B74" activePane="bottomRight" state="frozen"/>
      <selection pane="topRight" activeCell="B1" sqref="B1"/>
      <selection pane="bottomLeft" activeCell="A13" sqref="A13"/>
      <selection pane="bottomRight" activeCell="P100" sqref="P100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10.140625" style="24" customWidth="1"/>
    <col min="16" max="16" width="10.85546875" style="24" customWidth="1"/>
    <col min="17" max="17" width="8.85546875" style="24" customWidth="1"/>
    <col min="18" max="18" width="1.85546875" style="24" customWidth="1"/>
    <col min="19" max="19" width="1.28515625" style="24" customWidth="1"/>
    <col min="20" max="20" width="2.42578125" style="24" customWidth="1"/>
    <col min="21" max="21" width="10.140625" style="24" customWidth="1"/>
    <col min="22" max="22" width="2.28515625" style="24" customWidth="1"/>
    <col min="23" max="23" width="11.42578125" style="24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24" customWidth="1"/>
    <col min="34" max="34" width="2.7109375" style="24" customWidth="1"/>
    <col min="35" max="35" width="7.140625" style="24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1.25" customHeight="1" x14ac:dyDescent="0.2">
      <c r="K1" s="297" t="s">
        <v>47</v>
      </c>
      <c r="L1" s="297"/>
      <c r="M1" s="297"/>
      <c r="N1" s="297"/>
      <c r="O1" s="297"/>
      <c r="P1" s="297"/>
      <c r="Q1" s="297"/>
      <c r="AG1" s="13"/>
      <c r="AH1" s="13"/>
      <c r="AI1" s="13"/>
    </row>
    <row r="2" spans="1:42" ht="4.5" customHeight="1" x14ac:dyDescent="0.2">
      <c r="AG2" s="13"/>
      <c r="AH2" s="13"/>
      <c r="AI2" s="13"/>
    </row>
    <row r="3" spans="1:42" ht="11.25" customHeight="1" x14ac:dyDescent="0.2">
      <c r="K3" s="290" t="s">
        <v>48</v>
      </c>
      <c r="L3" s="290"/>
      <c r="M3" s="290"/>
      <c r="N3" s="290"/>
      <c r="O3" s="290"/>
      <c r="P3" s="290"/>
      <c r="Q3" s="290"/>
      <c r="R3" s="290"/>
      <c r="T3" s="298">
        <v>8000</v>
      </c>
      <c r="U3" s="298"/>
      <c r="V3" s="298"/>
      <c r="AA3" s="290" t="s">
        <v>49</v>
      </c>
      <c r="AB3" s="290"/>
      <c r="AC3" s="290"/>
      <c r="AD3" s="290"/>
      <c r="AF3" s="299">
        <v>0</v>
      </c>
      <c r="AG3" s="299"/>
      <c r="AH3" s="13"/>
      <c r="AI3" s="13"/>
    </row>
    <row r="4" spans="1:42" ht="11.25" customHeight="1" x14ac:dyDescent="0.2">
      <c r="K4" s="290" t="s">
        <v>50</v>
      </c>
      <c r="L4" s="290"/>
      <c r="M4" s="290"/>
      <c r="N4" s="290"/>
      <c r="O4" s="290"/>
      <c r="P4" s="290"/>
      <c r="Q4" s="290"/>
      <c r="R4" s="290"/>
      <c r="T4" s="298">
        <v>0</v>
      </c>
      <c r="U4" s="298"/>
      <c r="V4" s="298"/>
      <c r="AA4" s="290" t="s">
        <v>51</v>
      </c>
      <c r="AB4" s="290"/>
      <c r="AC4" s="290"/>
      <c r="AD4" s="290"/>
      <c r="AF4" s="300">
        <v>8000</v>
      </c>
      <c r="AG4" s="300"/>
      <c r="AH4" s="13"/>
      <c r="AI4" s="13"/>
    </row>
    <row r="5" spans="1:42" ht="11.25" customHeight="1" x14ac:dyDescent="0.2">
      <c r="K5" s="290" t="s">
        <v>52</v>
      </c>
      <c r="L5" s="290"/>
      <c r="M5" s="290"/>
      <c r="N5" s="290"/>
      <c r="O5" s="290"/>
      <c r="P5" s="290"/>
      <c r="Q5" s="290"/>
      <c r="R5" s="290"/>
      <c r="T5" s="298">
        <v>103100.0001</v>
      </c>
      <c r="U5" s="298"/>
      <c r="V5" s="298"/>
      <c r="AA5" s="51">
        <f>T5-T3-AF4</f>
        <v>87100.000100000005</v>
      </c>
      <c r="AG5" s="13"/>
      <c r="AH5" s="13"/>
      <c r="AI5" s="13"/>
    </row>
    <row r="6" spans="1:42" ht="4.5" customHeight="1" x14ac:dyDescent="0.2">
      <c r="AG6" s="13"/>
      <c r="AH6" s="13"/>
      <c r="AI6" s="13"/>
    </row>
    <row r="7" spans="1:42" ht="11.25" customHeight="1" x14ac:dyDescent="0.2">
      <c r="K7" s="297" t="s">
        <v>53</v>
      </c>
      <c r="L7" s="297"/>
      <c r="M7" s="297"/>
      <c r="N7" s="297"/>
      <c r="O7" s="297"/>
      <c r="P7" s="297"/>
      <c r="Q7" s="297"/>
      <c r="AG7" s="13"/>
      <c r="AH7" s="13"/>
      <c r="AI7" s="13"/>
    </row>
    <row r="8" spans="1:42" ht="4.5" customHeight="1" x14ac:dyDescent="0.2">
      <c r="AG8" s="13"/>
      <c r="AH8" s="13"/>
      <c r="AI8" s="13"/>
    </row>
    <row r="9" spans="1:42" ht="11.25" customHeight="1" x14ac:dyDescent="0.2">
      <c r="K9" s="301" t="s">
        <v>54</v>
      </c>
      <c r="L9" s="301"/>
      <c r="M9" s="301"/>
      <c r="N9" s="301"/>
      <c r="O9" s="301"/>
      <c r="P9" s="301"/>
      <c r="Q9" s="301"/>
      <c r="R9" s="301"/>
      <c r="T9" s="298">
        <v>1</v>
      </c>
      <c r="U9" s="298"/>
      <c r="V9" s="298"/>
      <c r="AA9" s="290"/>
      <c r="AB9" s="290"/>
      <c r="AC9" s="290"/>
      <c r="AD9" s="290"/>
      <c r="AF9" s="300">
        <v>1411.1111000000001</v>
      </c>
      <c r="AG9" s="300"/>
      <c r="AH9" s="13"/>
      <c r="AI9" s="13"/>
    </row>
    <row r="10" spans="1:42" ht="4.5" customHeight="1" x14ac:dyDescent="0.2">
      <c r="AG10" s="13"/>
      <c r="AH10" s="13"/>
      <c r="AI10" s="13"/>
    </row>
    <row r="11" spans="1:42" ht="11.25" customHeight="1" x14ac:dyDescent="0.2">
      <c r="K11" s="297" t="s">
        <v>56</v>
      </c>
      <c r="L11" s="297"/>
      <c r="M11" s="297"/>
      <c r="N11" s="297"/>
      <c r="O11" s="297"/>
      <c r="P11" s="297"/>
      <c r="Q11" s="297"/>
      <c r="AG11" s="13"/>
      <c r="AH11" s="13"/>
      <c r="AI11" s="13"/>
      <c r="AM11" s="13" cm="1">
        <f t="array" ref="AM11:AM13">_xlfn.UNIQUE(C:C)</f>
        <v>0</v>
      </c>
      <c r="AN11" s="13" cm="1">
        <f t="array" ref="AN11:AN13">_xlfn.UNIQUE(D:D)</f>
        <v>0</v>
      </c>
    </row>
    <row r="12" spans="1:42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8" t="s">
        <v>57</v>
      </c>
      <c r="J12" s="288"/>
      <c r="K12" s="288"/>
      <c r="L12" s="288" t="s">
        <v>58</v>
      </c>
      <c r="M12" s="288"/>
      <c r="N12" s="288"/>
      <c r="O12" s="46" t="s">
        <v>59</v>
      </c>
      <c r="P12" s="46" t="s">
        <v>60</v>
      </c>
      <c r="Q12" s="302" t="s">
        <v>61</v>
      </c>
      <c r="R12" s="302"/>
      <c r="S12" s="302"/>
      <c r="T12" s="302"/>
      <c r="U12" s="46" t="s">
        <v>62</v>
      </c>
      <c r="V12" s="302" t="s">
        <v>63</v>
      </c>
      <c r="W12" s="302"/>
      <c r="X12" s="19" t="s">
        <v>64</v>
      </c>
      <c r="Z12" s="288" t="s">
        <v>65</v>
      </c>
      <c r="AA12" s="288"/>
      <c r="AB12" s="19" t="s">
        <v>66</v>
      </c>
      <c r="AC12" s="19" t="s">
        <v>67</v>
      </c>
      <c r="AD12" s="288" t="s">
        <v>68</v>
      </c>
      <c r="AE12" s="288"/>
      <c r="AF12" s="288"/>
      <c r="AG12" s="288" t="s">
        <v>69</v>
      </c>
      <c r="AH12" s="288"/>
      <c r="AI12" s="19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">
      <c r="L13" s="291" t="s">
        <v>70</v>
      </c>
      <c r="M13" s="291"/>
      <c r="N13" s="291"/>
      <c r="AG13" s="13"/>
      <c r="AH13" s="13"/>
      <c r="AI13" s="13"/>
      <c r="AM13" s="23" t="str">
        <v/>
      </c>
      <c r="AN13" s="23" t="str">
        <v/>
      </c>
      <c r="AO13" s="28">
        <f t="shared" ref="AO13:AO30" si="0">SUMIFS(E:E,C:C,AM13)</f>
        <v>0</v>
      </c>
    </row>
    <row r="14" spans="1:42" ht="10.5" customHeight="1" x14ac:dyDescent="0.2">
      <c r="A14" s="34" t="s">
        <v>731</v>
      </c>
      <c r="B14" s="33" t="b">
        <f t="shared" ref="B14:B15" si="1">DATE(YEAR(AC14),MONTH(AC14),DAY(AC14))=DATE(YEAR(AD14),MONTH(AD14),DAY(AD14))</f>
        <v>1</v>
      </c>
      <c r="C14" s="33" t="str">
        <f>IF(ISBLANK(AC14)=FALSE,TEXT(AC14,"YYYY-MM"),"")</f>
        <v/>
      </c>
      <c r="D14" s="33" t="str">
        <f>IF(ISBLANK(AD14)=FALSE,TEXT(AD14,"YYYY-MM"),"")</f>
        <v/>
      </c>
      <c r="E14" s="39">
        <f>AG14</f>
        <v>0</v>
      </c>
      <c r="I14" s="292" t="s">
        <v>732</v>
      </c>
      <c r="J14" s="292"/>
      <c r="K14" s="292"/>
      <c r="L14" s="293">
        <v>45140</v>
      </c>
      <c r="M14" s="293"/>
      <c r="N14" s="293"/>
      <c r="O14" s="47">
        <v>1335.6874</v>
      </c>
      <c r="P14" s="47">
        <v>0</v>
      </c>
      <c r="Q14" s="294">
        <v>75.423699999999997</v>
      </c>
      <c r="R14" s="294"/>
      <c r="S14" s="294"/>
      <c r="T14" s="294"/>
      <c r="U14" s="47">
        <v>1411.1111000000001</v>
      </c>
      <c r="V14" s="294">
        <v>1411.1111000000001</v>
      </c>
      <c r="W14" s="294"/>
      <c r="X14" s="21" t="s">
        <v>436</v>
      </c>
      <c r="Z14" s="295"/>
      <c r="AA14" s="295"/>
      <c r="AB14" s="21"/>
      <c r="AC14" s="16"/>
      <c r="AD14" s="296"/>
      <c r="AE14" s="296"/>
      <c r="AF14" s="296"/>
      <c r="AG14" s="314"/>
      <c r="AH14" s="314"/>
      <c r="AI14" s="15"/>
      <c r="AM14" s="23"/>
      <c r="AN14" s="23"/>
      <c r="AO14" s="28">
        <f t="shared" si="0"/>
        <v>0</v>
      </c>
    </row>
    <row r="15" spans="1:42" ht="10.5" customHeight="1" x14ac:dyDescent="0.2">
      <c r="A15" s="34" t="s">
        <v>731</v>
      </c>
      <c r="B15" s="33" t="b">
        <f t="shared" si="1"/>
        <v>1</v>
      </c>
      <c r="C15" s="33" t="str">
        <f t="shared" ref="C15:D15" si="2">IF(ISBLANK(AC15)=FALSE,TEXT(AC15,"YYYY-MM"),"")</f>
        <v/>
      </c>
      <c r="D15" s="33" t="str">
        <f t="shared" si="2"/>
        <v/>
      </c>
      <c r="E15" s="39">
        <f t="shared" ref="E15" si="3">AG15</f>
        <v>0</v>
      </c>
      <c r="I15" s="292" t="s">
        <v>733</v>
      </c>
      <c r="J15" s="292"/>
      <c r="K15" s="292"/>
      <c r="L15" s="293">
        <v>45171</v>
      </c>
      <c r="M15" s="293"/>
      <c r="N15" s="293"/>
      <c r="O15" s="47">
        <v>1335.6874</v>
      </c>
      <c r="P15" s="47">
        <v>0</v>
      </c>
      <c r="Q15" s="294">
        <v>75.423699999999997</v>
      </c>
      <c r="R15" s="294"/>
      <c r="S15" s="294"/>
      <c r="T15" s="294"/>
      <c r="U15" s="47">
        <v>1411.1111000000001</v>
      </c>
      <c r="V15" s="294">
        <v>1411.1111000000001</v>
      </c>
      <c r="W15" s="294"/>
      <c r="X15" s="21" t="s">
        <v>436</v>
      </c>
      <c r="Z15" s="295"/>
      <c r="AA15" s="295"/>
      <c r="AB15" s="21"/>
      <c r="AC15" s="16"/>
      <c r="AD15" s="296"/>
      <c r="AE15" s="296"/>
      <c r="AF15" s="296"/>
      <c r="AG15" s="314"/>
      <c r="AH15" s="314"/>
      <c r="AI15" s="15"/>
      <c r="AM15" s="23"/>
      <c r="AN15" s="23"/>
      <c r="AO15" s="28">
        <f t="shared" si="0"/>
        <v>0</v>
      </c>
    </row>
    <row r="16" spans="1:42" ht="10.5" customHeight="1" x14ac:dyDescent="0.2">
      <c r="A16" s="34" t="s">
        <v>731</v>
      </c>
      <c r="B16" s="33" t="b">
        <f t="shared" ref="B16:B79" si="4">DATE(YEAR(AC16),MONTH(AC16),DAY(AC16))=DATE(YEAR(AD16),MONTH(AD16),DAY(AD16))</f>
        <v>1</v>
      </c>
      <c r="C16" s="33" t="str">
        <f t="shared" ref="C16:C79" si="5">IF(ISBLANK(AC16)=FALSE,TEXT(AC16,"YYYY-MM"),"")</f>
        <v/>
      </c>
      <c r="D16" s="33" t="str">
        <f t="shared" ref="D16:D79" si="6">IF(ISBLANK(AD16)=FALSE,TEXT(AD16,"YYYY-MM"),"")</f>
        <v/>
      </c>
      <c r="E16" s="39">
        <f t="shared" ref="E16:E79" si="7">AG16</f>
        <v>0</v>
      </c>
      <c r="I16" s="292" t="s">
        <v>734</v>
      </c>
      <c r="J16" s="292"/>
      <c r="K16" s="292"/>
      <c r="L16" s="293">
        <v>45201</v>
      </c>
      <c r="M16" s="293"/>
      <c r="N16" s="293"/>
      <c r="O16" s="47">
        <v>1335.6874</v>
      </c>
      <c r="P16" s="47">
        <v>0</v>
      </c>
      <c r="Q16" s="294">
        <v>75.423699999999997</v>
      </c>
      <c r="R16" s="294"/>
      <c r="S16" s="294"/>
      <c r="T16" s="294"/>
      <c r="U16" s="47">
        <v>1411.1111000000001</v>
      </c>
      <c r="V16" s="294">
        <v>1411.1111000000001</v>
      </c>
      <c r="W16" s="294"/>
      <c r="X16" s="21" t="s">
        <v>436</v>
      </c>
      <c r="Z16" s="295"/>
      <c r="AA16" s="295"/>
      <c r="AB16" s="21"/>
      <c r="AC16" s="16"/>
      <c r="AD16" s="296"/>
      <c r="AE16" s="296"/>
      <c r="AF16" s="296"/>
      <c r="AG16" s="314"/>
      <c r="AH16" s="314"/>
      <c r="AI16" s="15"/>
      <c r="AM16" s="23"/>
      <c r="AN16" s="23"/>
      <c r="AO16" s="28">
        <f t="shared" si="0"/>
        <v>0</v>
      </c>
    </row>
    <row r="17" spans="1:41" ht="10.5" customHeight="1" x14ac:dyDescent="0.2">
      <c r="A17" s="34" t="s">
        <v>731</v>
      </c>
      <c r="B17" s="33" t="b">
        <f t="shared" si="4"/>
        <v>1</v>
      </c>
      <c r="C17" s="33" t="str">
        <f t="shared" si="5"/>
        <v/>
      </c>
      <c r="D17" s="33" t="str">
        <f t="shared" si="6"/>
        <v/>
      </c>
      <c r="E17" s="39">
        <f t="shared" si="7"/>
        <v>0</v>
      </c>
      <c r="I17" s="292" t="s">
        <v>735</v>
      </c>
      <c r="J17" s="292"/>
      <c r="K17" s="292"/>
      <c r="L17" s="293">
        <v>45232</v>
      </c>
      <c r="M17" s="293"/>
      <c r="N17" s="293"/>
      <c r="O17" s="47">
        <v>1335.6874</v>
      </c>
      <c r="P17" s="47">
        <v>0</v>
      </c>
      <c r="Q17" s="294">
        <v>75.423699999999997</v>
      </c>
      <c r="R17" s="294"/>
      <c r="S17" s="294"/>
      <c r="T17" s="294"/>
      <c r="U17" s="47">
        <v>1411.1111000000001</v>
      </c>
      <c r="V17" s="294">
        <v>1411.1111000000001</v>
      </c>
      <c r="W17" s="294"/>
      <c r="X17" s="21" t="s">
        <v>436</v>
      </c>
      <c r="Z17" s="295"/>
      <c r="AA17" s="295"/>
      <c r="AB17" s="21"/>
      <c r="AC17" s="16"/>
      <c r="AD17" s="296"/>
      <c r="AE17" s="296"/>
      <c r="AF17" s="296"/>
      <c r="AG17" s="314"/>
      <c r="AH17" s="314"/>
      <c r="AI17" s="15"/>
      <c r="AM17" s="23"/>
      <c r="AN17" s="23"/>
      <c r="AO17" s="28">
        <f t="shared" si="0"/>
        <v>0</v>
      </c>
    </row>
    <row r="18" spans="1:41" ht="10.5" customHeight="1" x14ac:dyDescent="0.2">
      <c r="A18" s="34" t="s">
        <v>731</v>
      </c>
      <c r="B18" s="33" t="b">
        <f t="shared" si="4"/>
        <v>1</v>
      </c>
      <c r="C18" s="33" t="str">
        <f t="shared" si="5"/>
        <v/>
      </c>
      <c r="D18" s="33" t="str">
        <f t="shared" si="6"/>
        <v/>
      </c>
      <c r="E18" s="39">
        <f t="shared" si="7"/>
        <v>0</v>
      </c>
      <c r="I18" s="292" t="s">
        <v>736</v>
      </c>
      <c r="J18" s="292"/>
      <c r="K18" s="292"/>
      <c r="L18" s="293">
        <v>45262</v>
      </c>
      <c r="M18" s="293"/>
      <c r="N18" s="293"/>
      <c r="O18" s="47">
        <v>1335.6874</v>
      </c>
      <c r="P18" s="47">
        <v>0</v>
      </c>
      <c r="Q18" s="294">
        <v>75.423699999999997</v>
      </c>
      <c r="R18" s="294"/>
      <c r="S18" s="294"/>
      <c r="T18" s="294"/>
      <c r="U18" s="47">
        <v>1411.1111000000001</v>
      </c>
      <c r="V18" s="294">
        <v>1411.1111000000001</v>
      </c>
      <c r="W18" s="294"/>
      <c r="X18" s="21" t="s">
        <v>436</v>
      </c>
      <c r="Z18" s="295"/>
      <c r="AA18" s="295"/>
      <c r="AB18" s="21"/>
      <c r="AC18" s="16"/>
      <c r="AD18" s="296"/>
      <c r="AE18" s="296"/>
      <c r="AF18" s="296"/>
      <c r="AG18" s="314"/>
      <c r="AH18" s="314"/>
      <c r="AI18" s="15"/>
      <c r="AM18" s="23"/>
      <c r="AN18" s="23"/>
      <c r="AO18" s="28">
        <f t="shared" si="0"/>
        <v>0</v>
      </c>
    </row>
    <row r="19" spans="1:41" ht="11.25" customHeight="1" x14ac:dyDescent="0.2">
      <c r="A19" s="34" t="s">
        <v>731</v>
      </c>
      <c r="B19" s="33" t="b">
        <f t="shared" si="4"/>
        <v>1</v>
      </c>
      <c r="C19" s="33" t="str">
        <f t="shared" si="5"/>
        <v/>
      </c>
      <c r="D19" s="33" t="str">
        <f t="shared" si="6"/>
        <v/>
      </c>
      <c r="E19" s="39">
        <f t="shared" si="7"/>
        <v>0</v>
      </c>
      <c r="I19" s="292" t="s">
        <v>737</v>
      </c>
      <c r="J19" s="292"/>
      <c r="K19" s="292"/>
      <c r="L19" s="293">
        <v>45293</v>
      </c>
      <c r="M19" s="293"/>
      <c r="N19" s="293"/>
      <c r="O19" s="47">
        <v>1335.6874</v>
      </c>
      <c r="P19" s="47">
        <v>0</v>
      </c>
      <c r="Q19" s="294">
        <v>75.423699999999997</v>
      </c>
      <c r="R19" s="294"/>
      <c r="S19" s="294"/>
      <c r="T19" s="294"/>
      <c r="U19" s="47">
        <v>1411.1111000000001</v>
      </c>
      <c r="V19" s="294">
        <v>1411.1111000000001</v>
      </c>
      <c r="W19" s="294"/>
      <c r="X19" s="21" t="s">
        <v>436</v>
      </c>
      <c r="Z19" s="295"/>
      <c r="AA19" s="295"/>
      <c r="AB19" s="21"/>
      <c r="AC19" s="16"/>
      <c r="AD19" s="296"/>
      <c r="AE19" s="296"/>
      <c r="AF19" s="296"/>
      <c r="AG19" s="314"/>
      <c r="AH19" s="314"/>
      <c r="AI19" s="15"/>
      <c r="AM19" s="23"/>
      <c r="AN19" s="23"/>
      <c r="AO19" s="28">
        <f t="shared" si="0"/>
        <v>0</v>
      </c>
    </row>
    <row r="20" spans="1:41" ht="11.25" customHeight="1" x14ac:dyDescent="0.2">
      <c r="A20" s="34" t="s">
        <v>731</v>
      </c>
      <c r="B20" s="33" t="b">
        <f t="shared" si="4"/>
        <v>1</v>
      </c>
      <c r="C20" s="33" t="str">
        <f t="shared" si="5"/>
        <v/>
      </c>
      <c r="D20" s="33" t="str">
        <f t="shared" si="6"/>
        <v/>
      </c>
      <c r="E20" s="39">
        <f t="shared" si="7"/>
        <v>0</v>
      </c>
      <c r="I20" s="292" t="s">
        <v>738</v>
      </c>
      <c r="J20" s="292"/>
      <c r="K20" s="292"/>
      <c r="L20" s="293">
        <v>45324</v>
      </c>
      <c r="M20" s="293"/>
      <c r="N20" s="293"/>
      <c r="O20" s="47">
        <v>1335.6874</v>
      </c>
      <c r="P20" s="47">
        <v>0</v>
      </c>
      <c r="Q20" s="294">
        <v>75.423699999999997</v>
      </c>
      <c r="R20" s="294"/>
      <c r="S20" s="294"/>
      <c r="T20" s="294"/>
      <c r="U20" s="47">
        <v>1411.1111000000001</v>
      </c>
      <c r="V20" s="294">
        <v>1411.1111000000001</v>
      </c>
      <c r="W20" s="294"/>
      <c r="X20" s="21" t="s">
        <v>436</v>
      </c>
      <c r="Z20" s="295"/>
      <c r="AA20" s="295"/>
      <c r="AB20" s="21"/>
      <c r="AC20" s="16"/>
      <c r="AD20" s="296"/>
      <c r="AE20" s="296"/>
      <c r="AF20" s="296"/>
      <c r="AG20" s="314"/>
      <c r="AH20" s="314"/>
      <c r="AI20" s="15"/>
      <c r="AM20" s="23"/>
      <c r="AN20" s="23"/>
      <c r="AO20" s="28">
        <f t="shared" si="0"/>
        <v>0</v>
      </c>
    </row>
    <row r="21" spans="1:41" ht="11.25" customHeight="1" x14ac:dyDescent="0.2">
      <c r="A21" s="34" t="s">
        <v>731</v>
      </c>
      <c r="B21" s="33" t="b">
        <f t="shared" si="4"/>
        <v>1</v>
      </c>
      <c r="C21" s="33" t="str">
        <f t="shared" si="5"/>
        <v/>
      </c>
      <c r="D21" s="33" t="str">
        <f t="shared" si="6"/>
        <v/>
      </c>
      <c r="E21" s="39">
        <f t="shared" si="7"/>
        <v>0</v>
      </c>
      <c r="I21" s="292" t="s">
        <v>739</v>
      </c>
      <c r="J21" s="292"/>
      <c r="K21" s="292"/>
      <c r="L21" s="293">
        <v>45353</v>
      </c>
      <c r="M21" s="293"/>
      <c r="N21" s="293"/>
      <c r="O21" s="47">
        <v>1335.6874</v>
      </c>
      <c r="P21" s="47">
        <v>0</v>
      </c>
      <c r="Q21" s="294">
        <v>75.423699999999997</v>
      </c>
      <c r="R21" s="294"/>
      <c r="S21" s="294"/>
      <c r="T21" s="294"/>
      <c r="U21" s="47">
        <v>1411.1111000000001</v>
      </c>
      <c r="V21" s="294">
        <v>1411.1111000000001</v>
      </c>
      <c r="W21" s="294"/>
      <c r="X21" s="21" t="s">
        <v>436</v>
      </c>
      <c r="Z21" s="295"/>
      <c r="AA21" s="295"/>
      <c r="AB21" s="21"/>
      <c r="AC21" s="16"/>
      <c r="AD21" s="296"/>
      <c r="AE21" s="296"/>
      <c r="AF21" s="296"/>
      <c r="AG21" s="314"/>
      <c r="AH21" s="314"/>
      <c r="AI21" s="15"/>
      <c r="AM21" s="23"/>
      <c r="AN21" s="23"/>
      <c r="AO21" s="28">
        <f t="shared" si="0"/>
        <v>0</v>
      </c>
    </row>
    <row r="22" spans="1:41" ht="11.25" customHeight="1" x14ac:dyDescent="0.2">
      <c r="A22" s="34" t="s">
        <v>731</v>
      </c>
      <c r="B22" s="33" t="b">
        <f t="shared" si="4"/>
        <v>1</v>
      </c>
      <c r="C22" s="33" t="str">
        <f t="shared" si="5"/>
        <v/>
      </c>
      <c r="D22" s="33" t="str">
        <f t="shared" si="6"/>
        <v/>
      </c>
      <c r="E22" s="39">
        <f t="shared" si="7"/>
        <v>0</v>
      </c>
      <c r="I22" s="292" t="s">
        <v>740</v>
      </c>
      <c r="J22" s="292"/>
      <c r="K22" s="292"/>
      <c r="L22" s="293">
        <v>45384</v>
      </c>
      <c r="M22" s="293"/>
      <c r="N22" s="293"/>
      <c r="O22" s="47">
        <v>1335.6874</v>
      </c>
      <c r="P22" s="47">
        <v>0</v>
      </c>
      <c r="Q22" s="294">
        <v>75.423699999999997</v>
      </c>
      <c r="R22" s="294"/>
      <c r="S22" s="294"/>
      <c r="T22" s="294"/>
      <c r="U22" s="47">
        <v>1411.1111000000001</v>
      </c>
      <c r="V22" s="294">
        <v>1411.1111000000001</v>
      </c>
      <c r="W22" s="294"/>
      <c r="X22" s="21" t="s">
        <v>436</v>
      </c>
      <c r="Z22" s="295"/>
      <c r="AA22" s="295"/>
      <c r="AB22" s="21"/>
      <c r="AC22" s="16"/>
      <c r="AD22" s="296"/>
      <c r="AE22" s="296"/>
      <c r="AF22" s="296"/>
      <c r="AG22" s="314"/>
      <c r="AH22" s="314"/>
      <c r="AI22" s="15"/>
      <c r="AM22" s="23"/>
      <c r="AN22" s="23"/>
      <c r="AO22" s="28">
        <f t="shared" si="0"/>
        <v>0</v>
      </c>
    </row>
    <row r="23" spans="1:41" ht="11.25" customHeight="1" x14ac:dyDescent="0.2">
      <c r="A23" s="34" t="s">
        <v>731</v>
      </c>
      <c r="B23" s="33" t="b">
        <f t="shared" si="4"/>
        <v>1</v>
      </c>
      <c r="C23" s="33" t="str">
        <f t="shared" si="5"/>
        <v/>
      </c>
      <c r="D23" s="33" t="str">
        <f t="shared" si="6"/>
        <v/>
      </c>
      <c r="E23" s="39">
        <f t="shared" si="7"/>
        <v>0</v>
      </c>
      <c r="I23" s="292" t="s">
        <v>741</v>
      </c>
      <c r="J23" s="292"/>
      <c r="K23" s="292"/>
      <c r="L23" s="293">
        <v>45414</v>
      </c>
      <c r="M23" s="293"/>
      <c r="N23" s="293"/>
      <c r="O23" s="47">
        <v>1335.6874</v>
      </c>
      <c r="P23" s="47">
        <v>0</v>
      </c>
      <c r="Q23" s="294">
        <v>75.423699999999997</v>
      </c>
      <c r="R23" s="294"/>
      <c r="S23" s="294"/>
      <c r="T23" s="294"/>
      <c r="U23" s="47">
        <v>1411.1111000000001</v>
      </c>
      <c r="V23" s="294">
        <v>1411.1111000000001</v>
      </c>
      <c r="W23" s="294"/>
      <c r="X23" s="21" t="s">
        <v>436</v>
      </c>
      <c r="Z23" s="295"/>
      <c r="AA23" s="295"/>
      <c r="AB23" s="21"/>
      <c r="AC23" s="16"/>
      <c r="AD23" s="296"/>
      <c r="AE23" s="296"/>
      <c r="AF23" s="296"/>
      <c r="AG23" s="314"/>
      <c r="AH23" s="314"/>
      <c r="AI23" s="15"/>
      <c r="AM23" s="23"/>
      <c r="AN23" s="23"/>
      <c r="AO23" s="28">
        <f t="shared" si="0"/>
        <v>0</v>
      </c>
    </row>
    <row r="24" spans="1:41" ht="11.25" customHeight="1" x14ac:dyDescent="0.2">
      <c r="A24" s="34" t="s">
        <v>731</v>
      </c>
      <c r="B24" s="33" t="b">
        <f t="shared" si="4"/>
        <v>1</v>
      </c>
      <c r="C24" s="33" t="str">
        <f t="shared" si="5"/>
        <v/>
      </c>
      <c r="D24" s="33" t="str">
        <f t="shared" si="6"/>
        <v/>
      </c>
      <c r="E24" s="39">
        <f t="shared" si="7"/>
        <v>0</v>
      </c>
      <c r="I24" s="292" t="s">
        <v>742</v>
      </c>
      <c r="J24" s="292"/>
      <c r="K24" s="292"/>
      <c r="L24" s="293">
        <v>45445</v>
      </c>
      <c r="M24" s="293"/>
      <c r="N24" s="293"/>
      <c r="O24" s="47">
        <v>1335.6874</v>
      </c>
      <c r="P24" s="47">
        <v>0</v>
      </c>
      <c r="Q24" s="294">
        <v>75.423699999999997</v>
      </c>
      <c r="R24" s="294"/>
      <c r="S24" s="294"/>
      <c r="T24" s="294"/>
      <c r="U24" s="47">
        <v>1411.1111000000001</v>
      </c>
      <c r="V24" s="294">
        <v>1411.1111000000001</v>
      </c>
      <c r="W24" s="294"/>
      <c r="X24" s="21" t="s">
        <v>436</v>
      </c>
      <c r="Z24" s="295"/>
      <c r="AA24" s="295"/>
      <c r="AB24" s="21"/>
      <c r="AC24" s="16"/>
      <c r="AD24" s="296"/>
      <c r="AE24" s="296"/>
      <c r="AF24" s="296"/>
      <c r="AG24" s="314"/>
      <c r="AH24" s="314"/>
      <c r="AI24" s="15"/>
      <c r="AM24" s="23"/>
      <c r="AN24" s="23"/>
      <c r="AO24" s="28">
        <f t="shared" si="0"/>
        <v>0</v>
      </c>
    </row>
    <row r="25" spans="1:41" ht="11.25" customHeight="1" x14ac:dyDescent="0.2">
      <c r="A25" s="34" t="s">
        <v>731</v>
      </c>
      <c r="B25" s="33" t="b">
        <f t="shared" si="4"/>
        <v>1</v>
      </c>
      <c r="C25" s="33" t="str">
        <f t="shared" si="5"/>
        <v/>
      </c>
      <c r="D25" s="33" t="str">
        <f t="shared" si="6"/>
        <v/>
      </c>
      <c r="E25" s="39">
        <f t="shared" si="7"/>
        <v>0</v>
      </c>
      <c r="I25" s="292" t="s">
        <v>743</v>
      </c>
      <c r="J25" s="292"/>
      <c r="K25" s="292"/>
      <c r="L25" s="293">
        <v>45475</v>
      </c>
      <c r="M25" s="293"/>
      <c r="N25" s="293"/>
      <c r="O25" s="47">
        <v>1335.6874</v>
      </c>
      <c r="P25" s="47">
        <v>0</v>
      </c>
      <c r="Q25" s="294">
        <v>75.423699999999997</v>
      </c>
      <c r="R25" s="294"/>
      <c r="S25" s="294"/>
      <c r="T25" s="294"/>
      <c r="U25" s="47">
        <v>1411.1111000000001</v>
      </c>
      <c r="V25" s="294">
        <v>1411.1111000000001</v>
      </c>
      <c r="W25" s="294"/>
      <c r="X25" s="21" t="s">
        <v>436</v>
      </c>
      <c r="Z25" s="295"/>
      <c r="AA25" s="295"/>
      <c r="AB25" s="21"/>
      <c r="AC25" s="16"/>
      <c r="AD25" s="296"/>
      <c r="AE25" s="296"/>
      <c r="AF25" s="296"/>
      <c r="AG25" s="314"/>
      <c r="AH25" s="314"/>
      <c r="AI25" s="15"/>
      <c r="AM25" s="23"/>
      <c r="AN25" s="23"/>
      <c r="AO25" s="28">
        <f t="shared" si="0"/>
        <v>0</v>
      </c>
    </row>
    <row r="26" spans="1:41" ht="11.25" customHeight="1" x14ac:dyDescent="0.2">
      <c r="A26" s="34" t="s">
        <v>731</v>
      </c>
      <c r="B26" s="33" t="b">
        <f t="shared" si="4"/>
        <v>1</v>
      </c>
      <c r="C26" s="33" t="str">
        <f t="shared" si="5"/>
        <v/>
      </c>
      <c r="D26" s="33" t="str">
        <f t="shared" si="6"/>
        <v/>
      </c>
      <c r="E26" s="39">
        <f t="shared" si="7"/>
        <v>0</v>
      </c>
      <c r="I26" s="292" t="s">
        <v>744</v>
      </c>
      <c r="J26" s="292"/>
      <c r="K26" s="292"/>
      <c r="L26" s="293">
        <v>45506</v>
      </c>
      <c r="M26" s="293"/>
      <c r="N26" s="293"/>
      <c r="O26" s="47">
        <v>1335.6874</v>
      </c>
      <c r="P26" s="47">
        <v>0</v>
      </c>
      <c r="Q26" s="294">
        <v>75.423699999999997</v>
      </c>
      <c r="R26" s="294"/>
      <c r="S26" s="294"/>
      <c r="T26" s="294"/>
      <c r="U26" s="47">
        <v>1411.1111000000001</v>
      </c>
      <c r="V26" s="294">
        <v>1411.1111000000001</v>
      </c>
      <c r="W26" s="294"/>
      <c r="X26" s="21" t="s">
        <v>436</v>
      </c>
      <c r="Z26" s="295"/>
      <c r="AA26" s="295"/>
      <c r="AB26" s="21"/>
      <c r="AC26" s="16"/>
      <c r="AD26" s="296"/>
      <c r="AE26" s="296"/>
      <c r="AF26" s="296"/>
      <c r="AG26" s="314"/>
      <c r="AH26" s="314"/>
      <c r="AI26" s="15"/>
      <c r="AM26" s="23"/>
      <c r="AN26" s="23"/>
      <c r="AO26" s="28">
        <f t="shared" si="0"/>
        <v>0</v>
      </c>
    </row>
    <row r="27" spans="1:41" ht="11.25" customHeight="1" x14ac:dyDescent="0.2">
      <c r="A27" s="34" t="s">
        <v>731</v>
      </c>
      <c r="B27" s="33" t="b">
        <f t="shared" si="4"/>
        <v>1</v>
      </c>
      <c r="C27" s="33" t="str">
        <f t="shared" si="5"/>
        <v/>
      </c>
      <c r="D27" s="33" t="str">
        <f t="shared" si="6"/>
        <v/>
      </c>
      <c r="E27" s="39">
        <f t="shared" si="7"/>
        <v>0</v>
      </c>
      <c r="I27" s="292" t="s">
        <v>745</v>
      </c>
      <c r="J27" s="292"/>
      <c r="K27" s="292"/>
      <c r="L27" s="293">
        <v>45537</v>
      </c>
      <c r="M27" s="293"/>
      <c r="N27" s="293"/>
      <c r="O27" s="47">
        <v>1335.6874</v>
      </c>
      <c r="P27" s="47">
        <v>0</v>
      </c>
      <c r="Q27" s="294">
        <v>75.423699999999997</v>
      </c>
      <c r="R27" s="294"/>
      <c r="S27" s="294"/>
      <c r="T27" s="294"/>
      <c r="U27" s="47">
        <v>1411.1111000000001</v>
      </c>
      <c r="V27" s="294">
        <v>1411.1111000000001</v>
      </c>
      <c r="W27" s="294"/>
      <c r="X27" s="21" t="s">
        <v>436</v>
      </c>
      <c r="Z27" s="295"/>
      <c r="AA27" s="295"/>
      <c r="AB27" s="21"/>
      <c r="AC27" s="16"/>
      <c r="AD27" s="296"/>
      <c r="AE27" s="296"/>
      <c r="AF27" s="296"/>
      <c r="AG27" s="314"/>
      <c r="AH27" s="314"/>
      <c r="AI27" s="15"/>
      <c r="AM27" s="23"/>
      <c r="AN27" s="23"/>
      <c r="AO27" s="28">
        <f t="shared" si="0"/>
        <v>0</v>
      </c>
    </row>
    <row r="28" spans="1:41" ht="11.25" customHeight="1" x14ac:dyDescent="0.2">
      <c r="A28" s="34" t="s">
        <v>731</v>
      </c>
      <c r="B28" s="33" t="b">
        <f t="shared" si="4"/>
        <v>1</v>
      </c>
      <c r="C28" s="33" t="str">
        <f t="shared" si="5"/>
        <v/>
      </c>
      <c r="D28" s="33" t="str">
        <f t="shared" si="6"/>
        <v/>
      </c>
      <c r="E28" s="39">
        <f t="shared" si="7"/>
        <v>0</v>
      </c>
      <c r="I28" s="292" t="s">
        <v>746</v>
      </c>
      <c r="J28" s="292"/>
      <c r="K28" s="292"/>
      <c r="L28" s="293">
        <v>45567</v>
      </c>
      <c r="M28" s="293"/>
      <c r="N28" s="293"/>
      <c r="O28" s="47">
        <v>1335.6874</v>
      </c>
      <c r="P28" s="47">
        <v>0</v>
      </c>
      <c r="Q28" s="294">
        <v>75.423699999999997</v>
      </c>
      <c r="R28" s="294"/>
      <c r="S28" s="294"/>
      <c r="T28" s="294"/>
      <c r="U28" s="47">
        <v>1411.1111000000001</v>
      </c>
      <c r="V28" s="294">
        <v>1411.1111000000001</v>
      </c>
      <c r="W28" s="294"/>
      <c r="X28" s="21" t="s">
        <v>436</v>
      </c>
      <c r="Z28" s="295"/>
      <c r="AA28" s="295"/>
      <c r="AB28" s="21"/>
      <c r="AC28" s="16"/>
      <c r="AD28" s="296"/>
      <c r="AE28" s="296"/>
      <c r="AF28" s="296"/>
      <c r="AG28" s="314"/>
      <c r="AH28" s="314"/>
      <c r="AI28" s="15"/>
      <c r="AM28" s="23"/>
      <c r="AN28" s="23"/>
      <c r="AO28" s="28">
        <f t="shared" si="0"/>
        <v>0</v>
      </c>
    </row>
    <row r="29" spans="1:41" ht="11.25" customHeight="1" x14ac:dyDescent="0.2">
      <c r="A29" s="34" t="s">
        <v>731</v>
      </c>
      <c r="B29" s="33" t="b">
        <f t="shared" si="4"/>
        <v>1</v>
      </c>
      <c r="C29" s="33" t="str">
        <f t="shared" si="5"/>
        <v/>
      </c>
      <c r="D29" s="33" t="str">
        <f t="shared" si="6"/>
        <v/>
      </c>
      <c r="E29" s="39">
        <f t="shared" si="7"/>
        <v>0</v>
      </c>
      <c r="I29" s="292" t="s">
        <v>747</v>
      </c>
      <c r="J29" s="292"/>
      <c r="K29" s="292"/>
      <c r="L29" s="293">
        <v>45598</v>
      </c>
      <c r="M29" s="293"/>
      <c r="N29" s="293"/>
      <c r="O29" s="47">
        <v>1335.6874</v>
      </c>
      <c r="P29" s="47">
        <v>0</v>
      </c>
      <c r="Q29" s="294">
        <v>75.423699999999997</v>
      </c>
      <c r="R29" s="294"/>
      <c r="S29" s="294"/>
      <c r="T29" s="294"/>
      <c r="U29" s="47">
        <v>1411.1111000000001</v>
      </c>
      <c r="V29" s="294">
        <v>1411.1111000000001</v>
      </c>
      <c r="W29" s="294"/>
      <c r="X29" s="21" t="s">
        <v>436</v>
      </c>
      <c r="Z29" s="295"/>
      <c r="AA29" s="295"/>
      <c r="AB29" s="21"/>
      <c r="AC29" s="16"/>
      <c r="AD29" s="296"/>
      <c r="AE29" s="296"/>
      <c r="AF29" s="296"/>
      <c r="AG29" s="314"/>
      <c r="AH29" s="314"/>
      <c r="AI29" s="15"/>
      <c r="AM29" s="23"/>
      <c r="AN29" s="23"/>
      <c r="AO29" s="28">
        <f t="shared" si="0"/>
        <v>0</v>
      </c>
    </row>
    <row r="30" spans="1:41" ht="11.25" customHeight="1" x14ac:dyDescent="0.2">
      <c r="A30" s="34" t="s">
        <v>731</v>
      </c>
      <c r="B30" s="33" t="b">
        <f t="shared" si="4"/>
        <v>1</v>
      </c>
      <c r="C30" s="33" t="str">
        <f t="shared" si="5"/>
        <v/>
      </c>
      <c r="D30" s="33" t="str">
        <f t="shared" si="6"/>
        <v/>
      </c>
      <c r="E30" s="39">
        <f t="shared" si="7"/>
        <v>0</v>
      </c>
      <c r="I30" s="292" t="s">
        <v>748</v>
      </c>
      <c r="J30" s="292"/>
      <c r="K30" s="292"/>
      <c r="L30" s="293">
        <v>45628</v>
      </c>
      <c r="M30" s="293"/>
      <c r="N30" s="293"/>
      <c r="O30" s="47">
        <v>1335.6874</v>
      </c>
      <c r="P30" s="47">
        <v>0</v>
      </c>
      <c r="Q30" s="294">
        <v>75.423699999999997</v>
      </c>
      <c r="R30" s="294"/>
      <c r="S30" s="294"/>
      <c r="T30" s="294"/>
      <c r="U30" s="47">
        <v>1411.1111000000001</v>
      </c>
      <c r="V30" s="294">
        <v>1411.1111000000001</v>
      </c>
      <c r="W30" s="294"/>
      <c r="X30" s="21" t="s">
        <v>436</v>
      </c>
      <c r="Z30" s="295"/>
      <c r="AA30" s="295"/>
      <c r="AB30" s="21"/>
      <c r="AC30" s="16"/>
      <c r="AD30" s="296"/>
      <c r="AE30" s="296"/>
      <c r="AF30" s="296"/>
      <c r="AG30" s="314"/>
      <c r="AH30" s="314"/>
      <c r="AI30" s="15"/>
      <c r="AM30" s="23"/>
      <c r="AN30" s="23"/>
      <c r="AO30" s="28">
        <f t="shared" si="0"/>
        <v>0</v>
      </c>
    </row>
    <row r="31" spans="1:41" ht="11.25" customHeight="1" x14ac:dyDescent="0.2">
      <c r="A31" s="34" t="s">
        <v>731</v>
      </c>
      <c r="B31" s="33" t="b">
        <f t="shared" si="4"/>
        <v>1</v>
      </c>
      <c r="C31" s="33" t="str">
        <f t="shared" si="5"/>
        <v/>
      </c>
      <c r="D31" s="33" t="str">
        <f t="shared" si="6"/>
        <v/>
      </c>
      <c r="E31" s="39">
        <f t="shared" si="7"/>
        <v>0</v>
      </c>
      <c r="I31" s="292" t="s">
        <v>749</v>
      </c>
      <c r="J31" s="292"/>
      <c r="K31" s="292"/>
      <c r="L31" s="293">
        <v>45659</v>
      </c>
      <c r="M31" s="293"/>
      <c r="N31" s="293"/>
      <c r="O31" s="47">
        <v>1335.6874</v>
      </c>
      <c r="P31" s="47">
        <v>0</v>
      </c>
      <c r="Q31" s="294">
        <v>75.423699999999997</v>
      </c>
      <c r="R31" s="294"/>
      <c r="S31" s="294"/>
      <c r="T31" s="294"/>
      <c r="U31" s="47">
        <v>1411.1111000000001</v>
      </c>
      <c r="V31" s="294">
        <v>1411.1111000000001</v>
      </c>
      <c r="W31" s="294"/>
      <c r="X31" s="21" t="s">
        <v>436</v>
      </c>
      <c r="Z31" s="295"/>
      <c r="AA31" s="295"/>
      <c r="AB31" s="21"/>
      <c r="AC31" s="16"/>
      <c r="AD31" s="296"/>
      <c r="AE31" s="296"/>
      <c r="AF31" s="296"/>
      <c r="AG31" s="314"/>
      <c r="AH31" s="314"/>
      <c r="AI31" s="15"/>
    </row>
    <row r="32" spans="1:41" ht="11.25" customHeight="1" x14ac:dyDescent="0.2">
      <c r="A32" s="34" t="s">
        <v>731</v>
      </c>
      <c r="B32" s="33" t="b">
        <f t="shared" si="4"/>
        <v>1</v>
      </c>
      <c r="C32" s="33" t="str">
        <f t="shared" si="5"/>
        <v/>
      </c>
      <c r="D32" s="33" t="str">
        <f t="shared" si="6"/>
        <v/>
      </c>
      <c r="E32" s="39">
        <f t="shared" si="7"/>
        <v>0</v>
      </c>
      <c r="I32" s="292" t="s">
        <v>750</v>
      </c>
      <c r="J32" s="292"/>
      <c r="K32" s="292"/>
      <c r="L32" s="293">
        <v>45690</v>
      </c>
      <c r="M32" s="293"/>
      <c r="N32" s="293"/>
      <c r="O32" s="47">
        <v>1335.6874</v>
      </c>
      <c r="P32" s="47">
        <v>0</v>
      </c>
      <c r="Q32" s="294">
        <v>75.423699999999997</v>
      </c>
      <c r="R32" s="294"/>
      <c r="S32" s="294"/>
      <c r="T32" s="294"/>
      <c r="U32" s="47">
        <v>1411.1111000000001</v>
      </c>
      <c r="V32" s="294">
        <v>1411.1111000000001</v>
      </c>
      <c r="W32" s="294"/>
      <c r="X32" s="21" t="s">
        <v>436</v>
      </c>
      <c r="Z32" s="295"/>
      <c r="AA32" s="295"/>
      <c r="AB32" s="21"/>
      <c r="AC32" s="16"/>
      <c r="AD32" s="296"/>
      <c r="AE32" s="296"/>
      <c r="AF32" s="296"/>
      <c r="AG32" s="314"/>
      <c r="AH32" s="314"/>
      <c r="AI32" s="15"/>
    </row>
    <row r="33" spans="1:35" ht="11.25" customHeight="1" x14ac:dyDescent="0.2">
      <c r="A33" s="34" t="s">
        <v>731</v>
      </c>
      <c r="B33" s="33" t="b">
        <f t="shared" si="4"/>
        <v>1</v>
      </c>
      <c r="C33" s="33" t="str">
        <f t="shared" si="5"/>
        <v/>
      </c>
      <c r="D33" s="33" t="str">
        <f t="shared" si="6"/>
        <v/>
      </c>
      <c r="E33" s="39">
        <f t="shared" si="7"/>
        <v>0</v>
      </c>
      <c r="I33" s="292" t="s">
        <v>751</v>
      </c>
      <c r="J33" s="292"/>
      <c r="K33" s="292"/>
      <c r="L33" s="293">
        <v>45718</v>
      </c>
      <c r="M33" s="293"/>
      <c r="N33" s="293"/>
      <c r="O33" s="47">
        <v>1335.6874</v>
      </c>
      <c r="P33" s="47">
        <v>0</v>
      </c>
      <c r="Q33" s="294">
        <v>75.423699999999997</v>
      </c>
      <c r="R33" s="294"/>
      <c r="S33" s="294"/>
      <c r="T33" s="294"/>
      <c r="U33" s="47">
        <v>1411.1111000000001</v>
      </c>
      <c r="V33" s="294">
        <v>1411.1111000000001</v>
      </c>
      <c r="W33" s="294"/>
      <c r="X33" s="21" t="s">
        <v>436</v>
      </c>
      <c r="Z33" s="295"/>
      <c r="AA33" s="295"/>
      <c r="AB33" s="21"/>
      <c r="AC33" s="16"/>
      <c r="AD33" s="296"/>
      <c r="AE33" s="296"/>
      <c r="AF33" s="296"/>
      <c r="AG33" s="314"/>
      <c r="AH33" s="314"/>
      <c r="AI33" s="15"/>
    </row>
    <row r="34" spans="1:35" ht="11.25" customHeight="1" x14ac:dyDescent="0.2">
      <c r="A34" s="34" t="s">
        <v>731</v>
      </c>
      <c r="B34" s="33" t="b">
        <f t="shared" si="4"/>
        <v>1</v>
      </c>
      <c r="C34" s="33" t="str">
        <f t="shared" si="5"/>
        <v/>
      </c>
      <c r="D34" s="33" t="str">
        <f t="shared" si="6"/>
        <v/>
      </c>
      <c r="E34" s="39">
        <f t="shared" si="7"/>
        <v>0</v>
      </c>
      <c r="I34" s="292" t="s">
        <v>752</v>
      </c>
      <c r="J34" s="292"/>
      <c r="K34" s="292"/>
      <c r="L34" s="293">
        <v>45749</v>
      </c>
      <c r="M34" s="293"/>
      <c r="N34" s="293"/>
      <c r="O34" s="47">
        <v>1335.6874</v>
      </c>
      <c r="P34" s="47">
        <v>0</v>
      </c>
      <c r="Q34" s="294">
        <v>75.423699999999997</v>
      </c>
      <c r="R34" s="294"/>
      <c r="S34" s="294"/>
      <c r="T34" s="294"/>
      <c r="U34" s="47">
        <v>1411.1111000000001</v>
      </c>
      <c r="V34" s="294">
        <v>1411.1111000000001</v>
      </c>
      <c r="W34" s="294"/>
      <c r="X34" s="21" t="s">
        <v>436</v>
      </c>
      <c r="Z34" s="295"/>
      <c r="AA34" s="295"/>
      <c r="AB34" s="21"/>
      <c r="AC34" s="16"/>
      <c r="AD34" s="296"/>
      <c r="AE34" s="296"/>
      <c r="AF34" s="296"/>
      <c r="AG34" s="314"/>
      <c r="AH34" s="314"/>
      <c r="AI34" s="15"/>
    </row>
    <row r="35" spans="1:35" ht="11.25" customHeight="1" x14ac:dyDescent="0.2">
      <c r="A35" s="34" t="s">
        <v>731</v>
      </c>
      <c r="B35" s="33" t="b">
        <f t="shared" si="4"/>
        <v>1</v>
      </c>
      <c r="C35" s="33" t="str">
        <f t="shared" si="5"/>
        <v/>
      </c>
      <c r="D35" s="33" t="str">
        <f t="shared" si="6"/>
        <v/>
      </c>
      <c r="E35" s="39">
        <f t="shared" si="7"/>
        <v>0</v>
      </c>
      <c r="I35" s="292" t="s">
        <v>753</v>
      </c>
      <c r="J35" s="292"/>
      <c r="K35" s="292"/>
      <c r="L35" s="293">
        <v>45779</v>
      </c>
      <c r="M35" s="293"/>
      <c r="N35" s="293"/>
      <c r="O35" s="47">
        <v>1335.6874</v>
      </c>
      <c r="P35" s="47">
        <v>0</v>
      </c>
      <c r="Q35" s="294">
        <v>75.423699999999997</v>
      </c>
      <c r="R35" s="294"/>
      <c r="S35" s="294"/>
      <c r="T35" s="294"/>
      <c r="U35" s="47">
        <v>1411.1111000000001</v>
      </c>
      <c r="V35" s="294">
        <v>1411.1111000000001</v>
      </c>
      <c r="W35" s="294"/>
      <c r="X35" s="21" t="s">
        <v>436</v>
      </c>
      <c r="Z35" s="295"/>
      <c r="AA35" s="295"/>
      <c r="AB35" s="21"/>
      <c r="AC35" s="16"/>
      <c r="AD35" s="296"/>
      <c r="AE35" s="296"/>
      <c r="AF35" s="296"/>
      <c r="AG35" s="314"/>
      <c r="AH35" s="314"/>
      <c r="AI35" s="15"/>
    </row>
    <row r="36" spans="1:35" ht="11.25" customHeight="1" x14ac:dyDescent="0.2">
      <c r="A36" s="34" t="s">
        <v>731</v>
      </c>
      <c r="B36" s="33" t="b">
        <f t="shared" si="4"/>
        <v>1</v>
      </c>
      <c r="C36" s="33" t="str">
        <f t="shared" si="5"/>
        <v/>
      </c>
      <c r="D36" s="33" t="str">
        <f t="shared" si="6"/>
        <v/>
      </c>
      <c r="E36" s="39">
        <f t="shared" si="7"/>
        <v>0</v>
      </c>
      <c r="I36" s="292" t="s">
        <v>754</v>
      </c>
      <c r="J36" s="292"/>
      <c r="K36" s="292"/>
      <c r="L36" s="293">
        <v>45810</v>
      </c>
      <c r="M36" s="293"/>
      <c r="N36" s="293"/>
      <c r="O36" s="47">
        <v>1335.6874</v>
      </c>
      <c r="P36" s="47">
        <v>0</v>
      </c>
      <c r="Q36" s="294">
        <v>75.423699999999997</v>
      </c>
      <c r="R36" s="294"/>
      <c r="S36" s="294"/>
      <c r="T36" s="294"/>
      <c r="U36" s="47">
        <v>1411.1111000000001</v>
      </c>
      <c r="V36" s="294">
        <v>1411.1111000000001</v>
      </c>
      <c r="W36" s="294"/>
      <c r="X36" s="21" t="s">
        <v>436</v>
      </c>
      <c r="Z36" s="295"/>
      <c r="AA36" s="295"/>
      <c r="AB36" s="21"/>
      <c r="AC36" s="16"/>
      <c r="AD36" s="296"/>
      <c r="AE36" s="296"/>
      <c r="AF36" s="296"/>
      <c r="AG36" s="314"/>
      <c r="AH36" s="314"/>
      <c r="AI36" s="15"/>
    </row>
    <row r="37" spans="1:35" ht="11.25" customHeight="1" x14ac:dyDescent="0.2">
      <c r="A37" s="34" t="s">
        <v>731</v>
      </c>
      <c r="B37" s="33" t="b">
        <f t="shared" si="4"/>
        <v>1</v>
      </c>
      <c r="C37" s="33" t="str">
        <f t="shared" si="5"/>
        <v/>
      </c>
      <c r="D37" s="33" t="str">
        <f t="shared" si="6"/>
        <v/>
      </c>
      <c r="E37" s="39">
        <f t="shared" si="7"/>
        <v>0</v>
      </c>
      <c r="I37" s="292" t="s">
        <v>755</v>
      </c>
      <c r="J37" s="292"/>
      <c r="K37" s="292"/>
      <c r="L37" s="293">
        <v>45840</v>
      </c>
      <c r="M37" s="293"/>
      <c r="N37" s="293"/>
      <c r="O37" s="47">
        <v>1335.6874</v>
      </c>
      <c r="P37" s="47">
        <v>0</v>
      </c>
      <c r="Q37" s="294">
        <v>75.423699999999997</v>
      </c>
      <c r="R37" s="294"/>
      <c r="S37" s="294"/>
      <c r="T37" s="294"/>
      <c r="U37" s="47">
        <v>1411.1111000000001</v>
      </c>
      <c r="V37" s="294">
        <v>1411.1111000000001</v>
      </c>
      <c r="W37" s="294"/>
      <c r="X37" s="21" t="s">
        <v>436</v>
      </c>
      <c r="Z37" s="295"/>
      <c r="AA37" s="295"/>
      <c r="AB37" s="21"/>
      <c r="AC37" s="16"/>
      <c r="AD37" s="296"/>
      <c r="AE37" s="296"/>
      <c r="AF37" s="296"/>
      <c r="AG37" s="314"/>
      <c r="AH37" s="314"/>
      <c r="AI37" s="15"/>
    </row>
    <row r="38" spans="1:35" ht="11.25" customHeight="1" x14ac:dyDescent="0.2">
      <c r="A38" s="34" t="s">
        <v>731</v>
      </c>
      <c r="B38" s="33" t="b">
        <f t="shared" si="4"/>
        <v>1</v>
      </c>
      <c r="C38" s="33" t="str">
        <f t="shared" si="5"/>
        <v/>
      </c>
      <c r="D38" s="33" t="str">
        <f t="shared" si="6"/>
        <v/>
      </c>
      <c r="E38" s="39">
        <f t="shared" si="7"/>
        <v>0</v>
      </c>
      <c r="I38" s="292" t="s">
        <v>756</v>
      </c>
      <c r="J38" s="292"/>
      <c r="K38" s="292"/>
      <c r="L38" s="293">
        <v>45871</v>
      </c>
      <c r="M38" s="293"/>
      <c r="N38" s="293"/>
      <c r="O38" s="47">
        <v>1335.6874</v>
      </c>
      <c r="P38" s="47">
        <v>0</v>
      </c>
      <c r="Q38" s="294">
        <v>75.423699999999997</v>
      </c>
      <c r="R38" s="294"/>
      <c r="S38" s="294"/>
      <c r="T38" s="294"/>
      <c r="U38" s="47">
        <v>1411.1111000000001</v>
      </c>
      <c r="V38" s="294">
        <v>1411.1111000000001</v>
      </c>
      <c r="W38" s="294"/>
      <c r="X38" s="21" t="s">
        <v>436</v>
      </c>
      <c r="Z38" s="295"/>
      <c r="AA38" s="295"/>
      <c r="AB38" s="21"/>
      <c r="AC38" s="16"/>
      <c r="AD38" s="296"/>
      <c r="AE38" s="296"/>
      <c r="AF38" s="296"/>
      <c r="AG38" s="314"/>
      <c r="AH38" s="314"/>
      <c r="AI38" s="15"/>
    </row>
    <row r="39" spans="1:35" ht="11.25" customHeight="1" x14ac:dyDescent="0.2">
      <c r="A39" s="34" t="s">
        <v>731</v>
      </c>
      <c r="B39" s="33" t="b">
        <f t="shared" si="4"/>
        <v>1</v>
      </c>
      <c r="C39" s="33" t="str">
        <f t="shared" si="5"/>
        <v/>
      </c>
      <c r="D39" s="33" t="str">
        <f t="shared" si="6"/>
        <v/>
      </c>
      <c r="E39" s="39">
        <f t="shared" si="7"/>
        <v>0</v>
      </c>
      <c r="I39" s="292" t="s">
        <v>757</v>
      </c>
      <c r="J39" s="292"/>
      <c r="K39" s="292"/>
      <c r="L39" s="293">
        <v>45902</v>
      </c>
      <c r="M39" s="293"/>
      <c r="N39" s="293"/>
      <c r="O39" s="47">
        <v>1335.6874</v>
      </c>
      <c r="P39" s="47">
        <v>0</v>
      </c>
      <c r="Q39" s="294">
        <v>75.423699999999997</v>
      </c>
      <c r="R39" s="294"/>
      <c r="S39" s="294"/>
      <c r="T39" s="294"/>
      <c r="U39" s="47">
        <v>1411.1111000000001</v>
      </c>
      <c r="V39" s="294">
        <v>1411.1111000000001</v>
      </c>
      <c r="W39" s="294"/>
      <c r="X39" s="21" t="s">
        <v>436</v>
      </c>
      <c r="Z39" s="295"/>
      <c r="AA39" s="295"/>
      <c r="AB39" s="21"/>
      <c r="AC39" s="16"/>
      <c r="AD39" s="296"/>
      <c r="AE39" s="296"/>
      <c r="AF39" s="296"/>
      <c r="AG39" s="314"/>
      <c r="AH39" s="314"/>
      <c r="AI39" s="15"/>
    </row>
    <row r="40" spans="1:35" ht="11.25" customHeight="1" x14ac:dyDescent="0.2">
      <c r="A40" s="34" t="s">
        <v>731</v>
      </c>
      <c r="B40" s="33" t="b">
        <f t="shared" si="4"/>
        <v>1</v>
      </c>
      <c r="C40" s="33" t="str">
        <f t="shared" si="5"/>
        <v/>
      </c>
      <c r="D40" s="33" t="str">
        <f t="shared" si="6"/>
        <v/>
      </c>
      <c r="E40" s="39">
        <f t="shared" si="7"/>
        <v>0</v>
      </c>
      <c r="I40" s="292" t="s">
        <v>758</v>
      </c>
      <c r="J40" s="292"/>
      <c r="K40" s="292"/>
      <c r="L40" s="293">
        <v>45932</v>
      </c>
      <c r="M40" s="293"/>
      <c r="N40" s="293"/>
      <c r="O40" s="47">
        <v>1335.6874</v>
      </c>
      <c r="P40" s="47">
        <v>0</v>
      </c>
      <c r="Q40" s="294">
        <v>75.423699999999997</v>
      </c>
      <c r="R40" s="294"/>
      <c r="S40" s="294"/>
      <c r="T40" s="294"/>
      <c r="U40" s="47">
        <v>1411.1111000000001</v>
      </c>
      <c r="V40" s="294">
        <v>1411.1111000000001</v>
      </c>
      <c r="W40" s="294"/>
      <c r="X40" s="21" t="s">
        <v>436</v>
      </c>
      <c r="Z40" s="295"/>
      <c r="AA40" s="295"/>
      <c r="AB40" s="21"/>
      <c r="AC40" s="16"/>
      <c r="AD40" s="296"/>
      <c r="AE40" s="296"/>
      <c r="AF40" s="296"/>
      <c r="AG40" s="314"/>
      <c r="AH40" s="314"/>
      <c r="AI40" s="15"/>
    </row>
    <row r="41" spans="1:35" ht="11.25" customHeight="1" x14ac:dyDescent="0.2">
      <c r="A41" s="34" t="s">
        <v>731</v>
      </c>
      <c r="B41" s="33" t="b">
        <f t="shared" si="4"/>
        <v>1</v>
      </c>
      <c r="C41" s="33" t="str">
        <f t="shared" si="5"/>
        <v/>
      </c>
      <c r="D41" s="33" t="str">
        <f t="shared" si="6"/>
        <v/>
      </c>
      <c r="E41" s="39">
        <f t="shared" si="7"/>
        <v>0</v>
      </c>
      <c r="I41" s="292" t="s">
        <v>759</v>
      </c>
      <c r="J41" s="292"/>
      <c r="K41" s="292"/>
      <c r="L41" s="293">
        <v>45963</v>
      </c>
      <c r="M41" s="293"/>
      <c r="N41" s="293"/>
      <c r="O41" s="47">
        <v>1335.6874</v>
      </c>
      <c r="P41" s="47">
        <v>0</v>
      </c>
      <c r="Q41" s="294">
        <v>75.423699999999997</v>
      </c>
      <c r="R41" s="294"/>
      <c r="S41" s="294"/>
      <c r="T41" s="294"/>
      <c r="U41" s="47">
        <v>1411.1111000000001</v>
      </c>
      <c r="V41" s="294">
        <v>1411.1111000000001</v>
      </c>
      <c r="W41" s="294"/>
      <c r="X41" s="21" t="s">
        <v>436</v>
      </c>
      <c r="Z41" s="295"/>
      <c r="AA41" s="295"/>
      <c r="AB41" s="21"/>
      <c r="AC41" s="16"/>
      <c r="AD41" s="296"/>
      <c r="AE41" s="296"/>
      <c r="AF41" s="296"/>
      <c r="AG41" s="314"/>
      <c r="AH41" s="314"/>
      <c r="AI41" s="15"/>
    </row>
    <row r="42" spans="1:35" ht="11.25" customHeight="1" x14ac:dyDescent="0.2">
      <c r="A42" s="34" t="s">
        <v>731</v>
      </c>
      <c r="B42" s="33" t="b">
        <f t="shared" si="4"/>
        <v>1</v>
      </c>
      <c r="C42" s="33" t="str">
        <f t="shared" si="5"/>
        <v/>
      </c>
      <c r="D42" s="33" t="str">
        <f t="shared" si="6"/>
        <v/>
      </c>
      <c r="E42" s="39">
        <f t="shared" si="7"/>
        <v>0</v>
      </c>
      <c r="I42" s="292" t="s">
        <v>760</v>
      </c>
      <c r="J42" s="292"/>
      <c r="K42" s="292"/>
      <c r="L42" s="293">
        <v>45993</v>
      </c>
      <c r="M42" s="293"/>
      <c r="N42" s="293"/>
      <c r="O42" s="47">
        <v>1335.6874</v>
      </c>
      <c r="P42" s="47">
        <v>0</v>
      </c>
      <c r="Q42" s="294">
        <v>75.423699999999997</v>
      </c>
      <c r="R42" s="294"/>
      <c r="S42" s="294"/>
      <c r="T42" s="294"/>
      <c r="U42" s="47">
        <v>1411.1111000000001</v>
      </c>
      <c r="V42" s="294">
        <v>1411.1111000000001</v>
      </c>
      <c r="W42" s="294"/>
      <c r="X42" s="21" t="s">
        <v>436</v>
      </c>
      <c r="Z42" s="295"/>
      <c r="AA42" s="295"/>
      <c r="AB42" s="21"/>
      <c r="AC42" s="16"/>
      <c r="AD42" s="296"/>
      <c r="AE42" s="296"/>
      <c r="AF42" s="296"/>
      <c r="AG42" s="314"/>
      <c r="AH42" s="314"/>
      <c r="AI42" s="15"/>
    </row>
    <row r="43" spans="1:35" ht="11.25" customHeight="1" x14ac:dyDescent="0.2">
      <c r="A43" s="34" t="s">
        <v>731</v>
      </c>
      <c r="B43" s="33" t="b">
        <f t="shared" si="4"/>
        <v>1</v>
      </c>
      <c r="C43" s="33" t="str">
        <f t="shared" si="5"/>
        <v/>
      </c>
      <c r="D43" s="33" t="str">
        <f t="shared" si="6"/>
        <v/>
      </c>
      <c r="E43" s="39">
        <f t="shared" si="7"/>
        <v>0</v>
      </c>
      <c r="I43" s="292" t="s">
        <v>761</v>
      </c>
      <c r="J43" s="292"/>
      <c r="K43" s="292"/>
      <c r="L43" s="293">
        <v>46024</v>
      </c>
      <c r="M43" s="293"/>
      <c r="N43" s="293"/>
      <c r="O43" s="47">
        <v>1335.6874</v>
      </c>
      <c r="P43" s="47">
        <v>0</v>
      </c>
      <c r="Q43" s="294">
        <v>75.423699999999997</v>
      </c>
      <c r="R43" s="294"/>
      <c r="S43" s="294"/>
      <c r="T43" s="294"/>
      <c r="U43" s="47">
        <v>1411.1111000000001</v>
      </c>
      <c r="V43" s="294">
        <v>1411.1111000000001</v>
      </c>
      <c r="W43" s="294"/>
      <c r="X43" s="21" t="s">
        <v>436</v>
      </c>
      <c r="Z43" s="295"/>
      <c r="AA43" s="295"/>
      <c r="AB43" s="21"/>
      <c r="AC43" s="16"/>
      <c r="AD43" s="296"/>
      <c r="AE43" s="296"/>
      <c r="AF43" s="296"/>
      <c r="AG43" s="314"/>
      <c r="AH43" s="314"/>
      <c r="AI43" s="15"/>
    </row>
    <row r="44" spans="1:35" ht="11.25" customHeight="1" x14ac:dyDescent="0.2">
      <c r="A44" s="34" t="s">
        <v>731</v>
      </c>
      <c r="B44" s="33" t="b">
        <f t="shared" si="4"/>
        <v>1</v>
      </c>
      <c r="C44" s="33" t="str">
        <f t="shared" si="5"/>
        <v/>
      </c>
      <c r="D44" s="33" t="str">
        <f t="shared" si="6"/>
        <v/>
      </c>
      <c r="E44" s="39">
        <f t="shared" si="7"/>
        <v>0</v>
      </c>
      <c r="I44" s="292" t="s">
        <v>762</v>
      </c>
      <c r="J44" s="292"/>
      <c r="K44" s="292"/>
      <c r="L44" s="293">
        <v>46055</v>
      </c>
      <c r="M44" s="293"/>
      <c r="N44" s="293"/>
      <c r="O44" s="47">
        <v>1335.6874</v>
      </c>
      <c r="P44" s="47">
        <v>0</v>
      </c>
      <c r="Q44" s="294">
        <v>75.423699999999997</v>
      </c>
      <c r="R44" s="294"/>
      <c r="S44" s="294"/>
      <c r="T44" s="294"/>
      <c r="U44" s="47">
        <v>1411.1111000000001</v>
      </c>
      <c r="V44" s="294">
        <v>1411.1111000000001</v>
      </c>
      <c r="W44" s="294"/>
      <c r="X44" s="21" t="s">
        <v>436</v>
      </c>
      <c r="Z44" s="295"/>
      <c r="AA44" s="295"/>
      <c r="AB44" s="21"/>
      <c r="AC44" s="16"/>
      <c r="AD44" s="296"/>
      <c r="AE44" s="296"/>
      <c r="AF44" s="296"/>
      <c r="AG44" s="314"/>
      <c r="AH44" s="314"/>
      <c r="AI44" s="15"/>
    </row>
    <row r="45" spans="1:35" ht="11.25" customHeight="1" x14ac:dyDescent="0.2">
      <c r="A45" s="34" t="s">
        <v>731</v>
      </c>
      <c r="B45" s="33" t="b">
        <f t="shared" si="4"/>
        <v>1</v>
      </c>
      <c r="C45" s="33" t="str">
        <f t="shared" si="5"/>
        <v/>
      </c>
      <c r="D45" s="33" t="str">
        <f t="shared" si="6"/>
        <v/>
      </c>
      <c r="E45" s="39">
        <f t="shared" si="7"/>
        <v>0</v>
      </c>
      <c r="I45" s="292" t="s">
        <v>763</v>
      </c>
      <c r="J45" s="292"/>
      <c r="K45" s="292"/>
      <c r="L45" s="293">
        <v>46083</v>
      </c>
      <c r="M45" s="293"/>
      <c r="N45" s="293"/>
      <c r="O45" s="47">
        <v>1335.6874</v>
      </c>
      <c r="P45" s="47">
        <v>0</v>
      </c>
      <c r="Q45" s="294">
        <v>75.423699999999997</v>
      </c>
      <c r="R45" s="294"/>
      <c r="S45" s="294"/>
      <c r="T45" s="294"/>
      <c r="U45" s="47">
        <v>1411.1111000000001</v>
      </c>
      <c r="V45" s="294">
        <v>1411.1111000000001</v>
      </c>
      <c r="W45" s="294"/>
      <c r="X45" s="21" t="s">
        <v>436</v>
      </c>
      <c r="Z45" s="295"/>
      <c r="AA45" s="295"/>
      <c r="AB45" s="21"/>
      <c r="AC45" s="16"/>
      <c r="AD45" s="296"/>
      <c r="AE45" s="296"/>
      <c r="AF45" s="296"/>
      <c r="AG45" s="314"/>
      <c r="AH45" s="314"/>
      <c r="AI45" s="15"/>
    </row>
    <row r="46" spans="1:35" ht="11.25" customHeight="1" x14ac:dyDescent="0.2">
      <c r="A46" s="34" t="s">
        <v>731</v>
      </c>
      <c r="B46" s="33" t="b">
        <f t="shared" si="4"/>
        <v>1</v>
      </c>
      <c r="C46" s="33" t="str">
        <f t="shared" si="5"/>
        <v/>
      </c>
      <c r="D46" s="33" t="str">
        <f t="shared" si="6"/>
        <v/>
      </c>
      <c r="E46" s="39">
        <f t="shared" si="7"/>
        <v>0</v>
      </c>
      <c r="I46" s="292" t="s">
        <v>764</v>
      </c>
      <c r="J46" s="292"/>
      <c r="K46" s="292"/>
      <c r="L46" s="293">
        <v>46114</v>
      </c>
      <c r="M46" s="293"/>
      <c r="N46" s="293"/>
      <c r="O46" s="47">
        <v>1335.6874</v>
      </c>
      <c r="P46" s="47">
        <v>0</v>
      </c>
      <c r="Q46" s="294">
        <v>75.423699999999997</v>
      </c>
      <c r="R46" s="294"/>
      <c r="S46" s="294"/>
      <c r="T46" s="294"/>
      <c r="U46" s="47">
        <v>1411.1111000000001</v>
      </c>
      <c r="V46" s="294">
        <v>1411.1111000000001</v>
      </c>
      <c r="W46" s="294"/>
      <c r="X46" s="21" t="s">
        <v>436</v>
      </c>
      <c r="Z46" s="295"/>
      <c r="AA46" s="295"/>
      <c r="AB46" s="21"/>
      <c r="AC46" s="16"/>
      <c r="AD46" s="296"/>
      <c r="AE46" s="296"/>
      <c r="AF46" s="296"/>
      <c r="AG46" s="314"/>
      <c r="AH46" s="314"/>
      <c r="AI46" s="15"/>
    </row>
    <row r="47" spans="1:35" ht="11.25" customHeight="1" x14ac:dyDescent="0.2">
      <c r="A47" s="34" t="s">
        <v>731</v>
      </c>
      <c r="B47" s="33" t="b">
        <f t="shared" si="4"/>
        <v>1</v>
      </c>
      <c r="C47" s="33" t="str">
        <f t="shared" si="5"/>
        <v/>
      </c>
      <c r="D47" s="33" t="str">
        <f t="shared" si="6"/>
        <v/>
      </c>
      <c r="E47" s="39">
        <f t="shared" si="7"/>
        <v>0</v>
      </c>
      <c r="I47" s="292" t="s">
        <v>765</v>
      </c>
      <c r="J47" s="292"/>
      <c r="K47" s="292"/>
      <c r="L47" s="293">
        <v>46144</v>
      </c>
      <c r="M47" s="293"/>
      <c r="N47" s="293"/>
      <c r="O47" s="47">
        <v>1335.6874</v>
      </c>
      <c r="P47" s="47">
        <v>0</v>
      </c>
      <c r="Q47" s="294">
        <v>75.423699999999997</v>
      </c>
      <c r="R47" s="294"/>
      <c r="S47" s="294"/>
      <c r="T47" s="294"/>
      <c r="U47" s="47">
        <v>1411.1111000000001</v>
      </c>
      <c r="V47" s="294">
        <v>1411.1111000000001</v>
      </c>
      <c r="W47" s="294"/>
      <c r="X47" s="21" t="s">
        <v>436</v>
      </c>
      <c r="Z47" s="295"/>
      <c r="AA47" s="295"/>
      <c r="AB47" s="21"/>
      <c r="AC47" s="16"/>
      <c r="AD47" s="296"/>
      <c r="AE47" s="296"/>
      <c r="AF47" s="296"/>
      <c r="AG47" s="314"/>
      <c r="AH47" s="314"/>
      <c r="AI47" s="15"/>
    </row>
    <row r="48" spans="1:35" ht="11.25" customHeight="1" x14ac:dyDescent="0.2">
      <c r="A48" s="34" t="s">
        <v>731</v>
      </c>
      <c r="B48" s="33" t="b">
        <f t="shared" si="4"/>
        <v>1</v>
      </c>
      <c r="C48" s="33" t="str">
        <f t="shared" si="5"/>
        <v/>
      </c>
      <c r="D48" s="33" t="str">
        <f t="shared" si="6"/>
        <v/>
      </c>
      <c r="E48" s="39">
        <f t="shared" si="7"/>
        <v>0</v>
      </c>
      <c r="I48" s="292" t="s">
        <v>766</v>
      </c>
      <c r="J48" s="292"/>
      <c r="K48" s="292"/>
      <c r="L48" s="293">
        <v>46175</v>
      </c>
      <c r="M48" s="293"/>
      <c r="N48" s="293"/>
      <c r="O48" s="47">
        <v>1335.6874</v>
      </c>
      <c r="P48" s="47">
        <v>0</v>
      </c>
      <c r="Q48" s="294">
        <v>75.423699999999997</v>
      </c>
      <c r="R48" s="294"/>
      <c r="S48" s="294"/>
      <c r="T48" s="294"/>
      <c r="U48" s="47">
        <v>1411.1111000000001</v>
      </c>
      <c r="V48" s="294">
        <v>1411.1111000000001</v>
      </c>
      <c r="W48" s="294"/>
      <c r="X48" s="21" t="s">
        <v>436</v>
      </c>
      <c r="Z48" s="295"/>
      <c r="AA48" s="295"/>
      <c r="AB48" s="21"/>
      <c r="AC48" s="16"/>
      <c r="AD48" s="296"/>
      <c r="AE48" s="296"/>
      <c r="AF48" s="296"/>
      <c r="AG48" s="314"/>
      <c r="AH48" s="314"/>
      <c r="AI48" s="15"/>
    </row>
    <row r="49" spans="1:35" ht="11.25" customHeight="1" x14ac:dyDescent="0.2">
      <c r="A49" s="34" t="s">
        <v>731</v>
      </c>
      <c r="B49" s="33" t="b">
        <f t="shared" si="4"/>
        <v>1</v>
      </c>
      <c r="C49" s="33" t="str">
        <f t="shared" si="5"/>
        <v/>
      </c>
      <c r="D49" s="33" t="str">
        <f t="shared" si="6"/>
        <v/>
      </c>
      <c r="E49" s="39">
        <f t="shared" si="7"/>
        <v>0</v>
      </c>
      <c r="I49" s="292" t="s">
        <v>767</v>
      </c>
      <c r="J49" s="292"/>
      <c r="K49" s="292"/>
      <c r="L49" s="293">
        <v>46205</v>
      </c>
      <c r="M49" s="293"/>
      <c r="N49" s="293"/>
      <c r="O49" s="47">
        <v>1335.6874</v>
      </c>
      <c r="P49" s="47">
        <v>0</v>
      </c>
      <c r="Q49" s="294">
        <v>75.423699999999997</v>
      </c>
      <c r="R49" s="294"/>
      <c r="S49" s="294"/>
      <c r="T49" s="294"/>
      <c r="U49" s="47">
        <v>1411.1111000000001</v>
      </c>
      <c r="V49" s="294">
        <v>1411.1111000000001</v>
      </c>
      <c r="W49" s="294"/>
      <c r="X49" s="21" t="s">
        <v>436</v>
      </c>
      <c r="Z49" s="295"/>
      <c r="AA49" s="295"/>
      <c r="AB49" s="21"/>
      <c r="AC49" s="16"/>
      <c r="AD49" s="296"/>
      <c r="AE49" s="296"/>
      <c r="AF49" s="296"/>
      <c r="AG49" s="314"/>
      <c r="AH49" s="314"/>
      <c r="AI49" s="15"/>
    </row>
    <row r="50" spans="1:35" ht="11.25" customHeight="1" x14ac:dyDescent="0.2">
      <c r="A50" s="34" t="s">
        <v>731</v>
      </c>
      <c r="B50" s="33" t="b">
        <f t="shared" si="4"/>
        <v>1</v>
      </c>
      <c r="C50" s="33" t="str">
        <f t="shared" si="5"/>
        <v/>
      </c>
      <c r="D50" s="33" t="str">
        <f t="shared" si="6"/>
        <v/>
      </c>
      <c r="E50" s="39">
        <f t="shared" si="7"/>
        <v>0</v>
      </c>
      <c r="I50" s="292" t="s">
        <v>768</v>
      </c>
      <c r="J50" s="292"/>
      <c r="K50" s="292"/>
      <c r="L50" s="293">
        <v>46236</v>
      </c>
      <c r="M50" s="293"/>
      <c r="N50" s="293"/>
      <c r="O50" s="47">
        <v>1335.6874</v>
      </c>
      <c r="P50" s="47">
        <v>0</v>
      </c>
      <c r="Q50" s="294">
        <v>75.423699999999997</v>
      </c>
      <c r="R50" s="294"/>
      <c r="S50" s="294"/>
      <c r="T50" s="294"/>
      <c r="U50" s="47">
        <v>1411.1111000000001</v>
      </c>
      <c r="V50" s="294">
        <v>1411.1111000000001</v>
      </c>
      <c r="W50" s="294"/>
      <c r="X50" s="21" t="s">
        <v>436</v>
      </c>
      <c r="Z50" s="295"/>
      <c r="AA50" s="295"/>
      <c r="AB50" s="21"/>
      <c r="AC50" s="16"/>
      <c r="AD50" s="296"/>
      <c r="AE50" s="296"/>
      <c r="AF50" s="296"/>
      <c r="AG50" s="314"/>
      <c r="AH50" s="314"/>
      <c r="AI50" s="15"/>
    </row>
    <row r="51" spans="1:35" ht="11.25" customHeight="1" x14ac:dyDescent="0.2">
      <c r="A51" s="34" t="s">
        <v>731</v>
      </c>
      <c r="B51" s="33" t="b">
        <f t="shared" si="4"/>
        <v>1</v>
      </c>
      <c r="C51" s="33" t="str">
        <f t="shared" si="5"/>
        <v/>
      </c>
      <c r="D51" s="33" t="str">
        <f t="shared" si="6"/>
        <v/>
      </c>
      <c r="E51" s="39">
        <f t="shared" si="7"/>
        <v>0</v>
      </c>
      <c r="I51" s="292" t="s">
        <v>769</v>
      </c>
      <c r="J51" s="292"/>
      <c r="K51" s="292"/>
      <c r="L51" s="293">
        <v>46267</v>
      </c>
      <c r="M51" s="293"/>
      <c r="N51" s="293"/>
      <c r="O51" s="47">
        <v>1335.6874</v>
      </c>
      <c r="P51" s="47">
        <v>0</v>
      </c>
      <c r="Q51" s="294">
        <v>75.423699999999997</v>
      </c>
      <c r="R51" s="294"/>
      <c r="S51" s="294"/>
      <c r="T51" s="294"/>
      <c r="U51" s="47">
        <v>1411.1111000000001</v>
      </c>
      <c r="V51" s="294">
        <v>1411.1111000000001</v>
      </c>
      <c r="W51" s="294"/>
      <c r="X51" s="21" t="s">
        <v>436</v>
      </c>
      <c r="Z51" s="295"/>
      <c r="AA51" s="295"/>
      <c r="AB51" s="21"/>
      <c r="AC51" s="16"/>
      <c r="AD51" s="296"/>
      <c r="AE51" s="296"/>
      <c r="AF51" s="296"/>
      <c r="AG51" s="314"/>
      <c r="AH51" s="314"/>
      <c r="AI51" s="15"/>
    </row>
    <row r="52" spans="1:35" ht="11.25" customHeight="1" x14ac:dyDescent="0.2">
      <c r="A52" s="34" t="s">
        <v>731</v>
      </c>
      <c r="B52" s="33" t="b">
        <f t="shared" si="4"/>
        <v>1</v>
      </c>
      <c r="C52" s="33" t="str">
        <f t="shared" si="5"/>
        <v/>
      </c>
      <c r="D52" s="33" t="str">
        <f t="shared" si="6"/>
        <v/>
      </c>
      <c r="E52" s="39">
        <f t="shared" si="7"/>
        <v>0</v>
      </c>
      <c r="I52" s="292" t="s">
        <v>770</v>
      </c>
      <c r="J52" s="292"/>
      <c r="K52" s="292"/>
      <c r="L52" s="293">
        <v>46297</v>
      </c>
      <c r="M52" s="293"/>
      <c r="N52" s="293"/>
      <c r="O52" s="47">
        <v>1335.6874</v>
      </c>
      <c r="P52" s="47">
        <v>0</v>
      </c>
      <c r="Q52" s="294">
        <v>75.423699999999997</v>
      </c>
      <c r="R52" s="294"/>
      <c r="S52" s="294"/>
      <c r="T52" s="294"/>
      <c r="U52" s="47">
        <v>1411.1111000000001</v>
      </c>
      <c r="V52" s="294">
        <v>1411.1111000000001</v>
      </c>
      <c r="W52" s="294"/>
      <c r="X52" s="21" t="s">
        <v>436</v>
      </c>
      <c r="Z52" s="295"/>
      <c r="AA52" s="295"/>
      <c r="AB52" s="21"/>
      <c r="AC52" s="16"/>
      <c r="AD52" s="296"/>
      <c r="AE52" s="296"/>
      <c r="AF52" s="296"/>
      <c r="AG52" s="314"/>
      <c r="AH52" s="314"/>
      <c r="AI52" s="15"/>
    </row>
    <row r="53" spans="1:35" ht="11.25" customHeight="1" x14ac:dyDescent="0.2">
      <c r="A53" s="34" t="s">
        <v>731</v>
      </c>
      <c r="B53" s="33" t="b">
        <f t="shared" si="4"/>
        <v>1</v>
      </c>
      <c r="C53" s="33" t="str">
        <f t="shared" si="5"/>
        <v/>
      </c>
      <c r="D53" s="33" t="str">
        <f t="shared" si="6"/>
        <v/>
      </c>
      <c r="E53" s="39">
        <f t="shared" si="7"/>
        <v>0</v>
      </c>
      <c r="I53" s="292" t="s">
        <v>771</v>
      </c>
      <c r="J53" s="292"/>
      <c r="K53" s="292"/>
      <c r="L53" s="293">
        <v>46328</v>
      </c>
      <c r="M53" s="293"/>
      <c r="N53" s="293"/>
      <c r="O53" s="47">
        <v>1335.6874</v>
      </c>
      <c r="P53" s="47">
        <v>0</v>
      </c>
      <c r="Q53" s="294">
        <v>75.423699999999997</v>
      </c>
      <c r="R53" s="294"/>
      <c r="S53" s="294"/>
      <c r="T53" s="294"/>
      <c r="U53" s="47">
        <v>1411.1111000000001</v>
      </c>
      <c r="V53" s="294">
        <v>1411.1111000000001</v>
      </c>
      <c r="W53" s="294"/>
      <c r="X53" s="21" t="s">
        <v>436</v>
      </c>
      <c r="Z53" s="295"/>
      <c r="AA53" s="295"/>
      <c r="AB53" s="21"/>
      <c r="AC53" s="16"/>
      <c r="AD53" s="296"/>
      <c r="AE53" s="296"/>
      <c r="AF53" s="296"/>
      <c r="AG53" s="314"/>
      <c r="AH53" s="314"/>
      <c r="AI53" s="15"/>
    </row>
    <row r="54" spans="1:35" ht="11.25" customHeight="1" x14ac:dyDescent="0.2">
      <c r="A54" s="34" t="s">
        <v>731</v>
      </c>
      <c r="B54" s="33" t="b">
        <f t="shared" si="4"/>
        <v>1</v>
      </c>
      <c r="C54" s="33" t="str">
        <f t="shared" si="5"/>
        <v/>
      </c>
      <c r="D54" s="33" t="str">
        <f t="shared" si="6"/>
        <v/>
      </c>
      <c r="E54" s="39">
        <f t="shared" si="7"/>
        <v>0</v>
      </c>
      <c r="I54" s="292" t="s">
        <v>772</v>
      </c>
      <c r="J54" s="292"/>
      <c r="K54" s="292"/>
      <c r="L54" s="293">
        <v>46358</v>
      </c>
      <c r="M54" s="293"/>
      <c r="N54" s="293"/>
      <c r="O54" s="47">
        <v>1335.6874</v>
      </c>
      <c r="P54" s="47">
        <v>0</v>
      </c>
      <c r="Q54" s="294">
        <v>75.423699999999997</v>
      </c>
      <c r="R54" s="294"/>
      <c r="S54" s="294"/>
      <c r="T54" s="294"/>
      <c r="U54" s="47">
        <v>1411.1111000000001</v>
      </c>
      <c r="V54" s="294">
        <v>1411.1111000000001</v>
      </c>
      <c r="W54" s="294"/>
      <c r="X54" s="21" t="s">
        <v>436</v>
      </c>
      <c r="Z54" s="295"/>
      <c r="AA54" s="295"/>
      <c r="AB54" s="21"/>
      <c r="AC54" s="16"/>
      <c r="AD54" s="296"/>
      <c r="AE54" s="296"/>
      <c r="AF54" s="296"/>
      <c r="AG54" s="314"/>
      <c r="AH54" s="314"/>
      <c r="AI54" s="15"/>
    </row>
    <row r="55" spans="1:35" ht="11.25" customHeight="1" x14ac:dyDescent="0.2">
      <c r="A55" s="34" t="s">
        <v>731</v>
      </c>
      <c r="B55" s="33" t="b">
        <f t="shared" si="4"/>
        <v>1</v>
      </c>
      <c r="C55" s="33" t="str">
        <f t="shared" si="5"/>
        <v/>
      </c>
      <c r="D55" s="33" t="str">
        <f t="shared" si="6"/>
        <v/>
      </c>
      <c r="E55" s="39">
        <f t="shared" si="7"/>
        <v>0</v>
      </c>
      <c r="I55" s="292" t="s">
        <v>773</v>
      </c>
      <c r="J55" s="292"/>
      <c r="K55" s="292"/>
      <c r="L55" s="293">
        <v>46389</v>
      </c>
      <c r="M55" s="293"/>
      <c r="N55" s="293"/>
      <c r="O55" s="47">
        <v>1335.6874</v>
      </c>
      <c r="P55" s="47">
        <v>0</v>
      </c>
      <c r="Q55" s="294">
        <v>75.423699999999997</v>
      </c>
      <c r="R55" s="294"/>
      <c r="S55" s="294"/>
      <c r="T55" s="294"/>
      <c r="U55" s="47">
        <v>1411.1111000000001</v>
      </c>
      <c r="V55" s="294">
        <v>1411.1111000000001</v>
      </c>
      <c r="W55" s="294"/>
      <c r="X55" s="21" t="s">
        <v>436</v>
      </c>
      <c r="Z55" s="295"/>
      <c r="AA55" s="295"/>
      <c r="AB55" s="21"/>
      <c r="AC55" s="16"/>
      <c r="AD55" s="296"/>
      <c r="AE55" s="296"/>
      <c r="AF55" s="296"/>
      <c r="AG55" s="314"/>
      <c r="AH55" s="314"/>
      <c r="AI55" s="15"/>
    </row>
    <row r="56" spans="1:35" ht="11.25" customHeight="1" x14ac:dyDescent="0.2">
      <c r="A56" s="34" t="s">
        <v>731</v>
      </c>
      <c r="B56" s="33" t="b">
        <f t="shared" si="4"/>
        <v>1</v>
      </c>
      <c r="C56" s="33" t="str">
        <f t="shared" si="5"/>
        <v/>
      </c>
      <c r="D56" s="33" t="str">
        <f t="shared" si="6"/>
        <v/>
      </c>
      <c r="E56" s="39">
        <f t="shared" si="7"/>
        <v>0</v>
      </c>
      <c r="I56" s="292" t="s">
        <v>774</v>
      </c>
      <c r="J56" s="292"/>
      <c r="K56" s="292"/>
      <c r="L56" s="293">
        <v>46420</v>
      </c>
      <c r="M56" s="293"/>
      <c r="N56" s="293"/>
      <c r="O56" s="47">
        <v>1335.6874</v>
      </c>
      <c r="P56" s="47">
        <v>0</v>
      </c>
      <c r="Q56" s="294">
        <v>75.423699999999997</v>
      </c>
      <c r="R56" s="294"/>
      <c r="S56" s="294"/>
      <c r="T56" s="294"/>
      <c r="U56" s="47">
        <v>1411.1111000000001</v>
      </c>
      <c r="V56" s="294">
        <v>1411.1111000000001</v>
      </c>
      <c r="W56" s="294"/>
      <c r="X56" s="21" t="s">
        <v>436</v>
      </c>
      <c r="Z56" s="295"/>
      <c r="AA56" s="295"/>
      <c r="AB56" s="21"/>
      <c r="AC56" s="16"/>
      <c r="AD56" s="296"/>
      <c r="AE56" s="296"/>
      <c r="AF56" s="296"/>
      <c r="AG56" s="314"/>
      <c r="AH56" s="314"/>
      <c r="AI56" s="15"/>
    </row>
    <row r="57" spans="1:35" ht="11.25" customHeight="1" x14ac:dyDescent="0.2">
      <c r="A57" s="34" t="s">
        <v>731</v>
      </c>
      <c r="B57" s="33" t="b">
        <f t="shared" si="4"/>
        <v>1</v>
      </c>
      <c r="C57" s="33" t="str">
        <f t="shared" si="5"/>
        <v/>
      </c>
      <c r="D57" s="33" t="str">
        <f t="shared" si="6"/>
        <v/>
      </c>
      <c r="E57" s="39">
        <f t="shared" si="7"/>
        <v>0</v>
      </c>
      <c r="I57" s="292" t="s">
        <v>775</v>
      </c>
      <c r="J57" s="292"/>
      <c r="K57" s="292"/>
      <c r="L57" s="293">
        <v>46448</v>
      </c>
      <c r="M57" s="293"/>
      <c r="N57" s="293"/>
      <c r="O57" s="47">
        <v>1335.6874</v>
      </c>
      <c r="P57" s="47">
        <v>0</v>
      </c>
      <c r="Q57" s="294">
        <v>75.423699999999997</v>
      </c>
      <c r="R57" s="294"/>
      <c r="S57" s="294"/>
      <c r="T57" s="294"/>
      <c r="U57" s="47">
        <v>1411.1111000000001</v>
      </c>
      <c r="V57" s="294">
        <v>1411.1111000000001</v>
      </c>
      <c r="W57" s="294"/>
      <c r="X57" s="21" t="s">
        <v>436</v>
      </c>
      <c r="Z57" s="295"/>
      <c r="AA57" s="295"/>
      <c r="AB57" s="21"/>
      <c r="AC57" s="16"/>
      <c r="AD57" s="296"/>
      <c r="AE57" s="296"/>
      <c r="AF57" s="296"/>
      <c r="AG57" s="314"/>
      <c r="AH57" s="314"/>
      <c r="AI57" s="15"/>
    </row>
    <row r="58" spans="1:35" ht="11.25" customHeight="1" x14ac:dyDescent="0.2">
      <c r="A58" s="34" t="s">
        <v>731</v>
      </c>
      <c r="B58" s="33" t="b">
        <f t="shared" si="4"/>
        <v>1</v>
      </c>
      <c r="C58" s="33" t="str">
        <f t="shared" si="5"/>
        <v/>
      </c>
      <c r="D58" s="33" t="str">
        <f t="shared" si="6"/>
        <v/>
      </c>
      <c r="E58" s="39">
        <f t="shared" si="7"/>
        <v>0</v>
      </c>
      <c r="I58" s="292" t="s">
        <v>776</v>
      </c>
      <c r="J58" s="292"/>
      <c r="K58" s="292"/>
      <c r="L58" s="293">
        <v>46479</v>
      </c>
      <c r="M58" s="293"/>
      <c r="N58" s="293"/>
      <c r="O58" s="47">
        <v>1335.6874</v>
      </c>
      <c r="P58" s="47">
        <v>0</v>
      </c>
      <c r="Q58" s="294">
        <v>75.423699999999997</v>
      </c>
      <c r="R58" s="294"/>
      <c r="S58" s="294"/>
      <c r="T58" s="294"/>
      <c r="U58" s="47">
        <v>1411.1111000000001</v>
      </c>
      <c r="V58" s="294">
        <v>1411.1111000000001</v>
      </c>
      <c r="W58" s="294"/>
      <c r="X58" s="21" t="s">
        <v>436</v>
      </c>
      <c r="Z58" s="295"/>
      <c r="AA58" s="295"/>
      <c r="AB58" s="21"/>
      <c r="AC58" s="16"/>
      <c r="AD58" s="296"/>
      <c r="AE58" s="296"/>
      <c r="AF58" s="296"/>
      <c r="AG58" s="314"/>
      <c r="AH58" s="314"/>
      <c r="AI58" s="15"/>
    </row>
    <row r="59" spans="1:35" ht="11.25" customHeight="1" x14ac:dyDescent="0.2">
      <c r="A59" s="34" t="s">
        <v>731</v>
      </c>
      <c r="B59" s="33" t="b">
        <f t="shared" si="4"/>
        <v>1</v>
      </c>
      <c r="C59" s="33" t="str">
        <f t="shared" si="5"/>
        <v/>
      </c>
      <c r="D59" s="33" t="str">
        <f t="shared" si="6"/>
        <v/>
      </c>
      <c r="E59" s="39">
        <f t="shared" si="7"/>
        <v>0</v>
      </c>
      <c r="I59" s="292" t="s">
        <v>777</v>
      </c>
      <c r="J59" s="292"/>
      <c r="K59" s="292"/>
      <c r="L59" s="293">
        <v>46509</v>
      </c>
      <c r="M59" s="293"/>
      <c r="N59" s="293"/>
      <c r="O59" s="47">
        <v>1335.6874</v>
      </c>
      <c r="P59" s="47">
        <v>0</v>
      </c>
      <c r="Q59" s="294">
        <v>75.423699999999997</v>
      </c>
      <c r="R59" s="294"/>
      <c r="S59" s="294"/>
      <c r="T59" s="294"/>
      <c r="U59" s="47">
        <v>1411.1111000000001</v>
      </c>
      <c r="V59" s="294">
        <v>1411.1111000000001</v>
      </c>
      <c r="W59" s="294"/>
      <c r="X59" s="21" t="s">
        <v>436</v>
      </c>
      <c r="Z59" s="295"/>
      <c r="AA59" s="295"/>
      <c r="AB59" s="21"/>
      <c r="AC59" s="16"/>
      <c r="AD59" s="296"/>
      <c r="AE59" s="296"/>
      <c r="AF59" s="296"/>
      <c r="AG59" s="314"/>
      <c r="AH59" s="314"/>
      <c r="AI59" s="15"/>
    </row>
    <row r="60" spans="1:35" ht="11.25" customHeight="1" x14ac:dyDescent="0.2">
      <c r="A60" s="34" t="s">
        <v>731</v>
      </c>
      <c r="B60" s="33" t="b">
        <f t="shared" si="4"/>
        <v>1</v>
      </c>
      <c r="C60" s="33" t="str">
        <f t="shared" si="5"/>
        <v/>
      </c>
      <c r="D60" s="33" t="str">
        <f t="shared" si="6"/>
        <v/>
      </c>
      <c r="E60" s="39">
        <f t="shared" si="7"/>
        <v>0</v>
      </c>
      <c r="I60" s="292" t="s">
        <v>778</v>
      </c>
      <c r="J60" s="292"/>
      <c r="K60" s="292"/>
      <c r="L60" s="293">
        <v>46540</v>
      </c>
      <c r="M60" s="293"/>
      <c r="N60" s="293"/>
      <c r="O60" s="47">
        <v>1335.6874</v>
      </c>
      <c r="P60" s="47">
        <v>0</v>
      </c>
      <c r="Q60" s="294">
        <v>75.423699999999997</v>
      </c>
      <c r="R60" s="294"/>
      <c r="S60" s="294"/>
      <c r="T60" s="294"/>
      <c r="U60" s="47">
        <v>1411.1111000000001</v>
      </c>
      <c r="V60" s="294">
        <v>1411.1111000000001</v>
      </c>
      <c r="W60" s="294"/>
      <c r="X60" s="21" t="s">
        <v>436</v>
      </c>
      <c r="Z60" s="295"/>
      <c r="AA60" s="295"/>
      <c r="AB60" s="21"/>
      <c r="AC60" s="16"/>
      <c r="AD60" s="296"/>
      <c r="AE60" s="296"/>
      <c r="AF60" s="296"/>
      <c r="AG60" s="314"/>
      <c r="AH60" s="314"/>
      <c r="AI60" s="15"/>
    </row>
    <row r="61" spans="1:35" ht="11.25" customHeight="1" x14ac:dyDescent="0.2">
      <c r="A61" s="34" t="s">
        <v>731</v>
      </c>
      <c r="B61" s="33" t="b">
        <f t="shared" si="4"/>
        <v>1</v>
      </c>
      <c r="C61" s="33" t="str">
        <f t="shared" si="5"/>
        <v/>
      </c>
      <c r="D61" s="33" t="str">
        <f t="shared" si="6"/>
        <v/>
      </c>
      <c r="E61" s="39">
        <f t="shared" si="7"/>
        <v>0</v>
      </c>
      <c r="I61" s="292" t="s">
        <v>779</v>
      </c>
      <c r="J61" s="292"/>
      <c r="K61" s="292"/>
      <c r="L61" s="293">
        <v>46570</v>
      </c>
      <c r="M61" s="293"/>
      <c r="N61" s="293"/>
      <c r="O61" s="47">
        <v>1335.6874</v>
      </c>
      <c r="P61" s="47">
        <v>0</v>
      </c>
      <c r="Q61" s="294">
        <v>75.423699999999997</v>
      </c>
      <c r="R61" s="294"/>
      <c r="S61" s="294"/>
      <c r="T61" s="294"/>
      <c r="U61" s="47">
        <v>1411.1111000000001</v>
      </c>
      <c r="V61" s="294">
        <v>1411.1111000000001</v>
      </c>
      <c r="W61" s="294"/>
      <c r="X61" s="21" t="s">
        <v>436</v>
      </c>
      <c r="Z61" s="295"/>
      <c r="AA61" s="295"/>
      <c r="AB61" s="21"/>
      <c r="AC61" s="16"/>
      <c r="AD61" s="296"/>
      <c r="AE61" s="296"/>
      <c r="AF61" s="296"/>
      <c r="AG61" s="314"/>
      <c r="AH61" s="314"/>
      <c r="AI61" s="15"/>
    </row>
    <row r="62" spans="1:35" ht="11.25" customHeight="1" x14ac:dyDescent="0.2">
      <c r="A62" s="34" t="s">
        <v>731</v>
      </c>
      <c r="B62" s="33" t="b">
        <f t="shared" si="4"/>
        <v>1</v>
      </c>
      <c r="C62" s="33" t="str">
        <f t="shared" si="5"/>
        <v/>
      </c>
      <c r="D62" s="33" t="str">
        <f t="shared" si="6"/>
        <v/>
      </c>
      <c r="E62" s="39">
        <f t="shared" si="7"/>
        <v>0</v>
      </c>
      <c r="I62" s="292" t="s">
        <v>780</v>
      </c>
      <c r="J62" s="292"/>
      <c r="K62" s="292"/>
      <c r="L62" s="293">
        <v>46601</v>
      </c>
      <c r="M62" s="293"/>
      <c r="N62" s="293"/>
      <c r="O62" s="47">
        <v>1335.6874</v>
      </c>
      <c r="P62" s="47">
        <v>0</v>
      </c>
      <c r="Q62" s="294">
        <v>75.423699999999997</v>
      </c>
      <c r="R62" s="294"/>
      <c r="S62" s="294"/>
      <c r="T62" s="294"/>
      <c r="U62" s="47">
        <v>1411.1111000000001</v>
      </c>
      <c r="V62" s="294">
        <v>1411.1111000000001</v>
      </c>
      <c r="W62" s="294"/>
      <c r="X62" s="21" t="s">
        <v>436</v>
      </c>
      <c r="Z62" s="295"/>
      <c r="AA62" s="295"/>
      <c r="AB62" s="21"/>
      <c r="AC62" s="16"/>
      <c r="AD62" s="296"/>
      <c r="AE62" s="296"/>
      <c r="AF62" s="296"/>
      <c r="AG62" s="314"/>
      <c r="AH62" s="314"/>
      <c r="AI62" s="15"/>
    </row>
    <row r="63" spans="1:35" ht="11.25" customHeight="1" x14ac:dyDescent="0.2">
      <c r="A63" s="34" t="s">
        <v>731</v>
      </c>
      <c r="B63" s="33" t="b">
        <f t="shared" si="4"/>
        <v>1</v>
      </c>
      <c r="C63" s="33" t="str">
        <f t="shared" si="5"/>
        <v/>
      </c>
      <c r="D63" s="33" t="str">
        <f t="shared" si="6"/>
        <v/>
      </c>
      <c r="E63" s="39">
        <f t="shared" si="7"/>
        <v>0</v>
      </c>
      <c r="I63" s="292" t="s">
        <v>781</v>
      </c>
      <c r="J63" s="292"/>
      <c r="K63" s="292"/>
      <c r="L63" s="293">
        <v>46632</v>
      </c>
      <c r="M63" s="293"/>
      <c r="N63" s="293"/>
      <c r="O63" s="47">
        <v>1335.6874</v>
      </c>
      <c r="P63" s="47">
        <v>0</v>
      </c>
      <c r="Q63" s="294">
        <v>75.423699999999997</v>
      </c>
      <c r="R63" s="294"/>
      <c r="S63" s="294"/>
      <c r="T63" s="294"/>
      <c r="U63" s="47">
        <v>1411.1111000000001</v>
      </c>
      <c r="V63" s="294">
        <v>1411.1111000000001</v>
      </c>
      <c r="W63" s="294"/>
      <c r="X63" s="21" t="s">
        <v>436</v>
      </c>
      <c r="Z63" s="295"/>
      <c r="AA63" s="295"/>
      <c r="AB63" s="21"/>
      <c r="AC63" s="16"/>
      <c r="AD63" s="296"/>
      <c r="AE63" s="296"/>
      <c r="AF63" s="296"/>
      <c r="AG63" s="314"/>
      <c r="AH63" s="314"/>
      <c r="AI63" s="15"/>
    </row>
    <row r="64" spans="1:35" ht="11.25" customHeight="1" x14ac:dyDescent="0.2">
      <c r="A64" s="34" t="s">
        <v>731</v>
      </c>
      <c r="B64" s="33" t="b">
        <f t="shared" si="4"/>
        <v>1</v>
      </c>
      <c r="C64" s="33" t="str">
        <f t="shared" si="5"/>
        <v/>
      </c>
      <c r="D64" s="33" t="str">
        <f t="shared" si="6"/>
        <v/>
      </c>
      <c r="E64" s="39">
        <f t="shared" si="7"/>
        <v>0</v>
      </c>
      <c r="I64" s="292" t="s">
        <v>782</v>
      </c>
      <c r="J64" s="292"/>
      <c r="K64" s="292"/>
      <c r="L64" s="293">
        <v>46662</v>
      </c>
      <c r="M64" s="293"/>
      <c r="N64" s="293"/>
      <c r="O64" s="47">
        <v>1335.6874</v>
      </c>
      <c r="P64" s="47">
        <v>0</v>
      </c>
      <c r="Q64" s="294">
        <v>75.423699999999997</v>
      </c>
      <c r="R64" s="294"/>
      <c r="S64" s="294"/>
      <c r="T64" s="294"/>
      <c r="U64" s="47">
        <v>1411.1111000000001</v>
      </c>
      <c r="V64" s="294">
        <v>1411.1111000000001</v>
      </c>
      <c r="W64" s="294"/>
      <c r="X64" s="21" t="s">
        <v>436</v>
      </c>
      <c r="Z64" s="295"/>
      <c r="AA64" s="295"/>
      <c r="AB64" s="21"/>
      <c r="AC64" s="16"/>
      <c r="AD64" s="296"/>
      <c r="AE64" s="296"/>
      <c r="AF64" s="296"/>
      <c r="AG64" s="314"/>
      <c r="AH64" s="314"/>
      <c r="AI64" s="15"/>
    </row>
    <row r="65" spans="1:35" ht="11.25" customHeight="1" x14ac:dyDescent="0.2">
      <c r="A65" s="34" t="s">
        <v>731</v>
      </c>
      <c r="B65" s="33" t="b">
        <f t="shared" si="4"/>
        <v>1</v>
      </c>
      <c r="C65" s="33" t="str">
        <f t="shared" si="5"/>
        <v/>
      </c>
      <c r="D65" s="33" t="str">
        <f t="shared" si="6"/>
        <v/>
      </c>
      <c r="E65" s="39">
        <f t="shared" si="7"/>
        <v>0</v>
      </c>
      <c r="I65" s="292" t="s">
        <v>783</v>
      </c>
      <c r="J65" s="292"/>
      <c r="K65" s="292"/>
      <c r="L65" s="293">
        <v>46693</v>
      </c>
      <c r="M65" s="293"/>
      <c r="N65" s="293"/>
      <c r="O65" s="47">
        <v>1335.6874</v>
      </c>
      <c r="P65" s="47">
        <v>0</v>
      </c>
      <c r="Q65" s="294">
        <v>75.423699999999997</v>
      </c>
      <c r="R65" s="294"/>
      <c r="S65" s="294"/>
      <c r="T65" s="294"/>
      <c r="U65" s="47">
        <v>1411.1111000000001</v>
      </c>
      <c r="V65" s="294">
        <v>1411.1111000000001</v>
      </c>
      <c r="W65" s="294"/>
      <c r="X65" s="21" t="s">
        <v>436</v>
      </c>
      <c r="Z65" s="295"/>
      <c r="AA65" s="295"/>
      <c r="AB65" s="21"/>
      <c r="AC65" s="16"/>
      <c r="AD65" s="296"/>
      <c r="AE65" s="296"/>
      <c r="AF65" s="296"/>
      <c r="AG65" s="314"/>
      <c r="AH65" s="314"/>
      <c r="AI65" s="15"/>
    </row>
    <row r="66" spans="1:35" ht="11.25" customHeight="1" x14ac:dyDescent="0.2">
      <c r="A66" s="34" t="s">
        <v>731</v>
      </c>
      <c r="B66" s="33" t="b">
        <f t="shared" si="4"/>
        <v>1</v>
      </c>
      <c r="C66" s="33" t="str">
        <f t="shared" si="5"/>
        <v/>
      </c>
      <c r="D66" s="33" t="str">
        <f t="shared" si="6"/>
        <v/>
      </c>
      <c r="E66" s="39">
        <f t="shared" si="7"/>
        <v>0</v>
      </c>
      <c r="I66" s="292" t="s">
        <v>784</v>
      </c>
      <c r="J66" s="292"/>
      <c r="K66" s="292"/>
      <c r="L66" s="293">
        <v>46723</v>
      </c>
      <c r="M66" s="293"/>
      <c r="N66" s="293"/>
      <c r="O66" s="47">
        <v>1335.6874</v>
      </c>
      <c r="P66" s="47">
        <v>0</v>
      </c>
      <c r="Q66" s="294">
        <v>75.423699999999997</v>
      </c>
      <c r="R66" s="294"/>
      <c r="S66" s="294"/>
      <c r="T66" s="294"/>
      <c r="U66" s="47">
        <v>1411.1111000000001</v>
      </c>
      <c r="V66" s="294">
        <v>1411.1111000000001</v>
      </c>
      <c r="W66" s="294"/>
      <c r="X66" s="21" t="s">
        <v>436</v>
      </c>
      <c r="Z66" s="295"/>
      <c r="AA66" s="295"/>
      <c r="AB66" s="21"/>
      <c r="AC66" s="16"/>
      <c r="AD66" s="296"/>
      <c r="AE66" s="296"/>
      <c r="AF66" s="296"/>
      <c r="AG66" s="314"/>
      <c r="AH66" s="314"/>
      <c r="AI66" s="15"/>
    </row>
    <row r="67" spans="1:35" ht="11.25" customHeight="1" x14ac:dyDescent="0.2">
      <c r="A67" s="34" t="s">
        <v>731</v>
      </c>
      <c r="B67" s="33" t="b">
        <f t="shared" si="4"/>
        <v>1</v>
      </c>
      <c r="C67" s="33" t="str">
        <f t="shared" si="5"/>
        <v/>
      </c>
      <c r="D67" s="33" t="str">
        <f t="shared" si="6"/>
        <v/>
      </c>
      <c r="E67" s="39">
        <f t="shared" si="7"/>
        <v>0</v>
      </c>
      <c r="I67" s="292" t="s">
        <v>785</v>
      </c>
      <c r="J67" s="292"/>
      <c r="K67" s="292"/>
      <c r="L67" s="293">
        <v>46754</v>
      </c>
      <c r="M67" s="293"/>
      <c r="N67" s="293"/>
      <c r="O67" s="47">
        <v>1335.6874</v>
      </c>
      <c r="P67" s="47">
        <v>0</v>
      </c>
      <c r="Q67" s="294">
        <v>75.423699999999997</v>
      </c>
      <c r="R67" s="294"/>
      <c r="S67" s="294"/>
      <c r="T67" s="294"/>
      <c r="U67" s="47">
        <v>1411.1111000000001</v>
      </c>
      <c r="V67" s="294">
        <v>1411.1111000000001</v>
      </c>
      <c r="W67" s="294"/>
      <c r="X67" s="21" t="s">
        <v>436</v>
      </c>
      <c r="Z67" s="295"/>
      <c r="AA67" s="295"/>
      <c r="AB67" s="21"/>
      <c r="AC67" s="16"/>
      <c r="AD67" s="296"/>
      <c r="AE67" s="296"/>
      <c r="AF67" s="296"/>
      <c r="AG67" s="314"/>
      <c r="AH67" s="314"/>
      <c r="AI67" s="15"/>
    </row>
    <row r="68" spans="1:35" ht="11.25" customHeight="1" x14ac:dyDescent="0.2">
      <c r="A68" s="34" t="s">
        <v>731</v>
      </c>
      <c r="B68" s="33" t="b">
        <f t="shared" si="4"/>
        <v>1</v>
      </c>
      <c r="C68" s="33" t="str">
        <f t="shared" si="5"/>
        <v/>
      </c>
      <c r="D68" s="33" t="str">
        <f t="shared" si="6"/>
        <v/>
      </c>
      <c r="E68" s="39">
        <f t="shared" si="7"/>
        <v>0</v>
      </c>
      <c r="I68" s="292" t="s">
        <v>786</v>
      </c>
      <c r="J68" s="292"/>
      <c r="K68" s="292"/>
      <c r="L68" s="293">
        <v>46785</v>
      </c>
      <c r="M68" s="293"/>
      <c r="N68" s="293"/>
      <c r="O68" s="47">
        <v>1335.6874</v>
      </c>
      <c r="P68" s="47">
        <v>0</v>
      </c>
      <c r="Q68" s="294">
        <v>75.423699999999997</v>
      </c>
      <c r="R68" s="294"/>
      <c r="S68" s="294"/>
      <c r="T68" s="294"/>
      <c r="U68" s="47">
        <v>1411.1111000000001</v>
      </c>
      <c r="V68" s="294">
        <v>1411.1111000000001</v>
      </c>
      <c r="W68" s="294"/>
      <c r="X68" s="21" t="s">
        <v>436</v>
      </c>
      <c r="Z68" s="295"/>
      <c r="AA68" s="295"/>
      <c r="AB68" s="21"/>
      <c r="AC68" s="16"/>
      <c r="AD68" s="296"/>
      <c r="AE68" s="296"/>
      <c r="AF68" s="296"/>
      <c r="AG68" s="314"/>
      <c r="AH68" s="314"/>
      <c r="AI68" s="15"/>
    </row>
    <row r="69" spans="1:35" ht="11.25" customHeight="1" x14ac:dyDescent="0.2">
      <c r="A69" s="34" t="s">
        <v>731</v>
      </c>
      <c r="B69" s="33" t="b">
        <f t="shared" si="4"/>
        <v>1</v>
      </c>
      <c r="C69" s="33" t="str">
        <f t="shared" si="5"/>
        <v/>
      </c>
      <c r="D69" s="33" t="str">
        <f t="shared" si="6"/>
        <v/>
      </c>
      <c r="E69" s="39">
        <f t="shared" si="7"/>
        <v>0</v>
      </c>
      <c r="I69" s="292" t="s">
        <v>787</v>
      </c>
      <c r="J69" s="292"/>
      <c r="K69" s="292"/>
      <c r="L69" s="293">
        <v>46814</v>
      </c>
      <c r="M69" s="293"/>
      <c r="N69" s="293"/>
      <c r="O69" s="47">
        <v>1335.6874</v>
      </c>
      <c r="P69" s="47">
        <v>0</v>
      </c>
      <c r="Q69" s="294">
        <v>75.423699999999997</v>
      </c>
      <c r="R69" s="294"/>
      <c r="S69" s="294"/>
      <c r="T69" s="294"/>
      <c r="U69" s="47">
        <v>1411.1111000000001</v>
      </c>
      <c r="V69" s="294">
        <v>1411.1111000000001</v>
      </c>
      <c r="W69" s="294"/>
      <c r="X69" s="21" t="s">
        <v>436</v>
      </c>
      <c r="Z69" s="295"/>
      <c r="AA69" s="295"/>
      <c r="AB69" s="21"/>
      <c r="AC69" s="16"/>
      <c r="AD69" s="296"/>
      <c r="AE69" s="296"/>
      <c r="AF69" s="296"/>
      <c r="AG69" s="314"/>
      <c r="AH69" s="314"/>
      <c r="AI69" s="15"/>
    </row>
    <row r="70" spans="1:35" ht="11.25" customHeight="1" x14ac:dyDescent="0.2">
      <c r="A70" s="34" t="s">
        <v>731</v>
      </c>
      <c r="B70" s="33" t="b">
        <f t="shared" si="4"/>
        <v>1</v>
      </c>
      <c r="C70" s="33" t="str">
        <f t="shared" si="5"/>
        <v/>
      </c>
      <c r="D70" s="33" t="str">
        <f t="shared" si="6"/>
        <v/>
      </c>
      <c r="E70" s="39">
        <f t="shared" si="7"/>
        <v>0</v>
      </c>
      <c r="I70" s="292" t="s">
        <v>788</v>
      </c>
      <c r="J70" s="292"/>
      <c r="K70" s="292"/>
      <c r="L70" s="293">
        <v>46845</v>
      </c>
      <c r="M70" s="293"/>
      <c r="N70" s="293"/>
      <c r="O70" s="47">
        <v>1335.6874</v>
      </c>
      <c r="P70" s="47">
        <v>0</v>
      </c>
      <c r="Q70" s="294">
        <v>75.423699999999997</v>
      </c>
      <c r="R70" s="294"/>
      <c r="S70" s="294"/>
      <c r="T70" s="294"/>
      <c r="U70" s="47">
        <v>1411.1111000000001</v>
      </c>
      <c r="V70" s="294">
        <v>1411.1111000000001</v>
      </c>
      <c r="W70" s="294"/>
      <c r="X70" s="21" t="s">
        <v>436</v>
      </c>
      <c r="Z70" s="295"/>
      <c r="AA70" s="295"/>
      <c r="AB70" s="21"/>
      <c r="AC70" s="16"/>
      <c r="AD70" s="296"/>
      <c r="AE70" s="296"/>
      <c r="AF70" s="296"/>
      <c r="AG70" s="314"/>
      <c r="AH70" s="314"/>
      <c r="AI70" s="15"/>
    </row>
    <row r="71" spans="1:35" ht="11.25" customHeight="1" x14ac:dyDescent="0.2">
      <c r="A71" s="34" t="s">
        <v>731</v>
      </c>
      <c r="B71" s="33" t="b">
        <f t="shared" si="4"/>
        <v>1</v>
      </c>
      <c r="C71" s="33" t="str">
        <f t="shared" si="5"/>
        <v/>
      </c>
      <c r="D71" s="33" t="str">
        <f t="shared" si="6"/>
        <v/>
      </c>
      <c r="E71" s="39">
        <f t="shared" si="7"/>
        <v>0</v>
      </c>
      <c r="I71" s="292" t="s">
        <v>789</v>
      </c>
      <c r="J71" s="292"/>
      <c r="K71" s="292"/>
      <c r="L71" s="293">
        <v>46875</v>
      </c>
      <c r="M71" s="293"/>
      <c r="N71" s="293"/>
      <c r="O71" s="47">
        <v>1335.6874</v>
      </c>
      <c r="P71" s="47">
        <v>0</v>
      </c>
      <c r="Q71" s="294">
        <v>75.423699999999997</v>
      </c>
      <c r="R71" s="294"/>
      <c r="S71" s="294"/>
      <c r="T71" s="294"/>
      <c r="U71" s="47">
        <v>1411.1111000000001</v>
      </c>
      <c r="V71" s="294">
        <v>1411.1111000000001</v>
      </c>
      <c r="W71" s="294"/>
      <c r="X71" s="21" t="s">
        <v>436</v>
      </c>
      <c r="Z71" s="295"/>
      <c r="AA71" s="295"/>
      <c r="AB71" s="21"/>
      <c r="AC71" s="16"/>
      <c r="AD71" s="296"/>
      <c r="AE71" s="296"/>
      <c r="AF71" s="296"/>
      <c r="AG71" s="314"/>
      <c r="AH71" s="314"/>
      <c r="AI71" s="15"/>
    </row>
    <row r="72" spans="1:35" ht="11.25" customHeight="1" x14ac:dyDescent="0.2">
      <c r="A72" s="34" t="s">
        <v>731</v>
      </c>
      <c r="B72" s="33" t="b">
        <f t="shared" si="4"/>
        <v>1</v>
      </c>
      <c r="C72" s="33" t="str">
        <f t="shared" si="5"/>
        <v/>
      </c>
      <c r="D72" s="33" t="str">
        <f t="shared" si="6"/>
        <v/>
      </c>
      <c r="E72" s="39">
        <f t="shared" si="7"/>
        <v>0</v>
      </c>
      <c r="I72" s="292" t="s">
        <v>790</v>
      </c>
      <c r="J72" s="292"/>
      <c r="K72" s="292"/>
      <c r="L72" s="293">
        <v>46906</v>
      </c>
      <c r="M72" s="293"/>
      <c r="N72" s="293"/>
      <c r="O72" s="47">
        <v>1335.6874</v>
      </c>
      <c r="P72" s="47">
        <v>0</v>
      </c>
      <c r="Q72" s="294">
        <v>75.423699999999997</v>
      </c>
      <c r="R72" s="294"/>
      <c r="S72" s="294"/>
      <c r="T72" s="294"/>
      <c r="U72" s="47">
        <v>1411.1111000000001</v>
      </c>
      <c r="V72" s="294">
        <v>1411.1111000000001</v>
      </c>
      <c r="W72" s="294"/>
      <c r="X72" s="21" t="s">
        <v>436</v>
      </c>
      <c r="Z72" s="295"/>
      <c r="AA72" s="295"/>
      <c r="AB72" s="21"/>
      <c r="AC72" s="16"/>
      <c r="AD72" s="296"/>
      <c r="AE72" s="296"/>
      <c r="AF72" s="296"/>
      <c r="AG72" s="314"/>
      <c r="AH72" s="314"/>
      <c r="AI72" s="15"/>
    </row>
    <row r="73" spans="1:35" ht="11.25" customHeight="1" x14ac:dyDescent="0.2">
      <c r="A73" s="34" t="s">
        <v>731</v>
      </c>
      <c r="B73" s="33" t="b">
        <f t="shared" si="4"/>
        <v>1</v>
      </c>
      <c r="C73" s="33" t="str">
        <f t="shared" si="5"/>
        <v/>
      </c>
      <c r="D73" s="33" t="str">
        <f t="shared" si="6"/>
        <v/>
      </c>
      <c r="E73" s="39">
        <f t="shared" si="7"/>
        <v>0</v>
      </c>
      <c r="I73" s="292" t="s">
        <v>791</v>
      </c>
      <c r="J73" s="292"/>
      <c r="K73" s="292"/>
      <c r="L73" s="293">
        <v>46936</v>
      </c>
      <c r="M73" s="293"/>
      <c r="N73" s="293"/>
      <c r="O73" s="47">
        <v>1335.6874</v>
      </c>
      <c r="P73" s="47">
        <v>0</v>
      </c>
      <c r="Q73" s="294">
        <v>75.423699999999997</v>
      </c>
      <c r="R73" s="294"/>
      <c r="S73" s="294"/>
      <c r="T73" s="294"/>
      <c r="U73" s="47">
        <v>1411.1111000000001</v>
      </c>
      <c r="V73" s="294">
        <v>1411.1111000000001</v>
      </c>
      <c r="W73" s="294"/>
      <c r="X73" s="21" t="s">
        <v>436</v>
      </c>
      <c r="Z73" s="295"/>
      <c r="AA73" s="295"/>
      <c r="AB73" s="21"/>
      <c r="AC73" s="16"/>
      <c r="AD73" s="296"/>
      <c r="AE73" s="296"/>
      <c r="AF73" s="296"/>
      <c r="AG73" s="314"/>
      <c r="AH73" s="314"/>
      <c r="AI73" s="15"/>
    </row>
    <row r="74" spans="1:35" ht="11.25" customHeight="1" x14ac:dyDescent="0.2">
      <c r="A74" s="34" t="s">
        <v>731</v>
      </c>
      <c r="B74" s="33" t="b">
        <f t="shared" si="4"/>
        <v>1</v>
      </c>
      <c r="C74" s="33" t="str">
        <f t="shared" si="5"/>
        <v/>
      </c>
      <c r="D74" s="33" t="str">
        <f t="shared" si="6"/>
        <v/>
      </c>
      <c r="E74" s="39">
        <f t="shared" si="7"/>
        <v>0</v>
      </c>
      <c r="I74" s="292" t="s">
        <v>792</v>
      </c>
      <c r="J74" s="292"/>
      <c r="K74" s="292"/>
      <c r="L74" s="293">
        <v>46967</v>
      </c>
      <c r="M74" s="293"/>
      <c r="N74" s="293"/>
      <c r="O74" s="47">
        <v>1335.6874</v>
      </c>
      <c r="P74" s="47">
        <v>0</v>
      </c>
      <c r="Q74" s="294">
        <v>75.423699999999997</v>
      </c>
      <c r="R74" s="294"/>
      <c r="S74" s="294"/>
      <c r="T74" s="294"/>
      <c r="U74" s="47">
        <v>1411.1111000000001</v>
      </c>
      <c r="V74" s="294">
        <v>1411.1111000000001</v>
      </c>
      <c r="W74" s="294"/>
      <c r="X74" s="21" t="s">
        <v>436</v>
      </c>
      <c r="Z74" s="295"/>
      <c r="AA74" s="295"/>
      <c r="AB74" s="21"/>
      <c r="AC74" s="16"/>
      <c r="AD74" s="296"/>
      <c r="AE74" s="296"/>
      <c r="AF74" s="296"/>
      <c r="AG74" s="314"/>
      <c r="AH74" s="314"/>
      <c r="AI74" s="15"/>
    </row>
    <row r="75" spans="1:35" ht="11.25" customHeight="1" x14ac:dyDescent="0.2">
      <c r="A75" s="34" t="s">
        <v>731</v>
      </c>
      <c r="B75" s="33" t="b">
        <f t="shared" si="4"/>
        <v>1</v>
      </c>
      <c r="C75" s="33" t="str">
        <f t="shared" si="5"/>
        <v/>
      </c>
      <c r="D75" s="33" t="str">
        <f t="shared" si="6"/>
        <v/>
      </c>
      <c r="E75" s="39">
        <f t="shared" si="7"/>
        <v>0</v>
      </c>
      <c r="I75" s="292" t="s">
        <v>793</v>
      </c>
      <c r="J75" s="292"/>
      <c r="K75" s="292"/>
      <c r="L75" s="293">
        <v>46998</v>
      </c>
      <c r="M75" s="293"/>
      <c r="N75" s="293"/>
      <c r="O75" s="47">
        <v>1335.6874</v>
      </c>
      <c r="P75" s="47">
        <v>0</v>
      </c>
      <c r="Q75" s="294">
        <v>75.423699999999997</v>
      </c>
      <c r="R75" s="294"/>
      <c r="S75" s="294"/>
      <c r="T75" s="294"/>
      <c r="U75" s="47">
        <v>1411.1111000000001</v>
      </c>
      <c r="V75" s="294">
        <v>1411.1111000000001</v>
      </c>
      <c r="W75" s="294"/>
      <c r="X75" s="21" t="s">
        <v>436</v>
      </c>
      <c r="Z75" s="295"/>
      <c r="AA75" s="295"/>
      <c r="AB75" s="21"/>
      <c r="AC75" s="16"/>
      <c r="AD75" s="296"/>
      <c r="AE75" s="296"/>
      <c r="AF75" s="296"/>
      <c r="AG75" s="314"/>
      <c r="AH75" s="314"/>
      <c r="AI75" s="15"/>
    </row>
    <row r="76" spans="1:35" ht="11.25" customHeight="1" x14ac:dyDescent="0.2">
      <c r="A76" s="34" t="s">
        <v>731</v>
      </c>
      <c r="B76" s="33" t="b">
        <f t="shared" si="4"/>
        <v>1</v>
      </c>
      <c r="C76" s="33" t="str">
        <f t="shared" si="5"/>
        <v/>
      </c>
      <c r="D76" s="33" t="str">
        <f t="shared" si="6"/>
        <v/>
      </c>
      <c r="E76" s="39">
        <f t="shared" si="7"/>
        <v>0</v>
      </c>
      <c r="I76" s="292" t="s">
        <v>794</v>
      </c>
      <c r="J76" s="292"/>
      <c r="K76" s="292"/>
      <c r="L76" s="293">
        <v>47028</v>
      </c>
      <c r="M76" s="293"/>
      <c r="N76" s="293"/>
      <c r="O76" s="47">
        <v>1335.6874</v>
      </c>
      <c r="P76" s="47">
        <v>0</v>
      </c>
      <c r="Q76" s="294">
        <v>75.423699999999997</v>
      </c>
      <c r="R76" s="294"/>
      <c r="S76" s="294"/>
      <c r="T76" s="294"/>
      <c r="U76" s="47">
        <v>1411.1111000000001</v>
      </c>
      <c r="V76" s="294">
        <v>1411.1111000000001</v>
      </c>
      <c r="W76" s="294"/>
      <c r="X76" s="21" t="s">
        <v>436</v>
      </c>
      <c r="Z76" s="295"/>
      <c r="AA76" s="295"/>
      <c r="AB76" s="21"/>
      <c r="AC76" s="16"/>
      <c r="AD76" s="296"/>
      <c r="AE76" s="296"/>
      <c r="AF76" s="296"/>
      <c r="AG76" s="314"/>
      <c r="AH76" s="314"/>
      <c r="AI76" s="15"/>
    </row>
    <row r="77" spans="1:35" ht="11.25" customHeight="1" x14ac:dyDescent="0.2">
      <c r="A77" s="34" t="s">
        <v>731</v>
      </c>
      <c r="B77" s="33" t="b">
        <f t="shared" si="4"/>
        <v>1</v>
      </c>
      <c r="C77" s="33" t="str">
        <f t="shared" si="5"/>
        <v/>
      </c>
      <c r="D77" s="33" t="str">
        <f t="shared" si="6"/>
        <v/>
      </c>
      <c r="E77" s="39">
        <f t="shared" si="7"/>
        <v>0</v>
      </c>
      <c r="I77" s="292" t="s">
        <v>795</v>
      </c>
      <c r="J77" s="292"/>
      <c r="K77" s="292"/>
      <c r="L77" s="293">
        <v>47059</v>
      </c>
      <c r="M77" s="293"/>
      <c r="N77" s="293"/>
      <c r="O77" s="47">
        <v>1335.6874</v>
      </c>
      <c r="P77" s="47">
        <v>0</v>
      </c>
      <c r="Q77" s="294">
        <v>75.423699999999997</v>
      </c>
      <c r="R77" s="294"/>
      <c r="S77" s="294"/>
      <c r="T77" s="294"/>
      <c r="U77" s="47">
        <v>1411.1111000000001</v>
      </c>
      <c r="V77" s="294">
        <v>1411.1111000000001</v>
      </c>
      <c r="W77" s="294"/>
      <c r="X77" s="21" t="s">
        <v>436</v>
      </c>
      <c r="Z77" s="295"/>
      <c r="AA77" s="295"/>
      <c r="AB77" s="21"/>
      <c r="AC77" s="16"/>
      <c r="AD77" s="296"/>
      <c r="AE77" s="296"/>
      <c r="AF77" s="296"/>
      <c r="AG77" s="314"/>
      <c r="AH77" s="314"/>
      <c r="AI77" s="15"/>
    </row>
    <row r="78" spans="1:35" ht="11.25" customHeight="1" x14ac:dyDescent="0.2">
      <c r="A78" s="34" t="s">
        <v>731</v>
      </c>
      <c r="B78" s="33" t="b">
        <f t="shared" si="4"/>
        <v>1</v>
      </c>
      <c r="C78" s="33" t="str">
        <f t="shared" si="5"/>
        <v/>
      </c>
      <c r="D78" s="33" t="str">
        <f t="shared" si="6"/>
        <v/>
      </c>
      <c r="E78" s="39">
        <f t="shared" si="7"/>
        <v>0</v>
      </c>
      <c r="I78" s="292" t="s">
        <v>796</v>
      </c>
      <c r="J78" s="292"/>
      <c r="K78" s="292"/>
      <c r="L78" s="293">
        <v>47089</v>
      </c>
      <c r="M78" s="293"/>
      <c r="N78" s="293"/>
      <c r="O78" s="47">
        <v>1335.6874</v>
      </c>
      <c r="P78" s="47">
        <v>0</v>
      </c>
      <c r="Q78" s="294">
        <v>75.423699999999997</v>
      </c>
      <c r="R78" s="294"/>
      <c r="S78" s="294"/>
      <c r="T78" s="294"/>
      <c r="U78" s="47">
        <v>1411.1111000000001</v>
      </c>
      <c r="V78" s="294">
        <v>1411.1111000000001</v>
      </c>
      <c r="W78" s="294"/>
      <c r="X78" s="21" t="s">
        <v>436</v>
      </c>
      <c r="Z78" s="295"/>
      <c r="AA78" s="295"/>
      <c r="AB78" s="21"/>
      <c r="AC78" s="16"/>
      <c r="AD78" s="296"/>
      <c r="AE78" s="296"/>
      <c r="AF78" s="296"/>
      <c r="AG78" s="314"/>
      <c r="AH78" s="314"/>
      <c r="AI78" s="15"/>
    </row>
    <row r="79" spans="1:35" ht="11.25" customHeight="1" x14ac:dyDescent="0.2">
      <c r="A79" s="34" t="s">
        <v>731</v>
      </c>
      <c r="B79" s="33" t="b">
        <f t="shared" si="4"/>
        <v>1</v>
      </c>
      <c r="C79" s="33" t="str">
        <f t="shared" si="5"/>
        <v/>
      </c>
      <c r="D79" s="33" t="str">
        <f t="shared" si="6"/>
        <v/>
      </c>
      <c r="E79" s="39">
        <f t="shared" si="7"/>
        <v>0</v>
      </c>
      <c r="I79" s="292" t="s">
        <v>797</v>
      </c>
      <c r="J79" s="292"/>
      <c r="K79" s="292"/>
      <c r="L79" s="293">
        <v>47120</v>
      </c>
      <c r="M79" s="293"/>
      <c r="N79" s="293"/>
      <c r="O79" s="47">
        <v>1335.6874</v>
      </c>
      <c r="P79" s="47">
        <v>0</v>
      </c>
      <c r="Q79" s="294">
        <v>75.423699999999997</v>
      </c>
      <c r="R79" s="294"/>
      <c r="S79" s="294"/>
      <c r="T79" s="294"/>
      <c r="U79" s="47">
        <v>1411.1111000000001</v>
      </c>
      <c r="V79" s="294">
        <v>1411.1111000000001</v>
      </c>
      <c r="W79" s="294"/>
      <c r="X79" s="21" t="s">
        <v>436</v>
      </c>
      <c r="Z79" s="295"/>
      <c r="AA79" s="295"/>
      <c r="AB79" s="21"/>
      <c r="AC79" s="16"/>
      <c r="AD79" s="296"/>
      <c r="AE79" s="296"/>
      <c r="AF79" s="296"/>
      <c r="AG79" s="314"/>
      <c r="AH79" s="314"/>
      <c r="AI79" s="15"/>
    </row>
    <row r="80" spans="1:35" ht="11.25" customHeight="1" x14ac:dyDescent="0.2">
      <c r="A80" s="34" t="s">
        <v>731</v>
      </c>
      <c r="B80" s="33" t="b">
        <f t="shared" ref="B80:B87" si="8">DATE(YEAR(AC80),MONTH(AC80),DAY(AC80))=DATE(YEAR(AD80),MONTH(AD80),DAY(AD80))</f>
        <v>1</v>
      </c>
      <c r="C80" s="33" t="str">
        <f t="shared" ref="C80:C87" si="9">IF(ISBLANK(AC80)=FALSE,TEXT(AC80,"YYYY-MM"),"")</f>
        <v/>
      </c>
      <c r="D80" s="33" t="str">
        <f t="shared" ref="D80:D87" si="10">IF(ISBLANK(AD80)=FALSE,TEXT(AD80,"YYYY-MM"),"")</f>
        <v/>
      </c>
      <c r="E80" s="39">
        <f t="shared" ref="E80:E87" si="11">AG80</f>
        <v>0</v>
      </c>
      <c r="I80" s="292" t="s">
        <v>798</v>
      </c>
      <c r="J80" s="292"/>
      <c r="K80" s="292"/>
      <c r="L80" s="293">
        <v>47151</v>
      </c>
      <c r="M80" s="293"/>
      <c r="N80" s="293"/>
      <c r="O80" s="47">
        <v>1335.6874</v>
      </c>
      <c r="P80" s="47">
        <v>0</v>
      </c>
      <c r="Q80" s="294">
        <v>75.423699999999997</v>
      </c>
      <c r="R80" s="294"/>
      <c r="S80" s="294"/>
      <c r="T80" s="294"/>
      <c r="U80" s="47">
        <v>1411.1111000000001</v>
      </c>
      <c r="V80" s="294">
        <v>1411.1111000000001</v>
      </c>
      <c r="W80" s="294"/>
      <c r="X80" s="21" t="s">
        <v>436</v>
      </c>
      <c r="Z80" s="295"/>
      <c r="AA80" s="295"/>
      <c r="AB80" s="21"/>
      <c r="AC80" s="16"/>
      <c r="AD80" s="296"/>
      <c r="AE80" s="296"/>
      <c r="AF80" s="296"/>
      <c r="AG80" s="314"/>
      <c r="AH80" s="314"/>
      <c r="AI80" s="15"/>
    </row>
    <row r="81" spans="1:35" ht="11.25" customHeight="1" x14ac:dyDescent="0.2">
      <c r="A81" s="34" t="s">
        <v>731</v>
      </c>
      <c r="B81" s="33" t="b">
        <f t="shared" si="8"/>
        <v>1</v>
      </c>
      <c r="C81" s="33" t="str">
        <f t="shared" si="9"/>
        <v/>
      </c>
      <c r="D81" s="33" t="str">
        <f t="shared" si="10"/>
        <v/>
      </c>
      <c r="E81" s="39">
        <f t="shared" si="11"/>
        <v>0</v>
      </c>
      <c r="I81" s="292" t="s">
        <v>799</v>
      </c>
      <c r="J81" s="292"/>
      <c r="K81" s="292"/>
      <c r="L81" s="293">
        <v>47179</v>
      </c>
      <c r="M81" s="293"/>
      <c r="N81" s="293"/>
      <c r="O81" s="47">
        <v>1335.6874</v>
      </c>
      <c r="P81" s="47">
        <v>0</v>
      </c>
      <c r="Q81" s="294">
        <v>75.423699999999997</v>
      </c>
      <c r="R81" s="294"/>
      <c r="S81" s="294"/>
      <c r="T81" s="294"/>
      <c r="U81" s="47">
        <v>1411.1111000000001</v>
      </c>
      <c r="V81" s="294">
        <v>1411.1111000000001</v>
      </c>
      <c r="W81" s="294"/>
      <c r="X81" s="21" t="s">
        <v>436</v>
      </c>
      <c r="Z81" s="295"/>
      <c r="AA81" s="295"/>
      <c r="AB81" s="21"/>
      <c r="AC81" s="16"/>
      <c r="AD81" s="296"/>
      <c r="AE81" s="296"/>
      <c r="AF81" s="296"/>
      <c r="AG81" s="314"/>
      <c r="AH81" s="314"/>
      <c r="AI81" s="15"/>
    </row>
    <row r="82" spans="1:35" ht="11.25" customHeight="1" x14ac:dyDescent="0.2">
      <c r="A82" s="34" t="s">
        <v>731</v>
      </c>
      <c r="B82" s="33" t="b">
        <f t="shared" si="8"/>
        <v>1</v>
      </c>
      <c r="C82" s="33" t="str">
        <f t="shared" si="9"/>
        <v/>
      </c>
      <c r="D82" s="33" t="str">
        <f t="shared" si="10"/>
        <v/>
      </c>
      <c r="E82" s="39">
        <f t="shared" si="11"/>
        <v>0</v>
      </c>
      <c r="I82" s="292" t="s">
        <v>800</v>
      </c>
      <c r="J82" s="292"/>
      <c r="K82" s="292"/>
      <c r="L82" s="293">
        <v>47210</v>
      </c>
      <c r="M82" s="293"/>
      <c r="N82" s="293"/>
      <c r="O82" s="47">
        <v>1335.6874</v>
      </c>
      <c r="P82" s="47">
        <v>0</v>
      </c>
      <c r="Q82" s="294">
        <v>75.423699999999997</v>
      </c>
      <c r="R82" s="294"/>
      <c r="S82" s="294"/>
      <c r="T82" s="294"/>
      <c r="U82" s="47">
        <v>1411.1111000000001</v>
      </c>
      <c r="V82" s="294">
        <v>1411.1111000000001</v>
      </c>
      <c r="W82" s="294"/>
      <c r="X82" s="21" t="s">
        <v>436</v>
      </c>
      <c r="Z82" s="295"/>
      <c r="AA82" s="295"/>
      <c r="AB82" s="21"/>
      <c r="AC82" s="16"/>
      <c r="AD82" s="296"/>
      <c r="AE82" s="296"/>
      <c r="AF82" s="296"/>
      <c r="AG82" s="314"/>
      <c r="AH82" s="314"/>
      <c r="AI82" s="15"/>
    </row>
    <row r="83" spans="1:35" ht="11.25" customHeight="1" x14ac:dyDescent="0.2">
      <c r="A83" s="34" t="s">
        <v>731</v>
      </c>
      <c r="B83" s="33" t="b">
        <f t="shared" si="8"/>
        <v>1</v>
      </c>
      <c r="C83" s="33" t="str">
        <f t="shared" si="9"/>
        <v/>
      </c>
      <c r="D83" s="33" t="str">
        <f t="shared" si="10"/>
        <v/>
      </c>
      <c r="E83" s="39">
        <f t="shared" si="11"/>
        <v>0</v>
      </c>
      <c r="I83" s="292" t="s">
        <v>801</v>
      </c>
      <c r="J83" s="292"/>
      <c r="K83" s="292"/>
      <c r="L83" s="293">
        <v>47240</v>
      </c>
      <c r="M83" s="293"/>
      <c r="N83" s="293"/>
      <c r="O83" s="47">
        <v>1335.6874</v>
      </c>
      <c r="P83" s="47">
        <v>0</v>
      </c>
      <c r="Q83" s="294">
        <v>75.423699999999997</v>
      </c>
      <c r="R83" s="294"/>
      <c r="S83" s="294"/>
      <c r="T83" s="294"/>
      <c r="U83" s="47">
        <v>1411.1111000000001</v>
      </c>
      <c r="V83" s="294">
        <v>1411.1111000000001</v>
      </c>
      <c r="W83" s="294"/>
      <c r="X83" s="21" t="s">
        <v>436</v>
      </c>
      <c r="Z83" s="295"/>
      <c r="AA83" s="295"/>
      <c r="AB83" s="21"/>
      <c r="AC83" s="16"/>
      <c r="AD83" s="296"/>
      <c r="AE83" s="296"/>
      <c r="AF83" s="296"/>
      <c r="AG83" s="314"/>
      <c r="AH83" s="314"/>
      <c r="AI83" s="15"/>
    </row>
    <row r="84" spans="1:35" ht="11.25" customHeight="1" x14ac:dyDescent="0.2">
      <c r="A84" s="34" t="s">
        <v>731</v>
      </c>
      <c r="B84" s="33" t="b">
        <f t="shared" si="8"/>
        <v>1</v>
      </c>
      <c r="C84" s="33" t="str">
        <f t="shared" si="9"/>
        <v/>
      </c>
      <c r="D84" s="33" t="str">
        <f t="shared" si="10"/>
        <v/>
      </c>
      <c r="E84" s="39">
        <f t="shared" si="11"/>
        <v>0</v>
      </c>
      <c r="I84" s="292" t="s">
        <v>802</v>
      </c>
      <c r="J84" s="292"/>
      <c r="K84" s="292"/>
      <c r="L84" s="293">
        <v>47271</v>
      </c>
      <c r="M84" s="293"/>
      <c r="N84" s="293"/>
      <c r="O84" s="47">
        <v>1335.6874</v>
      </c>
      <c r="P84" s="47">
        <v>0</v>
      </c>
      <c r="Q84" s="294">
        <v>75.423699999999997</v>
      </c>
      <c r="R84" s="294"/>
      <c r="S84" s="294"/>
      <c r="T84" s="294"/>
      <c r="U84" s="47">
        <v>1411.1111000000001</v>
      </c>
      <c r="V84" s="294">
        <v>1411.1111000000001</v>
      </c>
      <c r="W84" s="294"/>
      <c r="X84" s="21" t="s">
        <v>436</v>
      </c>
      <c r="Z84" s="295"/>
      <c r="AA84" s="295"/>
      <c r="AB84" s="21"/>
      <c r="AC84" s="16"/>
      <c r="AD84" s="296"/>
      <c r="AE84" s="296"/>
      <c r="AF84" s="296"/>
      <c r="AG84" s="314"/>
      <c r="AH84" s="314"/>
      <c r="AI84" s="15"/>
    </row>
    <row r="85" spans="1:35" ht="11.25" customHeight="1" x14ac:dyDescent="0.2">
      <c r="A85" s="34" t="s">
        <v>731</v>
      </c>
      <c r="B85" s="33" t="b">
        <f t="shared" si="8"/>
        <v>1</v>
      </c>
      <c r="C85" s="33" t="str">
        <f t="shared" si="9"/>
        <v/>
      </c>
      <c r="D85" s="33" t="str">
        <f t="shared" si="10"/>
        <v/>
      </c>
      <c r="E85" s="39">
        <f t="shared" si="11"/>
        <v>0</v>
      </c>
      <c r="I85" s="292" t="s">
        <v>803</v>
      </c>
      <c r="J85" s="292"/>
      <c r="K85" s="292"/>
      <c r="L85" s="293">
        <v>47301</v>
      </c>
      <c r="M85" s="293"/>
      <c r="N85" s="293"/>
      <c r="O85" s="47">
        <v>1335.6876999999999</v>
      </c>
      <c r="P85" s="47">
        <v>0</v>
      </c>
      <c r="Q85" s="294">
        <v>75.424300000000002</v>
      </c>
      <c r="R85" s="294"/>
      <c r="S85" s="294"/>
      <c r="T85" s="294"/>
      <c r="U85" s="47">
        <v>1411.1120000000001</v>
      </c>
      <c r="V85" s="294">
        <v>1411.1120000000001</v>
      </c>
      <c r="W85" s="294"/>
      <c r="X85" s="21" t="s">
        <v>436</v>
      </c>
      <c r="Z85" s="295"/>
      <c r="AA85" s="295"/>
      <c r="AB85" s="21"/>
      <c r="AC85" s="16"/>
      <c r="AD85" s="296"/>
      <c r="AE85" s="296"/>
      <c r="AF85" s="296"/>
      <c r="AG85" s="314"/>
      <c r="AH85" s="314"/>
      <c r="AI85" s="15"/>
    </row>
    <row r="86" spans="1:35" ht="11.25" customHeight="1" x14ac:dyDescent="0.2">
      <c r="A86" s="13"/>
      <c r="B86" s="13"/>
      <c r="E86" s="13"/>
      <c r="L86" s="291" t="s">
        <v>109</v>
      </c>
      <c r="M86" s="291"/>
      <c r="N86" s="291"/>
      <c r="AG86" s="13"/>
      <c r="AH86" s="13"/>
      <c r="AI86" s="13"/>
    </row>
    <row r="87" spans="1:35" ht="11.25" customHeight="1" x14ac:dyDescent="0.2">
      <c r="A87" s="34" t="s">
        <v>731</v>
      </c>
      <c r="B87" s="33" t="b">
        <f t="shared" si="8"/>
        <v>1</v>
      </c>
      <c r="C87" s="33" t="str">
        <f t="shared" si="9"/>
        <v/>
      </c>
      <c r="D87" s="33" t="str">
        <f t="shared" si="10"/>
        <v/>
      </c>
      <c r="E87" s="39">
        <f t="shared" si="11"/>
        <v>0</v>
      </c>
      <c r="I87" s="292" t="s">
        <v>804</v>
      </c>
      <c r="J87" s="292"/>
      <c r="K87" s="292"/>
      <c r="L87" s="293">
        <v>47332</v>
      </c>
      <c r="M87" s="293"/>
      <c r="N87" s="293"/>
      <c r="O87" s="47">
        <v>1500</v>
      </c>
      <c r="P87" s="47">
        <v>0</v>
      </c>
      <c r="Q87" s="294">
        <v>0</v>
      </c>
      <c r="R87" s="294"/>
      <c r="S87" s="294"/>
      <c r="T87" s="294"/>
      <c r="U87" s="47">
        <v>1500</v>
      </c>
      <c r="V87" s="294">
        <v>1500</v>
      </c>
      <c r="W87" s="294"/>
      <c r="X87" s="21" t="s">
        <v>436</v>
      </c>
      <c r="Z87" s="295"/>
      <c r="AA87" s="295"/>
      <c r="AB87" s="21"/>
      <c r="AC87" s="16"/>
      <c r="AD87" s="296"/>
      <c r="AE87" s="296"/>
      <c r="AF87" s="296"/>
      <c r="AG87" s="314"/>
      <c r="AH87" s="314"/>
      <c r="AI87" s="15"/>
    </row>
    <row r="88" spans="1:35" ht="11.25" customHeight="1" x14ac:dyDescent="0.2">
      <c r="I88" s="288" t="s">
        <v>113</v>
      </c>
      <c r="J88" s="288"/>
      <c r="K88" s="288"/>
      <c r="L88" s="288"/>
      <c r="M88" s="288"/>
      <c r="N88" s="288"/>
      <c r="O88" s="48">
        <v>97669.493100000007</v>
      </c>
      <c r="P88" s="48">
        <v>0</v>
      </c>
      <c r="Q88" s="289">
        <v>5430.5069999999996</v>
      </c>
      <c r="R88" s="289"/>
      <c r="S88" s="289"/>
      <c r="T88" s="289"/>
      <c r="U88" s="48">
        <v>103100.0001</v>
      </c>
      <c r="V88" s="289">
        <v>103100.0001</v>
      </c>
      <c r="W88" s="289"/>
      <c r="AG88" s="13"/>
      <c r="AH88" s="13"/>
      <c r="AI88" s="13"/>
    </row>
    <row r="89" spans="1:35" ht="11.25" customHeight="1" x14ac:dyDescent="0.2">
      <c r="AG89" s="13"/>
      <c r="AH89" s="13"/>
      <c r="AI89" s="13"/>
    </row>
    <row r="90" spans="1:35" ht="11.25" customHeight="1" x14ac:dyDescent="0.2">
      <c r="J90" s="290" t="s">
        <v>114</v>
      </c>
      <c r="K90" s="290"/>
      <c r="L90" s="290"/>
      <c r="N90" s="290" t="s">
        <v>115</v>
      </c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AG90" s="13"/>
      <c r="AH90" s="13"/>
      <c r="AI90" s="13"/>
    </row>
    <row r="91" spans="1:35" x14ac:dyDescent="0.2"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AG91" s="13"/>
      <c r="AH91" s="13"/>
      <c r="AI91" s="13"/>
    </row>
    <row r="92" spans="1:35" ht="31.5" customHeight="1" x14ac:dyDescent="0.2">
      <c r="O92" s="13"/>
      <c r="P92" s="13"/>
      <c r="Q92" s="13"/>
      <c r="R92" s="13"/>
      <c r="S92" s="13"/>
      <c r="T92" s="13"/>
      <c r="U92" s="13"/>
      <c r="V92" s="13"/>
      <c r="W92" s="13"/>
      <c r="AB92" s="51"/>
      <c r="AG92" s="13"/>
      <c r="AH92" s="13"/>
      <c r="AI92" s="13"/>
    </row>
    <row r="93" spans="1:35" ht="31.5" customHeight="1" x14ac:dyDescent="0.2">
      <c r="K93" s="158"/>
      <c r="O93" s="13"/>
      <c r="P93" s="13"/>
      <c r="Q93" s="13"/>
      <c r="R93" s="13"/>
      <c r="S93" s="13"/>
      <c r="T93" s="13"/>
      <c r="U93" s="13"/>
      <c r="V93" s="13"/>
      <c r="W93" s="13"/>
      <c r="AB93" s="51"/>
      <c r="AG93" s="13"/>
      <c r="AH93" s="13"/>
      <c r="AI93" s="13"/>
    </row>
    <row r="94" spans="1:35" x14ac:dyDescent="0.2">
      <c r="O94" s="13"/>
      <c r="P94" s="13"/>
      <c r="Q94" s="13"/>
      <c r="R94" s="13"/>
      <c r="S94" s="13"/>
      <c r="T94" s="13"/>
      <c r="U94" s="13"/>
      <c r="V94" s="13"/>
      <c r="W94" s="13"/>
      <c r="AG94" s="13"/>
      <c r="AH94" s="13"/>
      <c r="AI94" s="13"/>
    </row>
    <row r="95" spans="1:35" x14ac:dyDescent="0.2">
      <c r="AG95" s="13"/>
      <c r="AH95" s="13"/>
      <c r="AI95" s="13"/>
    </row>
    <row r="96" spans="1:35" ht="12.75" x14ac:dyDescent="0.2">
      <c r="O96" s="324" t="s">
        <v>1124</v>
      </c>
      <c r="P96" s="324"/>
    </row>
    <row r="97" spans="15:16" ht="16.5" x14ac:dyDescent="0.2">
      <c r="O97" s="203" t="s">
        <v>59</v>
      </c>
      <c r="P97" s="206">
        <f>SUM(O14:O85)</f>
        <v>96169.493099999949</v>
      </c>
    </row>
    <row r="98" spans="15:16" ht="16.5" x14ac:dyDescent="0.2">
      <c r="O98" s="203" t="s">
        <v>60</v>
      </c>
      <c r="P98" s="206">
        <f>SUM(P82:P87)</f>
        <v>0</v>
      </c>
    </row>
    <row r="99" spans="15:16" ht="16.5" x14ac:dyDescent="0.2">
      <c r="O99" s="203" t="s">
        <v>61</v>
      </c>
      <c r="P99" s="206">
        <f>SUM(Q14:T85)</f>
        <v>5430.5070000000005</v>
      </c>
    </row>
    <row r="100" spans="15:16" ht="16.5" x14ac:dyDescent="0.2">
      <c r="O100" s="203" t="s">
        <v>62</v>
      </c>
      <c r="P100" s="206">
        <f>SUM(U14:U85)</f>
        <v>101600.00009999993</v>
      </c>
    </row>
    <row r="101" spans="15:16" ht="16.5" x14ac:dyDescent="0.2">
      <c r="O101" s="203" t="s">
        <v>63</v>
      </c>
      <c r="P101" s="206">
        <f>SUM(V14:W85)</f>
        <v>101600.00009999993</v>
      </c>
    </row>
    <row r="102" spans="15:16" ht="16.5" x14ac:dyDescent="0.2">
      <c r="O102" s="203"/>
      <c r="P102" s="28"/>
    </row>
    <row r="103" spans="15:16" x14ac:dyDescent="0.2">
      <c r="O103" s="319" t="s">
        <v>109</v>
      </c>
      <c r="P103" s="206">
        <f>SUM(V87)</f>
        <v>1500</v>
      </c>
    </row>
    <row r="104" spans="15:16" x14ac:dyDescent="0.2">
      <c r="O104" s="319"/>
      <c r="P104" s="28"/>
    </row>
  </sheetData>
  <mergeCells count="545">
    <mergeCell ref="O103:O104"/>
    <mergeCell ref="L86:N86"/>
    <mergeCell ref="I85:K85"/>
    <mergeCell ref="L85:N85"/>
    <mergeCell ref="Q84:T84"/>
    <mergeCell ref="V84:W84"/>
    <mergeCell ref="Z84:AA84"/>
    <mergeCell ref="AD84:AF84"/>
    <mergeCell ref="AG84:AH84"/>
    <mergeCell ref="AG85:AH85"/>
    <mergeCell ref="O96:P96"/>
    <mergeCell ref="I83:K83"/>
    <mergeCell ref="AG68:AH68"/>
    <mergeCell ref="I69:K69"/>
    <mergeCell ref="L69:N69"/>
    <mergeCell ref="Q69:T69"/>
    <mergeCell ref="V69:W69"/>
    <mergeCell ref="Z69:AA69"/>
    <mergeCell ref="AD69:AF69"/>
    <mergeCell ref="AG69:AH69"/>
    <mergeCell ref="I68:K68"/>
    <mergeCell ref="L68:N68"/>
    <mergeCell ref="Q68:T68"/>
    <mergeCell ref="V68:W68"/>
    <mergeCell ref="Z68:AA68"/>
    <mergeCell ref="AD68:AF68"/>
    <mergeCell ref="L83:N83"/>
    <mergeCell ref="Q83:T83"/>
    <mergeCell ref="V83:W83"/>
    <mergeCell ref="Z83:AA83"/>
    <mergeCell ref="AD83:AF83"/>
    <mergeCell ref="AG81:AH81"/>
    <mergeCell ref="I82:K82"/>
    <mergeCell ref="L82:N82"/>
    <mergeCell ref="Q82:T82"/>
    <mergeCell ref="AG66:AH66"/>
    <mergeCell ref="I67:K67"/>
    <mergeCell ref="L67:N67"/>
    <mergeCell ref="Q67:T67"/>
    <mergeCell ref="V67:W67"/>
    <mergeCell ref="Z67:AA67"/>
    <mergeCell ref="AD67:AF67"/>
    <mergeCell ref="AG67:AH67"/>
    <mergeCell ref="I66:K66"/>
    <mergeCell ref="L66:N66"/>
    <mergeCell ref="Q66:T66"/>
    <mergeCell ref="V66:W66"/>
    <mergeCell ref="Z66:AA66"/>
    <mergeCell ref="AD66:AF66"/>
    <mergeCell ref="Z64:AA64"/>
    <mergeCell ref="AD64:AF64"/>
    <mergeCell ref="AG64:AH64"/>
    <mergeCell ref="I65:K65"/>
    <mergeCell ref="L65:N65"/>
    <mergeCell ref="Q65:T65"/>
    <mergeCell ref="V65:W65"/>
    <mergeCell ref="Z65:AA65"/>
    <mergeCell ref="AD65:AF65"/>
    <mergeCell ref="AG65:AH65"/>
    <mergeCell ref="I64:K64"/>
    <mergeCell ref="L64:N64"/>
    <mergeCell ref="Q64:T64"/>
    <mergeCell ref="V64:W64"/>
    <mergeCell ref="AG62:AH62"/>
    <mergeCell ref="I63:K63"/>
    <mergeCell ref="L63:N63"/>
    <mergeCell ref="Q63:T63"/>
    <mergeCell ref="V63:W63"/>
    <mergeCell ref="Z63:AA63"/>
    <mergeCell ref="AD63:AF63"/>
    <mergeCell ref="AG63:AH63"/>
    <mergeCell ref="I62:K62"/>
    <mergeCell ref="L62:N62"/>
    <mergeCell ref="Q62:T62"/>
    <mergeCell ref="V62:W62"/>
    <mergeCell ref="Z62:AA62"/>
    <mergeCell ref="AD62:AF62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Z60:AA60"/>
    <mergeCell ref="AD60:AF60"/>
    <mergeCell ref="Z57:AA57"/>
    <mergeCell ref="AD57:AF57"/>
    <mergeCell ref="AG57:AH57"/>
    <mergeCell ref="I56:K56"/>
    <mergeCell ref="L56:N56"/>
    <mergeCell ref="Q56:T56"/>
    <mergeCell ref="V56:W56"/>
    <mergeCell ref="AG58:AH58"/>
    <mergeCell ref="I59:K59"/>
    <mergeCell ref="L59:N59"/>
    <mergeCell ref="Q59:T59"/>
    <mergeCell ref="V59:W59"/>
    <mergeCell ref="Z59:AA59"/>
    <mergeCell ref="AD59:AF59"/>
    <mergeCell ref="AG59:AH59"/>
    <mergeCell ref="I58:K58"/>
    <mergeCell ref="L58:N58"/>
    <mergeCell ref="Q58:T58"/>
    <mergeCell ref="V58:W58"/>
    <mergeCell ref="Z58:AA58"/>
    <mergeCell ref="AD58:AF58"/>
    <mergeCell ref="Z56:AA56"/>
    <mergeCell ref="AD56:AF56"/>
    <mergeCell ref="AG56:AH56"/>
    <mergeCell ref="Z54:AA54"/>
    <mergeCell ref="AD54:AF54"/>
    <mergeCell ref="AG54:AH54"/>
    <mergeCell ref="I55:K55"/>
    <mergeCell ref="L55:N55"/>
    <mergeCell ref="Q55:T55"/>
    <mergeCell ref="V55:W55"/>
    <mergeCell ref="Z55:AA55"/>
    <mergeCell ref="AD55:AF55"/>
    <mergeCell ref="AG55:AH55"/>
    <mergeCell ref="I54:K54"/>
    <mergeCell ref="L54:N54"/>
    <mergeCell ref="Q54:T54"/>
    <mergeCell ref="V54:W54"/>
    <mergeCell ref="I57:K57"/>
    <mergeCell ref="L57:N57"/>
    <mergeCell ref="Q57:T57"/>
    <mergeCell ref="V57:W57"/>
    <mergeCell ref="N90:X91"/>
    <mergeCell ref="J90:L90"/>
    <mergeCell ref="AG87:AH87"/>
    <mergeCell ref="I88:K88"/>
    <mergeCell ref="L88:N88"/>
    <mergeCell ref="Q88:T88"/>
    <mergeCell ref="V88:W88"/>
    <mergeCell ref="I87:K87"/>
    <mergeCell ref="L87:N87"/>
    <mergeCell ref="Q87:T87"/>
    <mergeCell ref="V87:W87"/>
    <mergeCell ref="Z87:AA87"/>
    <mergeCell ref="AD87:AF87"/>
    <mergeCell ref="Q85:T85"/>
    <mergeCell ref="V85:W85"/>
    <mergeCell ref="Z85:AA85"/>
    <mergeCell ref="AD85:AF85"/>
    <mergeCell ref="AG83:AH83"/>
    <mergeCell ref="I84:K84"/>
    <mergeCell ref="L84:N84"/>
    <mergeCell ref="V82:W82"/>
    <mergeCell ref="Z82:AA82"/>
    <mergeCell ref="AD82:AF82"/>
    <mergeCell ref="AG82:AH82"/>
    <mergeCell ref="I81:K81"/>
    <mergeCell ref="L81:N81"/>
    <mergeCell ref="Q81:T81"/>
    <mergeCell ref="V81:W81"/>
    <mergeCell ref="Z81:AA81"/>
    <mergeCell ref="AD81:AF81"/>
    <mergeCell ref="AG79:AH79"/>
    <mergeCell ref="I80:K80"/>
    <mergeCell ref="L80:N80"/>
    <mergeCell ref="Q80:T80"/>
    <mergeCell ref="V80:W80"/>
    <mergeCell ref="Z80:AA80"/>
    <mergeCell ref="AD80:AF80"/>
    <mergeCell ref="AG80:AH80"/>
    <mergeCell ref="I79:K79"/>
    <mergeCell ref="L79:N79"/>
    <mergeCell ref="Q79:T79"/>
    <mergeCell ref="V79:W79"/>
    <mergeCell ref="Z79:AA79"/>
    <mergeCell ref="AD79:AF79"/>
    <mergeCell ref="AG77:AH77"/>
    <mergeCell ref="I78:K78"/>
    <mergeCell ref="L78:N78"/>
    <mergeCell ref="Q78:T78"/>
    <mergeCell ref="V78:W78"/>
    <mergeCell ref="Z78:AA78"/>
    <mergeCell ref="AD78:AF78"/>
    <mergeCell ref="AG78:AH78"/>
    <mergeCell ref="I77:K77"/>
    <mergeCell ref="L77:N77"/>
    <mergeCell ref="Q77:T77"/>
    <mergeCell ref="V77:W77"/>
    <mergeCell ref="Z77:AA77"/>
    <mergeCell ref="AD77:AF77"/>
    <mergeCell ref="AG75:AH75"/>
    <mergeCell ref="I76:K76"/>
    <mergeCell ref="L76:N76"/>
    <mergeCell ref="Q76:T76"/>
    <mergeCell ref="V76:W76"/>
    <mergeCell ref="Z76:AA76"/>
    <mergeCell ref="AD76:AF76"/>
    <mergeCell ref="AG76:AH76"/>
    <mergeCell ref="I75:K75"/>
    <mergeCell ref="L75:N75"/>
    <mergeCell ref="Q75:T75"/>
    <mergeCell ref="V75:W75"/>
    <mergeCell ref="Z75:AA75"/>
    <mergeCell ref="AD75:AF75"/>
    <mergeCell ref="AG73:AH73"/>
    <mergeCell ref="I74:K74"/>
    <mergeCell ref="L74:N74"/>
    <mergeCell ref="Q74:T74"/>
    <mergeCell ref="V74:W74"/>
    <mergeCell ref="Z74:AA74"/>
    <mergeCell ref="AD74:AF74"/>
    <mergeCell ref="AG74:AH74"/>
    <mergeCell ref="I73:K73"/>
    <mergeCell ref="L73:N73"/>
    <mergeCell ref="Q73:T73"/>
    <mergeCell ref="V73:W73"/>
    <mergeCell ref="Z73:AA73"/>
    <mergeCell ref="AD73:AF73"/>
    <mergeCell ref="I72:K72"/>
    <mergeCell ref="L72:N72"/>
    <mergeCell ref="Q72:T72"/>
    <mergeCell ref="V72:W72"/>
    <mergeCell ref="Z72:AA72"/>
    <mergeCell ref="AD72:AF72"/>
    <mergeCell ref="AG72:AH72"/>
    <mergeCell ref="I70:K70"/>
    <mergeCell ref="L70:N70"/>
    <mergeCell ref="Q70:T70"/>
    <mergeCell ref="V70:W70"/>
    <mergeCell ref="Z70:AA70"/>
    <mergeCell ref="I71:K71"/>
    <mergeCell ref="Q71:T71"/>
    <mergeCell ref="V71:W71"/>
    <mergeCell ref="Z71:AA71"/>
    <mergeCell ref="AD71:AF71"/>
    <mergeCell ref="AG71:AH71"/>
    <mergeCell ref="AD70:AF70"/>
    <mergeCell ref="AG70:AH70"/>
    <mergeCell ref="L71:N71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AG49:AH49"/>
    <mergeCell ref="L50:N50"/>
    <mergeCell ref="I51:K51"/>
    <mergeCell ref="L51:N51"/>
    <mergeCell ref="Q51:T51"/>
    <mergeCell ref="V51:W51"/>
    <mergeCell ref="Z51:AA51"/>
    <mergeCell ref="AD51:AF51"/>
    <mergeCell ref="AG51:AH51"/>
    <mergeCell ref="I49:K49"/>
    <mergeCell ref="L49:N49"/>
    <mergeCell ref="Q49:T49"/>
    <mergeCell ref="V49:W49"/>
    <mergeCell ref="Z49:AA49"/>
    <mergeCell ref="AD49:AF49"/>
    <mergeCell ref="I50:K50"/>
    <mergeCell ref="Q50:T50"/>
    <mergeCell ref="V50:W50"/>
    <mergeCell ref="Z50:AA50"/>
    <mergeCell ref="AD50:AF50"/>
    <mergeCell ref="AG50:AH50"/>
    <mergeCell ref="AG47:AH47"/>
    <mergeCell ref="I48:K48"/>
    <mergeCell ref="L48:N48"/>
    <mergeCell ref="Q48:T48"/>
    <mergeCell ref="V48:W48"/>
    <mergeCell ref="Z48:AA48"/>
    <mergeCell ref="AD48:AF48"/>
    <mergeCell ref="AG48:AH48"/>
    <mergeCell ref="I47:K47"/>
    <mergeCell ref="L47:N47"/>
    <mergeCell ref="Q47:T47"/>
    <mergeCell ref="V47:W47"/>
    <mergeCell ref="Z47:AA47"/>
    <mergeCell ref="AD47:AF47"/>
    <mergeCell ref="AG45:AH45"/>
    <mergeCell ref="I46:K46"/>
    <mergeCell ref="L46:N46"/>
    <mergeCell ref="Q46:T46"/>
    <mergeCell ref="V46:W46"/>
    <mergeCell ref="Z46:AA46"/>
    <mergeCell ref="AD46:AF46"/>
    <mergeCell ref="AG46:AH46"/>
    <mergeCell ref="I45:K45"/>
    <mergeCell ref="L45:N45"/>
    <mergeCell ref="Q45:T45"/>
    <mergeCell ref="V45:W45"/>
    <mergeCell ref="Z45:AA45"/>
    <mergeCell ref="AD45:AF45"/>
    <mergeCell ref="AG43:AH43"/>
    <mergeCell ref="I44:K44"/>
    <mergeCell ref="L44:N44"/>
    <mergeCell ref="Q44:T44"/>
    <mergeCell ref="V44:W44"/>
    <mergeCell ref="Z44:AA44"/>
    <mergeCell ref="AD44:AF44"/>
    <mergeCell ref="AG44:AH44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L13:N13"/>
    <mergeCell ref="I14:K14"/>
    <mergeCell ref="L14:N14"/>
    <mergeCell ref="Q14:T14"/>
    <mergeCell ref="V14:W14"/>
    <mergeCell ref="Z14:AA14"/>
    <mergeCell ref="AD14:AF14"/>
    <mergeCell ref="AG14:AH14"/>
    <mergeCell ref="AG15:AH15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AD12:AF12"/>
    <mergeCell ref="AF9:AG9"/>
    <mergeCell ref="AG12:AH12"/>
    <mergeCell ref="K1:Q1"/>
    <mergeCell ref="K3:R3"/>
    <mergeCell ref="T3:V3"/>
    <mergeCell ref="AA3:AD3"/>
    <mergeCell ref="AF3:AG3"/>
    <mergeCell ref="K4:R4"/>
    <mergeCell ref="T4:V4"/>
    <mergeCell ref="AA4:AD4"/>
    <mergeCell ref="AF4:AG4"/>
  </mergeCells>
  <conditionalFormatting sqref="B1:B85 B87:B1048576">
    <cfRule type="containsText" dxfId="1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3120-1475-4D1F-A9B6-0B5A073BAEC9}">
  <dimension ref="A1:AP94"/>
  <sheetViews>
    <sheetView showGridLines="0" zoomScale="130" zoomScaleNormal="130" workbookViewId="0">
      <pane xSplit="1" ySplit="12" topLeftCell="B85" activePane="bottomRight" state="frozen"/>
      <selection pane="topRight" activeCell="B1" sqref="B1"/>
      <selection pane="bottomLeft" activeCell="A13" sqref="A13"/>
      <selection pane="bottomRight" activeCell="N87" sqref="N87:N94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16" style="24" customWidth="1"/>
    <col min="16" max="16" width="6.5703125" style="24" customWidth="1"/>
    <col min="17" max="17" width="8.85546875" style="24" customWidth="1"/>
    <col min="18" max="18" width="1.85546875" style="24" customWidth="1"/>
    <col min="19" max="19" width="1.28515625" style="24" customWidth="1"/>
    <col min="20" max="20" width="2.42578125" style="24" customWidth="1"/>
    <col min="21" max="21" width="10.140625" style="24" customWidth="1"/>
    <col min="22" max="22" width="2.28515625" style="24" customWidth="1"/>
    <col min="23" max="23" width="11.42578125" style="24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24" customWidth="1"/>
    <col min="34" max="34" width="2.7109375" style="24" customWidth="1"/>
    <col min="35" max="35" width="13.7109375" style="24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1.25" customHeight="1" x14ac:dyDescent="0.25">
      <c r="I1"/>
      <c r="J1"/>
      <c r="K1" s="284" t="s">
        <v>47</v>
      </c>
      <c r="L1" s="284"/>
      <c r="M1" s="284"/>
      <c r="N1" s="284"/>
      <c r="O1" s="284"/>
      <c r="P1" s="284"/>
      <c r="Q1" s="284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42" ht="4.5" customHeight="1" x14ac:dyDescent="0.25"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42" ht="11.25" customHeight="1" x14ac:dyDescent="0.25">
      <c r="I3"/>
      <c r="J3"/>
      <c r="K3" s="282" t="s">
        <v>48</v>
      </c>
      <c r="L3" s="282"/>
      <c r="M3" s="282"/>
      <c r="N3" s="282"/>
      <c r="O3" s="282"/>
      <c r="P3" s="282"/>
      <c r="Q3" s="282"/>
      <c r="R3" s="282"/>
      <c r="S3"/>
      <c r="T3" s="356">
        <v>25000</v>
      </c>
      <c r="U3" s="356"/>
      <c r="V3" s="356"/>
      <c r="W3"/>
      <c r="X3"/>
      <c r="Y3"/>
      <c r="Z3"/>
      <c r="AA3" s="282" t="s">
        <v>49</v>
      </c>
      <c r="AB3" s="282"/>
      <c r="AC3" s="282"/>
      <c r="AD3" s="282"/>
      <c r="AE3"/>
      <c r="AF3" s="356">
        <v>59416.6659</v>
      </c>
      <c r="AG3" s="356"/>
      <c r="AH3"/>
      <c r="AI3" s="59"/>
    </row>
    <row r="4" spans="1:42" ht="11.25" customHeight="1" x14ac:dyDescent="0.25">
      <c r="I4"/>
      <c r="J4"/>
      <c r="K4" s="282" t="s">
        <v>50</v>
      </c>
      <c r="L4" s="282"/>
      <c r="M4" s="282"/>
      <c r="N4" s="282"/>
      <c r="O4" s="282"/>
      <c r="P4" s="282"/>
      <c r="Q4" s="282"/>
      <c r="R4" s="282"/>
      <c r="S4"/>
      <c r="T4" s="356">
        <v>0</v>
      </c>
      <c r="U4" s="356"/>
      <c r="V4" s="356"/>
      <c r="W4"/>
      <c r="X4"/>
      <c r="Y4"/>
      <c r="Z4"/>
      <c r="AA4" s="282" t="s">
        <v>51</v>
      </c>
      <c r="AB4" s="282"/>
      <c r="AC4" s="282"/>
      <c r="AD4" s="282"/>
      <c r="AE4"/>
      <c r="AF4" s="356">
        <v>84416.665900000007</v>
      </c>
      <c r="AG4" s="356"/>
      <c r="AH4"/>
      <c r="AI4"/>
    </row>
    <row r="5" spans="1:42" ht="11.25" customHeight="1" x14ac:dyDescent="0.25">
      <c r="I5"/>
      <c r="J5"/>
      <c r="K5" s="282" t="s">
        <v>52</v>
      </c>
      <c r="L5" s="282"/>
      <c r="M5" s="282"/>
      <c r="N5" s="282"/>
      <c r="O5" s="282"/>
      <c r="P5" s="282"/>
      <c r="Q5" s="282"/>
      <c r="R5" s="282"/>
      <c r="S5"/>
      <c r="T5" s="357">
        <v>97083.334000000003</v>
      </c>
      <c r="U5" s="357"/>
      <c r="V5" s="357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42" ht="4.5" customHeight="1" x14ac:dyDescent="0.25">
      <c r="I6"/>
      <c r="J6"/>
      <c r="K6"/>
      <c r="L6"/>
      <c r="M6"/>
      <c r="N6"/>
      <c r="O6"/>
      <c r="P6"/>
      <c r="Q6"/>
      <c r="R6"/>
      <c r="S6"/>
      <c r="T6" s="45"/>
      <c r="U6" s="45"/>
      <c r="V6" s="45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42" ht="11.25" customHeight="1" x14ac:dyDescent="0.25">
      <c r="I7"/>
      <c r="J7"/>
      <c r="K7" s="284" t="s">
        <v>53</v>
      </c>
      <c r="L7" s="284"/>
      <c r="M7" s="284"/>
      <c r="N7" s="284"/>
      <c r="O7" s="284"/>
      <c r="P7" s="284"/>
      <c r="Q7" s="28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42" ht="4.5" customHeight="1" x14ac:dyDescent="0.25"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42" ht="11.25" customHeight="1" x14ac:dyDescent="0.25">
      <c r="I9"/>
      <c r="J9"/>
      <c r="K9" s="287" t="s">
        <v>54</v>
      </c>
      <c r="L9" s="287"/>
      <c r="M9" s="287"/>
      <c r="N9" s="287"/>
      <c r="O9" s="287"/>
      <c r="P9" s="287"/>
      <c r="Q9" s="287"/>
      <c r="R9" s="287"/>
      <c r="S9"/>
      <c r="T9" s="285">
        <v>3</v>
      </c>
      <c r="U9" s="285"/>
      <c r="V9" s="285"/>
      <c r="W9"/>
      <c r="X9"/>
      <c r="Y9"/>
      <c r="Z9"/>
      <c r="AA9" s="282"/>
      <c r="AB9" s="282"/>
      <c r="AC9" s="282"/>
      <c r="AD9" s="282"/>
      <c r="AE9"/>
      <c r="AF9" s="286">
        <v>7749.9998999999998</v>
      </c>
      <c r="AG9" s="286"/>
      <c r="AH9"/>
      <c r="AI9"/>
    </row>
    <row r="10" spans="1:42" ht="4.5" customHeight="1" x14ac:dyDescent="0.25"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42" ht="11.25" customHeight="1" x14ac:dyDescent="0.25">
      <c r="I11"/>
      <c r="J11"/>
      <c r="K11" s="284" t="s">
        <v>56</v>
      </c>
      <c r="L11" s="284"/>
      <c r="M11" s="284"/>
      <c r="N11" s="284"/>
      <c r="O11" s="284"/>
      <c r="P11" s="284"/>
      <c r="Q11" s="28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M11" s="13" cm="1">
        <f t="array" ref="AM11:AM33">_xlfn.UNIQUE(C:C)</f>
        <v>0</v>
      </c>
      <c r="AN11" s="13" cm="1">
        <f t="array" ref="AN11:AN33">_xlfn.UNIQUE(D:D)</f>
        <v>0</v>
      </c>
    </row>
    <row r="12" spans="1:42" ht="22.5" customHeight="1" x14ac:dyDescent="0.25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0" t="s">
        <v>57</v>
      </c>
      <c r="J12" s="280"/>
      <c r="K12" s="280"/>
      <c r="L12" s="280" t="s">
        <v>58</v>
      </c>
      <c r="M12" s="280"/>
      <c r="N12" s="280"/>
      <c r="O12" s="165" t="s">
        <v>59</v>
      </c>
      <c r="P12" s="165" t="s">
        <v>60</v>
      </c>
      <c r="Q12" s="280" t="s">
        <v>61</v>
      </c>
      <c r="R12" s="280"/>
      <c r="S12" s="280"/>
      <c r="T12" s="280"/>
      <c r="U12" s="165" t="s">
        <v>62</v>
      </c>
      <c r="V12" s="280" t="s">
        <v>63</v>
      </c>
      <c r="W12" s="280"/>
      <c r="X12" s="165" t="s">
        <v>64</v>
      </c>
      <c r="Y12"/>
      <c r="Z12" s="280" t="s">
        <v>65</v>
      </c>
      <c r="AA12" s="280"/>
      <c r="AB12" s="165" t="s">
        <v>66</v>
      </c>
      <c r="AC12" s="165" t="s">
        <v>67</v>
      </c>
      <c r="AD12" s="280" t="s">
        <v>68</v>
      </c>
      <c r="AE12" s="280"/>
      <c r="AF12" s="280"/>
      <c r="AG12" s="280" t="s">
        <v>69</v>
      </c>
      <c r="AH12" s="280"/>
      <c r="AI12" s="165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5">
      <c r="I13"/>
      <c r="J13"/>
      <c r="K13"/>
      <c r="L13" s="273" t="s">
        <v>70</v>
      </c>
      <c r="M13" s="273"/>
      <c r="N13" s="27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M13" s="23" t="str">
        <v>2021-06</v>
      </c>
      <c r="AN13" s="23" t="str">
        <v>2021-06</v>
      </c>
      <c r="AO13" s="28">
        <f t="shared" ref="AO13:AO30" si="0">SUMIFS(E:E,C:C,AM13)</f>
        <v>2583.3332999999998</v>
      </c>
    </row>
    <row r="14" spans="1:42" ht="10.5" customHeight="1" x14ac:dyDescent="0.25">
      <c r="A14" s="34" t="s">
        <v>1036</v>
      </c>
      <c r="B14" s="33" t="b">
        <f t="shared" ref="B14:B17" si="1">DATE(YEAR(AC14),MONTH(AC14),DAY(AC14))=DATE(YEAR(AD14),MONTH(AD14),DAY(AD14))</f>
        <v>1</v>
      </c>
      <c r="C14" s="33" t="str">
        <f>IF(ISBLANK(AC14)=FALSE,TEXT(AC14,"YYYY-MM"),"")</f>
        <v>2021-06</v>
      </c>
      <c r="D14" s="33" t="str">
        <f>IF(ISBLANK(AD14)=FALSE,TEXT(AD14,"YYYY-MM"),"")</f>
        <v>2021-06</v>
      </c>
      <c r="E14" s="39">
        <f>AG14</f>
        <v>2583.3332999999998</v>
      </c>
      <c r="I14" s="274" t="s">
        <v>947</v>
      </c>
      <c r="J14" s="274"/>
      <c r="K14" s="274"/>
      <c r="L14" s="275">
        <v>44367</v>
      </c>
      <c r="M14" s="275"/>
      <c r="N14" s="275"/>
      <c r="O14" s="167">
        <v>2494.3503000000001</v>
      </c>
      <c r="P14" s="167">
        <v>0</v>
      </c>
      <c r="Q14" s="279">
        <v>88.983000000000004</v>
      </c>
      <c r="R14" s="279"/>
      <c r="S14" s="279"/>
      <c r="T14" s="279"/>
      <c r="U14" s="167">
        <v>2583.3332999999998</v>
      </c>
      <c r="V14" s="279">
        <v>0</v>
      </c>
      <c r="W14" s="279"/>
      <c r="X14" s="166" t="s">
        <v>72</v>
      </c>
      <c r="Y14"/>
      <c r="Z14" s="277" t="s">
        <v>948</v>
      </c>
      <c r="AA14" s="277"/>
      <c r="AB14" s="166" t="s">
        <v>949</v>
      </c>
      <c r="AC14" s="168">
        <v>44366.445648148147</v>
      </c>
      <c r="AD14" s="278">
        <v>44366.44630787037</v>
      </c>
      <c r="AE14" s="278"/>
      <c r="AF14" s="278"/>
      <c r="AG14" s="332">
        <v>2583.3332999999998</v>
      </c>
      <c r="AH14" s="332"/>
      <c r="AI14" s="167">
        <v>0</v>
      </c>
      <c r="AM14" s="23" t="str">
        <v>2021-07</v>
      </c>
      <c r="AN14" s="23" t="str">
        <v>2021-07</v>
      </c>
      <c r="AO14" s="28">
        <f t="shared" si="0"/>
        <v>2583.3332999999998</v>
      </c>
    </row>
    <row r="15" spans="1:42" ht="10.5" customHeight="1" x14ac:dyDescent="0.25">
      <c r="A15" s="34" t="s">
        <v>1036</v>
      </c>
      <c r="B15" s="33" t="b">
        <f t="shared" si="1"/>
        <v>1</v>
      </c>
      <c r="C15" s="33" t="str">
        <f t="shared" ref="C15:D17" si="2">IF(ISBLANK(AC15)=FALSE,TEXT(AC15,"YYYY-MM"),"")</f>
        <v>2021-07</v>
      </c>
      <c r="D15" s="33" t="str">
        <f t="shared" si="2"/>
        <v>2021-07</v>
      </c>
      <c r="E15" s="39">
        <f t="shared" ref="E15:E17" si="3">AG15</f>
        <v>2583.3332999999998</v>
      </c>
      <c r="I15" s="274" t="s">
        <v>950</v>
      </c>
      <c r="J15" s="274"/>
      <c r="K15" s="274"/>
      <c r="L15" s="275">
        <v>44397</v>
      </c>
      <c r="M15" s="275"/>
      <c r="N15" s="275"/>
      <c r="O15" s="167">
        <v>2494.3503000000001</v>
      </c>
      <c r="P15" s="167">
        <v>0</v>
      </c>
      <c r="Q15" s="279">
        <v>88.983000000000004</v>
      </c>
      <c r="R15" s="279"/>
      <c r="S15" s="279"/>
      <c r="T15" s="279"/>
      <c r="U15" s="167">
        <v>2583.3332999999998</v>
      </c>
      <c r="V15" s="279">
        <v>0</v>
      </c>
      <c r="W15" s="279"/>
      <c r="X15" s="166" t="s">
        <v>72</v>
      </c>
      <c r="Y15"/>
      <c r="Z15" s="277" t="s">
        <v>948</v>
      </c>
      <c r="AA15" s="277"/>
      <c r="AB15" s="166" t="s">
        <v>951</v>
      </c>
      <c r="AC15" s="168">
        <v>44399.697916666664</v>
      </c>
      <c r="AD15" s="278">
        <v>44399.699641203704</v>
      </c>
      <c r="AE15" s="278"/>
      <c r="AF15" s="278"/>
      <c r="AG15" s="332">
        <v>2583.3332999999998</v>
      </c>
      <c r="AH15" s="332"/>
      <c r="AI15" s="167">
        <v>0</v>
      </c>
      <c r="AM15" s="23" t="str">
        <v>2021-08</v>
      </c>
      <c r="AN15" s="23" t="str">
        <v>2021-08</v>
      </c>
      <c r="AO15" s="28">
        <f t="shared" si="0"/>
        <v>2583.3332999999998</v>
      </c>
    </row>
    <row r="16" spans="1:42" ht="10.5" customHeight="1" x14ac:dyDescent="0.25">
      <c r="A16" s="34" t="s">
        <v>1036</v>
      </c>
      <c r="B16" s="33" t="b">
        <f t="shared" si="1"/>
        <v>1</v>
      </c>
      <c r="C16" s="33" t="str">
        <f t="shared" si="2"/>
        <v>2021-08</v>
      </c>
      <c r="D16" s="33" t="str">
        <f t="shared" si="2"/>
        <v>2021-08</v>
      </c>
      <c r="E16" s="39">
        <f t="shared" si="3"/>
        <v>2583.3332999999998</v>
      </c>
      <c r="I16" s="274" t="s">
        <v>952</v>
      </c>
      <c r="J16" s="274"/>
      <c r="K16" s="274"/>
      <c r="L16" s="275">
        <v>44428</v>
      </c>
      <c r="M16" s="275"/>
      <c r="N16" s="275"/>
      <c r="O16" s="167">
        <v>2494.3503000000001</v>
      </c>
      <c r="P16" s="167">
        <v>0</v>
      </c>
      <c r="Q16" s="279">
        <v>88.983000000000004</v>
      </c>
      <c r="R16" s="279"/>
      <c r="S16" s="279"/>
      <c r="T16" s="279"/>
      <c r="U16" s="167">
        <v>2583.3332999999998</v>
      </c>
      <c r="V16" s="279">
        <v>0</v>
      </c>
      <c r="W16" s="279"/>
      <c r="X16" s="166" t="s">
        <v>72</v>
      </c>
      <c r="Y16"/>
      <c r="Z16" s="277" t="s">
        <v>948</v>
      </c>
      <c r="AA16" s="277"/>
      <c r="AB16" s="166" t="s">
        <v>953</v>
      </c>
      <c r="AC16" s="168">
        <v>44428.570173611108</v>
      </c>
      <c r="AD16" s="278">
        <v>44428.570636574077</v>
      </c>
      <c r="AE16" s="278"/>
      <c r="AF16" s="278"/>
      <c r="AG16" s="332">
        <v>2583.3332999999998</v>
      </c>
      <c r="AH16" s="332"/>
      <c r="AI16" s="167">
        <v>0</v>
      </c>
      <c r="AM16" s="23" t="str">
        <v>2021-09</v>
      </c>
      <c r="AN16" s="23" t="str">
        <v>2021-09</v>
      </c>
      <c r="AO16" s="28">
        <f t="shared" si="0"/>
        <v>2583.3332999999998</v>
      </c>
    </row>
    <row r="17" spans="1:41" ht="10.5" customHeight="1" x14ac:dyDescent="0.25">
      <c r="A17" s="34" t="s">
        <v>1036</v>
      </c>
      <c r="B17" s="33" t="b">
        <f t="shared" si="1"/>
        <v>1</v>
      </c>
      <c r="C17" s="33" t="str">
        <f t="shared" si="2"/>
        <v>2021-09</v>
      </c>
      <c r="D17" s="33" t="str">
        <f t="shared" si="2"/>
        <v>2021-09</v>
      </c>
      <c r="E17" s="39">
        <f t="shared" si="3"/>
        <v>2583.3332999999998</v>
      </c>
      <c r="I17" s="274" t="s">
        <v>954</v>
      </c>
      <c r="J17" s="274"/>
      <c r="K17" s="274"/>
      <c r="L17" s="275">
        <v>44459</v>
      </c>
      <c r="M17" s="275"/>
      <c r="N17" s="275"/>
      <c r="O17" s="167">
        <v>2494.3503000000001</v>
      </c>
      <c r="P17" s="167">
        <v>0</v>
      </c>
      <c r="Q17" s="279">
        <v>88.983000000000004</v>
      </c>
      <c r="R17" s="279"/>
      <c r="S17" s="279"/>
      <c r="T17" s="279"/>
      <c r="U17" s="167">
        <v>2583.3332999999998</v>
      </c>
      <c r="V17" s="279">
        <v>0</v>
      </c>
      <c r="W17" s="279"/>
      <c r="X17" s="166" t="s">
        <v>72</v>
      </c>
      <c r="Y17"/>
      <c r="Z17" s="277" t="s">
        <v>948</v>
      </c>
      <c r="AA17" s="277"/>
      <c r="AB17" s="166" t="s">
        <v>955</v>
      </c>
      <c r="AC17" s="168">
        <v>44469.468356481484</v>
      </c>
      <c r="AD17" s="278">
        <v>44469.474293981482</v>
      </c>
      <c r="AE17" s="278"/>
      <c r="AF17" s="278"/>
      <c r="AG17" s="332">
        <v>2583.3332999999998</v>
      </c>
      <c r="AH17" s="332"/>
      <c r="AI17" s="167">
        <v>0</v>
      </c>
      <c r="AM17" s="23" t="str">
        <v>2021-11</v>
      </c>
      <c r="AN17" s="23" t="str">
        <v>2021-11</v>
      </c>
      <c r="AO17" s="28">
        <f t="shared" si="0"/>
        <v>10333.333199999999</v>
      </c>
    </row>
    <row r="18" spans="1:41" ht="10.5" customHeight="1" x14ac:dyDescent="0.25">
      <c r="A18" s="34" t="s">
        <v>1036</v>
      </c>
      <c r="B18" s="33" t="b">
        <f t="shared" ref="B18:B78" si="4">DATE(YEAR(AC18),MONTH(AC18),DAY(AC18))=DATE(YEAR(AD18),MONTH(AD18),DAY(AD18))</f>
        <v>1</v>
      </c>
      <c r="C18" s="33" t="str">
        <f t="shared" ref="C18:C78" si="5">IF(ISBLANK(AC18)=FALSE,TEXT(AC18,"YYYY-MM"),"")</f>
        <v>2021-11</v>
      </c>
      <c r="D18" s="33" t="str">
        <f t="shared" ref="D18:D78" si="6">IF(ISBLANK(AD18)=FALSE,TEXT(AD18,"YYYY-MM"),"")</f>
        <v>2021-11</v>
      </c>
      <c r="E18" s="39">
        <f t="shared" ref="E18:E78" si="7">AG18</f>
        <v>2583.3332999999998</v>
      </c>
      <c r="I18" s="351" t="s">
        <v>956</v>
      </c>
      <c r="J18" s="351"/>
      <c r="K18" s="351"/>
      <c r="L18" s="352">
        <v>44489</v>
      </c>
      <c r="M18" s="352"/>
      <c r="N18" s="352"/>
      <c r="O18" s="183">
        <v>2494.3503000000001</v>
      </c>
      <c r="P18" s="183">
        <v>0</v>
      </c>
      <c r="Q18" s="353">
        <v>88.983000000000004</v>
      </c>
      <c r="R18" s="353"/>
      <c r="S18" s="353"/>
      <c r="T18" s="353"/>
      <c r="U18" s="183">
        <v>2583.3332999999998</v>
      </c>
      <c r="V18" s="353">
        <v>0</v>
      </c>
      <c r="W18" s="353"/>
      <c r="X18" s="182" t="s">
        <v>72</v>
      </c>
      <c r="Y18" s="163"/>
      <c r="Z18" s="354" t="s">
        <v>73</v>
      </c>
      <c r="AA18" s="354"/>
      <c r="AB18" s="182" t="s">
        <v>957</v>
      </c>
      <c r="AC18" s="184">
        <v>44510.689699074072</v>
      </c>
      <c r="AD18" s="355">
        <v>44510.689699074072</v>
      </c>
      <c r="AE18" s="355"/>
      <c r="AF18" s="355"/>
      <c r="AG18" s="350">
        <v>2583.3332999999998</v>
      </c>
      <c r="AH18" s="350"/>
      <c r="AI18" s="167">
        <v>0</v>
      </c>
      <c r="AM18" s="23" t="str">
        <v>2021-12</v>
      </c>
      <c r="AN18" s="23" t="str">
        <v>2021-12</v>
      </c>
      <c r="AO18" s="28">
        <f t="shared" si="0"/>
        <v>2583.3332999999998</v>
      </c>
    </row>
    <row r="19" spans="1:41" ht="11.25" customHeight="1" x14ac:dyDescent="0.25">
      <c r="A19" s="34" t="s">
        <v>1036</v>
      </c>
      <c r="B19" s="33" t="b">
        <f t="shared" si="4"/>
        <v>1</v>
      </c>
      <c r="C19" s="33" t="str">
        <f t="shared" si="5"/>
        <v>2021-11</v>
      </c>
      <c r="D19" s="33" t="str">
        <f t="shared" si="6"/>
        <v>2021-11</v>
      </c>
      <c r="E19" s="39">
        <f t="shared" si="7"/>
        <v>2583.3332999999998</v>
      </c>
      <c r="I19" s="351" t="s">
        <v>956</v>
      </c>
      <c r="J19" s="351"/>
      <c r="K19" s="351"/>
      <c r="L19" s="352">
        <v>44489</v>
      </c>
      <c r="M19" s="352"/>
      <c r="N19" s="352"/>
      <c r="O19" s="183">
        <v>2494.3503000000001</v>
      </c>
      <c r="P19" s="183">
        <v>0</v>
      </c>
      <c r="Q19" s="353">
        <v>88.983000000000004</v>
      </c>
      <c r="R19" s="353"/>
      <c r="S19" s="353"/>
      <c r="T19" s="353"/>
      <c r="U19" s="183">
        <v>2583.3332999999998</v>
      </c>
      <c r="V19" s="353">
        <v>0</v>
      </c>
      <c r="W19" s="353"/>
      <c r="X19" s="182" t="s">
        <v>72</v>
      </c>
      <c r="Y19" s="163"/>
      <c r="Z19" s="354" t="s">
        <v>948</v>
      </c>
      <c r="AA19" s="354"/>
      <c r="AB19" s="182" t="s">
        <v>958</v>
      </c>
      <c r="AC19" s="184">
        <v>44524.520092592589</v>
      </c>
      <c r="AD19" s="355">
        <v>44524.534467592595</v>
      </c>
      <c r="AE19" s="355"/>
      <c r="AF19" s="355"/>
      <c r="AG19" s="350">
        <v>2583.3332999999998</v>
      </c>
      <c r="AH19" s="350"/>
      <c r="AI19" s="167">
        <v>0</v>
      </c>
      <c r="AM19" s="23" t="str">
        <v>2022-02</v>
      </c>
      <c r="AN19" s="23" t="str">
        <v>2022-02</v>
      </c>
      <c r="AO19" s="28">
        <f t="shared" si="0"/>
        <v>7749.9998999999989</v>
      </c>
    </row>
    <row r="20" spans="1:41" ht="11.25" customHeight="1" x14ac:dyDescent="0.25">
      <c r="A20" s="34" t="s">
        <v>1036</v>
      </c>
      <c r="B20" s="33" t="b">
        <f t="shared" si="4"/>
        <v>1</v>
      </c>
      <c r="C20" s="33" t="str">
        <f t="shared" si="5"/>
        <v>2021-11</v>
      </c>
      <c r="D20" s="33" t="str">
        <f t="shared" si="6"/>
        <v>2021-11</v>
      </c>
      <c r="E20" s="39">
        <f t="shared" si="7"/>
        <v>2583.3332999999998</v>
      </c>
      <c r="I20" s="345" t="s">
        <v>959</v>
      </c>
      <c r="J20" s="345"/>
      <c r="K20" s="345"/>
      <c r="L20" s="346">
        <v>44520</v>
      </c>
      <c r="M20" s="346"/>
      <c r="N20" s="346"/>
      <c r="O20" s="186">
        <v>2494.3503000000001</v>
      </c>
      <c r="P20" s="186">
        <v>0</v>
      </c>
      <c r="Q20" s="347">
        <v>88.983000000000004</v>
      </c>
      <c r="R20" s="347"/>
      <c r="S20" s="347"/>
      <c r="T20" s="347"/>
      <c r="U20" s="186">
        <v>2583.3332999999998</v>
      </c>
      <c r="V20" s="347">
        <v>0</v>
      </c>
      <c r="W20" s="347"/>
      <c r="X20" s="185" t="s">
        <v>72</v>
      </c>
      <c r="Y20" s="187"/>
      <c r="Z20" s="348" t="s">
        <v>73</v>
      </c>
      <c r="AA20" s="348"/>
      <c r="AB20" s="185" t="s">
        <v>960</v>
      </c>
      <c r="AC20" s="188">
        <v>44524.547939814816</v>
      </c>
      <c r="AD20" s="349">
        <v>44524.547939814816</v>
      </c>
      <c r="AE20" s="349"/>
      <c r="AF20" s="349"/>
      <c r="AG20" s="344">
        <v>2583.3332999999998</v>
      </c>
      <c r="AH20" s="344"/>
      <c r="AI20" s="167">
        <v>0</v>
      </c>
      <c r="AM20" s="23" t="str">
        <v>2022-01</v>
      </c>
      <c r="AN20" s="23" t="str">
        <v>2022-01</v>
      </c>
      <c r="AO20" s="28">
        <f t="shared" si="0"/>
        <v>2583.3332999999998</v>
      </c>
    </row>
    <row r="21" spans="1:41" ht="11.25" customHeight="1" x14ac:dyDescent="0.25">
      <c r="A21" s="34" t="s">
        <v>1036</v>
      </c>
      <c r="B21" s="33" t="b">
        <f t="shared" si="4"/>
        <v>1</v>
      </c>
      <c r="C21" s="33" t="str">
        <f t="shared" si="5"/>
        <v>2021-11</v>
      </c>
      <c r="D21" s="33" t="str">
        <f t="shared" si="6"/>
        <v>2021-11</v>
      </c>
      <c r="E21" s="39">
        <f t="shared" si="7"/>
        <v>2583.3332999999998</v>
      </c>
      <c r="I21" s="345" t="s">
        <v>959</v>
      </c>
      <c r="J21" s="345"/>
      <c r="K21" s="345"/>
      <c r="L21" s="346">
        <v>44520</v>
      </c>
      <c r="M21" s="346"/>
      <c r="N21" s="346"/>
      <c r="O21" s="186">
        <v>2494.3503000000001</v>
      </c>
      <c r="P21" s="186">
        <v>0</v>
      </c>
      <c r="Q21" s="347">
        <v>88.983000000000004</v>
      </c>
      <c r="R21" s="347"/>
      <c r="S21" s="347"/>
      <c r="T21" s="347"/>
      <c r="U21" s="186">
        <v>2583.3332999999998</v>
      </c>
      <c r="V21" s="347">
        <v>0</v>
      </c>
      <c r="W21" s="347"/>
      <c r="X21" s="185" t="s">
        <v>72</v>
      </c>
      <c r="Y21" s="187"/>
      <c r="Z21" s="348" t="s">
        <v>948</v>
      </c>
      <c r="AA21" s="348"/>
      <c r="AB21" s="185" t="s">
        <v>961</v>
      </c>
      <c r="AC21" s="188">
        <v>44528.515057870369</v>
      </c>
      <c r="AD21" s="349">
        <v>44528.527824074074</v>
      </c>
      <c r="AE21" s="349"/>
      <c r="AF21" s="349"/>
      <c r="AG21" s="344">
        <v>2583.3332999999998</v>
      </c>
      <c r="AH21" s="344"/>
      <c r="AI21" s="167">
        <v>0</v>
      </c>
      <c r="AM21" s="23" t="str">
        <v>2022-04</v>
      </c>
      <c r="AN21" s="23" t="str">
        <v>2022-04</v>
      </c>
      <c r="AO21" s="28">
        <f t="shared" si="0"/>
        <v>5166.6665999999996</v>
      </c>
    </row>
    <row r="22" spans="1:41" ht="11.25" customHeight="1" x14ac:dyDescent="0.25">
      <c r="A22" s="34" t="s">
        <v>1036</v>
      </c>
      <c r="B22" s="33" t="b">
        <f t="shared" si="4"/>
        <v>1</v>
      </c>
      <c r="C22" s="33" t="str">
        <f t="shared" si="5"/>
        <v>2021-12</v>
      </c>
      <c r="D22" s="33" t="str">
        <f t="shared" si="6"/>
        <v>2021-12</v>
      </c>
      <c r="E22" s="39">
        <f t="shared" si="7"/>
        <v>2583.3332999999998</v>
      </c>
      <c r="I22" s="339" t="s">
        <v>962</v>
      </c>
      <c r="J22" s="339"/>
      <c r="K22" s="339"/>
      <c r="L22" s="340">
        <v>44550</v>
      </c>
      <c r="M22" s="340"/>
      <c r="N22" s="340"/>
      <c r="O22" s="190">
        <v>2494.3503000000001</v>
      </c>
      <c r="P22" s="190">
        <v>0</v>
      </c>
      <c r="Q22" s="341">
        <v>88.983000000000004</v>
      </c>
      <c r="R22" s="341"/>
      <c r="S22" s="341"/>
      <c r="T22" s="341"/>
      <c r="U22" s="190">
        <v>2583.3332999999998</v>
      </c>
      <c r="V22" s="341">
        <v>0</v>
      </c>
      <c r="W22" s="341"/>
      <c r="X22" s="189" t="s">
        <v>72</v>
      </c>
      <c r="Y22" s="191"/>
      <c r="Z22" s="342" t="s">
        <v>73</v>
      </c>
      <c r="AA22" s="342"/>
      <c r="AB22" s="189" t="s">
        <v>963</v>
      </c>
      <c r="AC22" s="192">
        <v>44557.572928240741</v>
      </c>
      <c r="AD22" s="343">
        <v>44557.572928240741</v>
      </c>
      <c r="AE22" s="343"/>
      <c r="AF22" s="343"/>
      <c r="AG22" s="338">
        <v>2583.3332999999998</v>
      </c>
      <c r="AH22" s="338"/>
      <c r="AI22" s="167">
        <v>0</v>
      </c>
      <c r="AM22" s="23" t="str">
        <v>2022-05</v>
      </c>
      <c r="AN22" s="23" t="str">
        <v>2022-05</v>
      </c>
      <c r="AO22" s="28">
        <f t="shared" si="0"/>
        <v>2583.3332999999998</v>
      </c>
    </row>
    <row r="23" spans="1:41" ht="11.25" customHeight="1" x14ac:dyDescent="0.25">
      <c r="A23" s="34" t="s">
        <v>1036</v>
      </c>
      <c r="B23" s="33" t="b">
        <f t="shared" si="4"/>
        <v>0</v>
      </c>
      <c r="C23" s="33" t="str">
        <f t="shared" si="5"/>
        <v>2022-02</v>
      </c>
      <c r="D23" s="33" t="str">
        <f t="shared" si="6"/>
        <v>2022-02</v>
      </c>
      <c r="E23" s="39">
        <f t="shared" si="7"/>
        <v>2583.3332999999998</v>
      </c>
      <c r="I23" s="339" t="s">
        <v>962</v>
      </c>
      <c r="J23" s="339"/>
      <c r="K23" s="339"/>
      <c r="L23" s="340">
        <v>44550</v>
      </c>
      <c r="M23" s="340"/>
      <c r="N23" s="340"/>
      <c r="O23" s="190">
        <v>2494.3503000000001</v>
      </c>
      <c r="P23" s="190">
        <v>0</v>
      </c>
      <c r="Q23" s="341">
        <v>88.983000000000004</v>
      </c>
      <c r="R23" s="341"/>
      <c r="S23" s="341"/>
      <c r="T23" s="341"/>
      <c r="U23" s="190">
        <v>2583.3332999999998</v>
      </c>
      <c r="V23" s="341">
        <v>0</v>
      </c>
      <c r="W23" s="341"/>
      <c r="X23" s="189" t="s">
        <v>72</v>
      </c>
      <c r="Y23" s="191"/>
      <c r="Z23" s="342" t="s">
        <v>948</v>
      </c>
      <c r="AA23" s="342"/>
      <c r="AB23" s="189" t="s">
        <v>964</v>
      </c>
      <c r="AC23" s="192">
        <v>44616.511678240742</v>
      </c>
      <c r="AD23" s="343">
        <v>44615.528738425928</v>
      </c>
      <c r="AE23" s="343"/>
      <c r="AF23" s="343"/>
      <c r="AG23" s="338">
        <v>2583.3332999999998</v>
      </c>
      <c r="AH23" s="338"/>
      <c r="AI23" s="167">
        <v>0</v>
      </c>
      <c r="AM23" s="23" t="str">
        <v>2022-06</v>
      </c>
      <c r="AN23" s="23" t="str">
        <v>2022-06</v>
      </c>
      <c r="AO23" s="28">
        <f t="shared" si="0"/>
        <v>2583.3332999999998</v>
      </c>
    </row>
    <row r="24" spans="1:41" ht="11.25" customHeight="1" x14ac:dyDescent="0.25">
      <c r="A24" s="34" t="s">
        <v>1036</v>
      </c>
      <c r="B24" s="33" t="b">
        <f t="shared" si="4"/>
        <v>1</v>
      </c>
      <c r="C24" s="33" t="str">
        <f t="shared" si="5"/>
        <v>2022-01</v>
      </c>
      <c r="D24" s="33" t="str">
        <f t="shared" si="6"/>
        <v>2022-01</v>
      </c>
      <c r="E24" s="39">
        <f t="shared" si="7"/>
        <v>2583.3332999999998</v>
      </c>
      <c r="I24" s="334" t="s">
        <v>965</v>
      </c>
      <c r="J24" s="334"/>
      <c r="K24" s="334"/>
      <c r="L24" s="335">
        <v>44581</v>
      </c>
      <c r="M24" s="335"/>
      <c r="N24" s="335"/>
      <c r="O24" s="194">
        <v>2494.3503000000001</v>
      </c>
      <c r="P24" s="194">
        <v>0</v>
      </c>
      <c r="Q24" s="276">
        <v>88.983000000000004</v>
      </c>
      <c r="R24" s="276"/>
      <c r="S24" s="276"/>
      <c r="T24" s="276"/>
      <c r="U24" s="194">
        <v>2583.3332999999998</v>
      </c>
      <c r="V24" s="276">
        <v>0</v>
      </c>
      <c r="W24" s="276"/>
      <c r="X24" s="193" t="s">
        <v>72</v>
      </c>
      <c r="Y24" s="195"/>
      <c r="Z24" s="336" t="s">
        <v>73</v>
      </c>
      <c r="AA24" s="336"/>
      <c r="AB24" s="193" t="s">
        <v>966</v>
      </c>
      <c r="AC24" s="196">
        <v>44579.725613425922</v>
      </c>
      <c r="AD24" s="337">
        <v>44579.725613425922</v>
      </c>
      <c r="AE24" s="337"/>
      <c r="AF24" s="337"/>
      <c r="AG24" s="333">
        <v>2583.3332999999998</v>
      </c>
      <c r="AH24" s="333"/>
      <c r="AI24" s="167">
        <v>0</v>
      </c>
      <c r="AM24" s="23" t="str">
        <v>2022-07</v>
      </c>
      <c r="AN24" s="23" t="str">
        <v>2022-07</v>
      </c>
      <c r="AO24" s="28">
        <f t="shared" si="0"/>
        <v>2583.3332999999998</v>
      </c>
    </row>
    <row r="25" spans="1:41" ht="11.25" customHeight="1" x14ac:dyDescent="0.25">
      <c r="A25" s="34" t="s">
        <v>1036</v>
      </c>
      <c r="B25" s="33" t="b">
        <f t="shared" si="4"/>
        <v>0</v>
      </c>
      <c r="C25" s="33" t="str">
        <f t="shared" si="5"/>
        <v>2022-02</v>
      </c>
      <c r="D25" s="33" t="str">
        <f t="shared" si="6"/>
        <v>2022-02</v>
      </c>
      <c r="E25" s="39">
        <f t="shared" si="7"/>
        <v>2583.3332999999998</v>
      </c>
      <c r="I25" s="334" t="s">
        <v>965</v>
      </c>
      <c r="J25" s="334"/>
      <c r="K25" s="334"/>
      <c r="L25" s="335">
        <v>44581</v>
      </c>
      <c r="M25" s="335"/>
      <c r="N25" s="335"/>
      <c r="O25" s="194">
        <v>2494.3503000000001</v>
      </c>
      <c r="P25" s="194">
        <v>0</v>
      </c>
      <c r="Q25" s="276">
        <v>88.983000000000004</v>
      </c>
      <c r="R25" s="276"/>
      <c r="S25" s="276"/>
      <c r="T25" s="276"/>
      <c r="U25" s="194">
        <v>2583.3332999999998</v>
      </c>
      <c r="V25" s="276">
        <v>0</v>
      </c>
      <c r="W25" s="276"/>
      <c r="X25" s="193" t="s">
        <v>72</v>
      </c>
      <c r="Y25" s="195"/>
      <c r="Z25" s="336" t="s">
        <v>948</v>
      </c>
      <c r="AA25" s="336"/>
      <c r="AB25" s="193" t="s">
        <v>967</v>
      </c>
      <c r="AC25" s="196">
        <v>44616.528749999998</v>
      </c>
      <c r="AD25" s="337">
        <v>44615.537812499999</v>
      </c>
      <c r="AE25" s="337"/>
      <c r="AF25" s="337"/>
      <c r="AG25" s="333">
        <v>2583.3332999999998</v>
      </c>
      <c r="AH25" s="333"/>
      <c r="AI25" s="167">
        <v>0</v>
      </c>
      <c r="AM25" s="23" t="str">
        <v>2022-08</v>
      </c>
      <c r="AN25" s="23" t="str">
        <v>2022-08</v>
      </c>
      <c r="AO25" s="28">
        <f t="shared" si="0"/>
        <v>2583.3332999999998</v>
      </c>
    </row>
    <row r="26" spans="1:41" ht="11.25" customHeight="1" x14ac:dyDescent="0.25">
      <c r="A26" s="34" t="s">
        <v>1036</v>
      </c>
      <c r="B26" s="33" t="b">
        <f t="shared" si="4"/>
        <v>1</v>
      </c>
      <c r="C26" s="33" t="str">
        <f t="shared" si="5"/>
        <v>2022-02</v>
      </c>
      <c r="D26" s="33" t="str">
        <f t="shared" si="6"/>
        <v>2022-02</v>
      </c>
      <c r="E26" s="39">
        <f t="shared" si="7"/>
        <v>2583.3332999999998</v>
      </c>
      <c r="I26" s="274" t="s">
        <v>968</v>
      </c>
      <c r="J26" s="274"/>
      <c r="K26" s="274"/>
      <c r="L26" s="275">
        <v>44612</v>
      </c>
      <c r="M26" s="275"/>
      <c r="N26" s="275"/>
      <c r="O26" s="167">
        <v>2494.3503000000001</v>
      </c>
      <c r="P26" s="167">
        <v>0</v>
      </c>
      <c r="Q26" s="279">
        <v>88.983000000000004</v>
      </c>
      <c r="R26" s="279"/>
      <c r="S26" s="279"/>
      <c r="T26" s="279"/>
      <c r="U26" s="167">
        <v>2583.3332999999998</v>
      </c>
      <c r="V26" s="279">
        <v>0</v>
      </c>
      <c r="W26" s="279"/>
      <c r="X26" s="166" t="s">
        <v>72</v>
      </c>
      <c r="Y26"/>
      <c r="Z26" s="277" t="s">
        <v>948</v>
      </c>
      <c r="AA26" s="277"/>
      <c r="AB26" s="166" t="s">
        <v>969</v>
      </c>
      <c r="AC26" s="168">
        <v>44616.46806712963</v>
      </c>
      <c r="AD26" s="278">
        <v>44616.46806712963</v>
      </c>
      <c r="AE26" s="278"/>
      <c r="AF26" s="278"/>
      <c r="AG26" s="332">
        <v>2583.3332999999998</v>
      </c>
      <c r="AH26" s="332"/>
      <c r="AI26" s="167">
        <v>0</v>
      </c>
      <c r="AM26" s="23" t="str">
        <v>2022-09</v>
      </c>
      <c r="AN26" s="23" t="str">
        <v>2022-09</v>
      </c>
      <c r="AO26" s="28">
        <f t="shared" si="0"/>
        <v>2583.3332999999998</v>
      </c>
    </row>
    <row r="27" spans="1:41" ht="11.25" customHeight="1" x14ac:dyDescent="0.25">
      <c r="A27" s="34" t="s">
        <v>1036</v>
      </c>
      <c r="B27" s="33" t="b">
        <f t="shared" si="4"/>
        <v>0</v>
      </c>
      <c r="C27" s="33" t="str">
        <f t="shared" si="5"/>
        <v>2022-04</v>
      </c>
      <c r="D27" s="33" t="str">
        <f t="shared" si="6"/>
        <v>2022-04</v>
      </c>
      <c r="E27" s="39">
        <f t="shared" si="7"/>
        <v>2583.3332999999998</v>
      </c>
      <c r="I27" s="274" t="s">
        <v>970</v>
      </c>
      <c r="J27" s="274"/>
      <c r="K27" s="274"/>
      <c r="L27" s="275">
        <v>44640</v>
      </c>
      <c r="M27" s="275"/>
      <c r="N27" s="275"/>
      <c r="O27" s="167">
        <v>2494.3503000000001</v>
      </c>
      <c r="P27" s="167">
        <v>0</v>
      </c>
      <c r="Q27" s="279">
        <v>88.983000000000004</v>
      </c>
      <c r="R27" s="279"/>
      <c r="S27" s="279"/>
      <c r="T27" s="279"/>
      <c r="U27" s="167">
        <v>2583.3332999999998</v>
      </c>
      <c r="V27" s="279">
        <v>0</v>
      </c>
      <c r="W27" s="279"/>
      <c r="X27" s="166" t="s">
        <v>72</v>
      </c>
      <c r="Y27"/>
      <c r="Z27" s="277" t="s">
        <v>948</v>
      </c>
      <c r="AA27" s="277"/>
      <c r="AB27" s="166" t="s">
        <v>971</v>
      </c>
      <c r="AC27" s="168">
        <v>44660.728831018518</v>
      </c>
      <c r="AD27" s="278">
        <v>44659.728831018518</v>
      </c>
      <c r="AE27" s="278"/>
      <c r="AF27" s="278"/>
      <c r="AG27" s="332">
        <v>2583.3332999999998</v>
      </c>
      <c r="AH27" s="332"/>
      <c r="AI27" s="167">
        <v>0</v>
      </c>
      <c r="AM27" s="23" t="str">
        <v>2022-10</v>
      </c>
      <c r="AN27" s="23" t="str">
        <v>2022-10</v>
      </c>
      <c r="AO27" s="28">
        <f t="shared" si="0"/>
        <v>2583.3332999999998</v>
      </c>
    </row>
    <row r="28" spans="1:41" ht="11.25" customHeight="1" x14ac:dyDescent="0.25">
      <c r="A28" s="34" t="s">
        <v>1036</v>
      </c>
      <c r="B28" s="33" t="b">
        <f t="shared" si="4"/>
        <v>1</v>
      </c>
      <c r="C28" s="33" t="str">
        <f t="shared" si="5"/>
        <v>2022-04</v>
      </c>
      <c r="D28" s="33" t="str">
        <f t="shared" si="6"/>
        <v>2022-04</v>
      </c>
      <c r="E28" s="39">
        <f t="shared" si="7"/>
        <v>2583.3332999999998</v>
      </c>
      <c r="I28" s="274" t="s">
        <v>972</v>
      </c>
      <c r="J28" s="274"/>
      <c r="K28" s="274"/>
      <c r="L28" s="275">
        <v>44671</v>
      </c>
      <c r="M28" s="275"/>
      <c r="N28" s="275"/>
      <c r="O28" s="167">
        <v>2494.3503000000001</v>
      </c>
      <c r="P28" s="167">
        <v>0</v>
      </c>
      <c r="Q28" s="279">
        <v>88.983000000000004</v>
      </c>
      <c r="R28" s="279"/>
      <c r="S28" s="279"/>
      <c r="T28" s="279"/>
      <c r="U28" s="167">
        <v>2583.3332999999998</v>
      </c>
      <c r="V28" s="279">
        <v>0</v>
      </c>
      <c r="W28" s="279"/>
      <c r="X28" s="166" t="s">
        <v>72</v>
      </c>
      <c r="Y28"/>
      <c r="Z28" s="277" t="s">
        <v>948</v>
      </c>
      <c r="AA28" s="277"/>
      <c r="AB28" s="166" t="s">
        <v>973</v>
      </c>
      <c r="AC28" s="168">
        <v>44670.665254629632</v>
      </c>
      <c r="AD28" s="278">
        <v>44670.665254629632</v>
      </c>
      <c r="AE28" s="278"/>
      <c r="AF28" s="278"/>
      <c r="AG28" s="332">
        <v>2583.3332999999998</v>
      </c>
      <c r="AH28" s="332"/>
      <c r="AI28" s="167">
        <v>0</v>
      </c>
      <c r="AM28" s="23" t="str">
        <v>2022-11</v>
      </c>
      <c r="AN28" s="23" t="str">
        <v>2022-11</v>
      </c>
      <c r="AO28" s="28">
        <f t="shared" si="0"/>
        <v>2583.3332999999998</v>
      </c>
    </row>
    <row r="29" spans="1:41" ht="11.25" customHeight="1" x14ac:dyDescent="0.25">
      <c r="A29" s="34" t="s">
        <v>1036</v>
      </c>
      <c r="B29" s="33" t="b">
        <f t="shared" si="4"/>
        <v>1</v>
      </c>
      <c r="C29" s="33" t="str">
        <f t="shared" si="5"/>
        <v>2022-05</v>
      </c>
      <c r="D29" s="33" t="str">
        <f t="shared" si="6"/>
        <v>2022-05</v>
      </c>
      <c r="E29" s="39">
        <f t="shared" si="7"/>
        <v>2583.3332999999998</v>
      </c>
      <c r="I29" s="274" t="s">
        <v>974</v>
      </c>
      <c r="J29" s="274"/>
      <c r="K29" s="274"/>
      <c r="L29" s="275">
        <v>44701</v>
      </c>
      <c r="M29" s="275"/>
      <c r="N29" s="275"/>
      <c r="O29" s="167">
        <v>2494.3503000000001</v>
      </c>
      <c r="P29" s="167">
        <v>0</v>
      </c>
      <c r="Q29" s="279">
        <v>88.983000000000004</v>
      </c>
      <c r="R29" s="279"/>
      <c r="S29" s="279"/>
      <c r="T29" s="279"/>
      <c r="U29" s="167">
        <v>2583.3332999999998</v>
      </c>
      <c r="V29" s="279">
        <v>0</v>
      </c>
      <c r="W29" s="279"/>
      <c r="X29" s="166" t="s">
        <v>72</v>
      </c>
      <c r="Y29"/>
      <c r="Z29" s="277" t="s">
        <v>948</v>
      </c>
      <c r="AA29" s="277"/>
      <c r="AB29" s="166" t="s">
        <v>975</v>
      </c>
      <c r="AC29" s="168">
        <v>44707.65216435185</v>
      </c>
      <c r="AD29" s="278">
        <v>44707.65216435185</v>
      </c>
      <c r="AE29" s="278"/>
      <c r="AF29" s="278"/>
      <c r="AG29" s="332">
        <v>2583.3332999999998</v>
      </c>
      <c r="AH29" s="332"/>
      <c r="AI29" s="167">
        <v>0</v>
      </c>
      <c r="AM29" s="23" t="str">
        <v>2023-01</v>
      </c>
      <c r="AN29" s="23" t="str">
        <v>2023-01</v>
      </c>
      <c r="AO29" s="28">
        <f t="shared" si="0"/>
        <v>2583.3332999999998</v>
      </c>
    </row>
    <row r="30" spans="1:41" ht="11.25" customHeight="1" x14ac:dyDescent="0.25">
      <c r="A30" s="34" t="s">
        <v>1036</v>
      </c>
      <c r="B30" s="33" t="b">
        <f t="shared" si="4"/>
        <v>1</v>
      </c>
      <c r="C30" s="33" t="str">
        <f t="shared" si="5"/>
        <v>2022-06</v>
      </c>
      <c r="D30" s="33" t="str">
        <f t="shared" si="6"/>
        <v>2022-06</v>
      </c>
      <c r="E30" s="39">
        <f t="shared" si="7"/>
        <v>2583.3332999999998</v>
      </c>
      <c r="I30" s="274" t="s">
        <v>976</v>
      </c>
      <c r="J30" s="274"/>
      <c r="K30" s="274"/>
      <c r="L30" s="275">
        <v>44732</v>
      </c>
      <c r="M30" s="275"/>
      <c r="N30" s="275"/>
      <c r="O30" s="167">
        <v>2494.3503000000001</v>
      </c>
      <c r="P30" s="167">
        <v>0</v>
      </c>
      <c r="Q30" s="279">
        <v>88.983000000000004</v>
      </c>
      <c r="R30" s="279"/>
      <c r="S30" s="279"/>
      <c r="T30" s="279"/>
      <c r="U30" s="167">
        <v>2583.3332999999998</v>
      </c>
      <c r="V30" s="279">
        <v>0</v>
      </c>
      <c r="W30" s="279"/>
      <c r="X30" s="166" t="s">
        <v>72</v>
      </c>
      <c r="Y30"/>
      <c r="Z30" s="277" t="s">
        <v>948</v>
      </c>
      <c r="AA30" s="277"/>
      <c r="AB30" s="166" t="s">
        <v>977</v>
      </c>
      <c r="AC30" s="168">
        <v>44733.727442129632</v>
      </c>
      <c r="AD30" s="278">
        <v>44733.727442129632</v>
      </c>
      <c r="AE30" s="278"/>
      <c r="AF30" s="278"/>
      <c r="AG30" s="332">
        <v>2583.3332999999998</v>
      </c>
      <c r="AH30" s="332"/>
      <c r="AI30" s="167">
        <v>0</v>
      </c>
      <c r="AM30" s="23" t="str">
        <v>2023-02</v>
      </c>
      <c r="AN30" s="23" t="str">
        <v>2023-02</v>
      </c>
      <c r="AO30" s="28">
        <f t="shared" si="0"/>
        <v>2583.3332999999998</v>
      </c>
    </row>
    <row r="31" spans="1:41" ht="11.25" customHeight="1" x14ac:dyDescent="0.25">
      <c r="A31" s="34" t="s">
        <v>1036</v>
      </c>
      <c r="B31" s="33" t="b">
        <f t="shared" si="4"/>
        <v>1</v>
      </c>
      <c r="C31" s="33" t="str">
        <f t="shared" si="5"/>
        <v>2022-07</v>
      </c>
      <c r="D31" s="33" t="str">
        <f t="shared" si="6"/>
        <v>2022-07</v>
      </c>
      <c r="E31" s="39">
        <f t="shared" si="7"/>
        <v>2583.3332999999998</v>
      </c>
      <c r="I31" s="274" t="s">
        <v>978</v>
      </c>
      <c r="J31" s="274"/>
      <c r="K31" s="274"/>
      <c r="L31" s="275">
        <v>44762</v>
      </c>
      <c r="M31" s="275"/>
      <c r="N31" s="275"/>
      <c r="O31" s="167">
        <v>2494.3503000000001</v>
      </c>
      <c r="P31" s="167">
        <v>0</v>
      </c>
      <c r="Q31" s="279">
        <v>88.983000000000004</v>
      </c>
      <c r="R31" s="279"/>
      <c r="S31" s="279"/>
      <c r="T31" s="279"/>
      <c r="U31" s="167">
        <v>2583.3332999999998</v>
      </c>
      <c r="V31" s="279">
        <v>0</v>
      </c>
      <c r="W31" s="279"/>
      <c r="X31" s="166" t="s">
        <v>72</v>
      </c>
      <c r="Y31"/>
      <c r="Z31" s="277" t="s">
        <v>948</v>
      </c>
      <c r="AA31" s="277"/>
      <c r="AB31" s="166" t="s">
        <v>979</v>
      </c>
      <c r="AC31" s="168">
        <v>44769.760625000003</v>
      </c>
      <c r="AD31" s="278">
        <v>44769.760625000003</v>
      </c>
      <c r="AE31" s="278"/>
      <c r="AF31" s="278"/>
      <c r="AG31" s="332">
        <v>2583.3332999999998</v>
      </c>
      <c r="AH31" s="332"/>
      <c r="AI31" s="167">
        <v>0</v>
      </c>
      <c r="AM31" s="13" t="str">
        <v>2023-03</v>
      </c>
      <c r="AN31" s="13" t="str">
        <v>2023-03</v>
      </c>
    </row>
    <row r="32" spans="1:41" ht="11.25" customHeight="1" x14ac:dyDescent="0.25">
      <c r="A32" s="34" t="s">
        <v>1036</v>
      </c>
      <c r="B32" s="33" t="b">
        <f t="shared" si="4"/>
        <v>1</v>
      </c>
      <c r="C32" s="33" t="str">
        <f t="shared" si="5"/>
        <v>2022-08</v>
      </c>
      <c r="D32" s="33" t="str">
        <f t="shared" si="6"/>
        <v>2022-08</v>
      </c>
      <c r="E32" s="39">
        <f t="shared" si="7"/>
        <v>2583.3332999999998</v>
      </c>
      <c r="I32" s="274" t="s">
        <v>980</v>
      </c>
      <c r="J32" s="274"/>
      <c r="K32" s="274"/>
      <c r="L32" s="275">
        <v>44793</v>
      </c>
      <c r="M32" s="275"/>
      <c r="N32" s="275"/>
      <c r="O32" s="167">
        <v>2494.3503000000001</v>
      </c>
      <c r="P32" s="167">
        <v>0</v>
      </c>
      <c r="Q32" s="279">
        <v>88.983000000000004</v>
      </c>
      <c r="R32" s="279"/>
      <c r="S32" s="279"/>
      <c r="T32" s="279"/>
      <c r="U32" s="167">
        <v>2583.3332999999998</v>
      </c>
      <c r="V32" s="279">
        <v>0</v>
      </c>
      <c r="W32" s="279"/>
      <c r="X32" s="166" t="s">
        <v>72</v>
      </c>
      <c r="Y32"/>
      <c r="Z32" s="277" t="s">
        <v>948</v>
      </c>
      <c r="AA32" s="277"/>
      <c r="AB32" s="166" t="s">
        <v>981</v>
      </c>
      <c r="AC32" s="168">
        <v>44799.687303240738</v>
      </c>
      <c r="AD32" s="278">
        <v>44799.687303240738</v>
      </c>
      <c r="AE32" s="278"/>
      <c r="AF32" s="278"/>
      <c r="AG32" s="332">
        <v>2583.3332999999998</v>
      </c>
      <c r="AH32" s="332"/>
      <c r="AI32" s="167">
        <v>0</v>
      </c>
      <c r="AM32" s="13" t="str">
        <v>2023-04</v>
      </c>
      <c r="AN32" s="13" t="str">
        <v>2023-04</v>
      </c>
    </row>
    <row r="33" spans="1:40" ht="11.25" customHeight="1" x14ac:dyDescent="0.25">
      <c r="A33" s="34" t="s">
        <v>1036</v>
      </c>
      <c r="B33" s="33" t="b">
        <f t="shared" si="4"/>
        <v>1</v>
      </c>
      <c r="C33" s="33" t="str">
        <f t="shared" si="5"/>
        <v>2022-09</v>
      </c>
      <c r="D33" s="33" t="str">
        <f t="shared" si="6"/>
        <v>2022-09</v>
      </c>
      <c r="E33" s="39">
        <f t="shared" si="7"/>
        <v>2583.3332999999998</v>
      </c>
      <c r="I33" s="274" t="s">
        <v>982</v>
      </c>
      <c r="J33" s="274"/>
      <c r="K33" s="274"/>
      <c r="L33" s="275">
        <v>44824</v>
      </c>
      <c r="M33" s="275"/>
      <c r="N33" s="275"/>
      <c r="O33" s="167">
        <v>2494.3503000000001</v>
      </c>
      <c r="P33" s="167">
        <v>0</v>
      </c>
      <c r="Q33" s="279">
        <v>88.983000000000004</v>
      </c>
      <c r="R33" s="279"/>
      <c r="S33" s="279"/>
      <c r="T33" s="279"/>
      <c r="U33" s="167">
        <v>2583.3332999999998</v>
      </c>
      <c r="V33" s="279">
        <v>0</v>
      </c>
      <c r="W33" s="279"/>
      <c r="X33" s="166" t="s">
        <v>72</v>
      </c>
      <c r="Y33"/>
      <c r="Z33" s="277" t="s">
        <v>948</v>
      </c>
      <c r="AA33" s="277"/>
      <c r="AB33" s="166" t="s">
        <v>983</v>
      </c>
      <c r="AC33" s="168">
        <v>44825.476597222223</v>
      </c>
      <c r="AD33" s="278">
        <v>44825.476597222223</v>
      </c>
      <c r="AE33" s="278"/>
      <c r="AF33" s="278"/>
      <c r="AG33" s="332">
        <v>2583.3332999999998</v>
      </c>
      <c r="AH33" s="332"/>
      <c r="AI33" s="167">
        <v>0</v>
      </c>
      <c r="AM33" s="13" t="str">
        <v/>
      </c>
      <c r="AN33" s="13" t="str">
        <v/>
      </c>
    </row>
    <row r="34" spans="1:40" ht="11.25" customHeight="1" x14ac:dyDescent="0.25">
      <c r="A34" s="34" t="s">
        <v>1036</v>
      </c>
      <c r="B34" s="33" t="b">
        <f t="shared" si="4"/>
        <v>1</v>
      </c>
      <c r="C34" s="33" t="str">
        <f t="shared" si="5"/>
        <v>2022-10</v>
      </c>
      <c r="D34" s="33" t="str">
        <f t="shared" si="6"/>
        <v>2022-10</v>
      </c>
      <c r="E34" s="39">
        <f t="shared" si="7"/>
        <v>2583.3332999999998</v>
      </c>
      <c r="I34" s="274" t="s">
        <v>984</v>
      </c>
      <c r="J34" s="274"/>
      <c r="K34" s="274"/>
      <c r="L34" s="275">
        <v>44854</v>
      </c>
      <c r="M34" s="275"/>
      <c r="N34" s="275"/>
      <c r="O34" s="167">
        <v>2494.3503000000001</v>
      </c>
      <c r="P34" s="167">
        <v>0</v>
      </c>
      <c r="Q34" s="279">
        <v>88.983000000000004</v>
      </c>
      <c r="R34" s="279"/>
      <c r="S34" s="279"/>
      <c r="T34" s="279"/>
      <c r="U34" s="167">
        <v>2583.3332999999998</v>
      </c>
      <c r="V34" s="279">
        <v>0</v>
      </c>
      <c r="W34" s="279"/>
      <c r="X34" s="166" t="s">
        <v>72</v>
      </c>
      <c r="Y34"/>
      <c r="Z34" s="277" t="s">
        <v>948</v>
      </c>
      <c r="AA34" s="277"/>
      <c r="AB34" s="166" t="s">
        <v>985</v>
      </c>
      <c r="AC34" s="168">
        <v>44855.501504629632</v>
      </c>
      <c r="AD34" s="278">
        <v>44855.501504629632</v>
      </c>
      <c r="AE34" s="278"/>
      <c r="AF34" s="278"/>
      <c r="AG34" s="332">
        <v>2583.3332999999998</v>
      </c>
      <c r="AH34" s="332"/>
      <c r="AI34" s="167">
        <v>0</v>
      </c>
    </row>
    <row r="35" spans="1:40" ht="11.25" customHeight="1" x14ac:dyDescent="0.25">
      <c r="A35" s="34" t="s">
        <v>1036</v>
      </c>
      <c r="B35" s="33" t="b">
        <f t="shared" si="4"/>
        <v>1</v>
      </c>
      <c r="C35" s="33" t="str">
        <f t="shared" si="5"/>
        <v>2022-11</v>
      </c>
      <c r="D35" s="33" t="str">
        <f t="shared" si="6"/>
        <v>2022-11</v>
      </c>
      <c r="E35" s="39">
        <f t="shared" si="7"/>
        <v>2583.3332999999998</v>
      </c>
      <c r="I35" s="274" t="s">
        <v>986</v>
      </c>
      <c r="J35" s="274"/>
      <c r="K35" s="274"/>
      <c r="L35" s="275">
        <v>44885</v>
      </c>
      <c r="M35" s="275"/>
      <c r="N35" s="275"/>
      <c r="O35" s="167">
        <v>2494.3503000000001</v>
      </c>
      <c r="P35" s="167">
        <v>0</v>
      </c>
      <c r="Q35" s="279">
        <v>88.983000000000004</v>
      </c>
      <c r="R35" s="279"/>
      <c r="S35" s="279"/>
      <c r="T35" s="279"/>
      <c r="U35" s="167">
        <v>2583.3332999999998</v>
      </c>
      <c r="V35" s="279">
        <v>0</v>
      </c>
      <c r="W35" s="279"/>
      <c r="X35" s="166" t="s">
        <v>72</v>
      </c>
      <c r="Y35"/>
      <c r="Z35" s="277" t="s">
        <v>948</v>
      </c>
      <c r="AA35" s="277"/>
      <c r="AB35" s="166" t="s">
        <v>987</v>
      </c>
      <c r="AC35" s="168">
        <v>44894.422314814816</v>
      </c>
      <c r="AD35" s="278">
        <v>44894.422314814816</v>
      </c>
      <c r="AE35" s="278"/>
      <c r="AF35" s="278"/>
      <c r="AG35" s="332">
        <v>2583.3332999999998</v>
      </c>
      <c r="AH35" s="332"/>
      <c r="AI35" s="167">
        <v>0</v>
      </c>
    </row>
    <row r="36" spans="1:40" ht="11.25" customHeight="1" x14ac:dyDescent="0.25">
      <c r="A36" s="34" t="s">
        <v>1036</v>
      </c>
      <c r="B36" s="33" t="b">
        <f t="shared" si="4"/>
        <v>1</v>
      </c>
      <c r="C36" s="33" t="str">
        <f t="shared" si="5"/>
        <v>2023-01</v>
      </c>
      <c r="D36" s="33" t="str">
        <f t="shared" si="6"/>
        <v>2023-01</v>
      </c>
      <c r="E36" s="39">
        <f t="shared" si="7"/>
        <v>2583.3332999999998</v>
      </c>
      <c r="I36" s="274" t="s">
        <v>988</v>
      </c>
      <c r="J36" s="274"/>
      <c r="K36" s="274"/>
      <c r="L36" s="275">
        <v>44915</v>
      </c>
      <c r="M36" s="275"/>
      <c r="N36" s="275"/>
      <c r="O36" s="167">
        <v>2494.3503000000001</v>
      </c>
      <c r="P36" s="167">
        <v>0</v>
      </c>
      <c r="Q36" s="279">
        <v>88.983000000000004</v>
      </c>
      <c r="R36" s="279"/>
      <c r="S36" s="279"/>
      <c r="T36" s="279"/>
      <c r="U36" s="167">
        <v>2583.3332999999998</v>
      </c>
      <c r="V36" s="279">
        <v>0</v>
      </c>
      <c r="W36" s="279"/>
      <c r="X36" s="166" t="s">
        <v>72</v>
      </c>
      <c r="Y36"/>
      <c r="Z36" s="277" t="s">
        <v>948</v>
      </c>
      <c r="AA36" s="277"/>
      <c r="AB36" s="166" t="s">
        <v>989</v>
      </c>
      <c r="AC36" s="168">
        <v>44943.488391203704</v>
      </c>
      <c r="AD36" s="278">
        <v>44943.495717592596</v>
      </c>
      <c r="AE36" s="278"/>
      <c r="AF36" s="278"/>
      <c r="AG36" s="332">
        <v>2583.3332999999998</v>
      </c>
      <c r="AH36" s="332"/>
      <c r="AI36" s="167">
        <v>0</v>
      </c>
    </row>
    <row r="37" spans="1:40" ht="11.25" customHeight="1" x14ac:dyDescent="0.25">
      <c r="A37" s="34" t="s">
        <v>1036</v>
      </c>
      <c r="B37" s="33" t="b">
        <f t="shared" si="4"/>
        <v>1</v>
      </c>
      <c r="C37" s="33" t="str">
        <f t="shared" si="5"/>
        <v>2023-02</v>
      </c>
      <c r="D37" s="33" t="str">
        <f t="shared" si="6"/>
        <v>2023-02</v>
      </c>
      <c r="E37" s="39">
        <f t="shared" si="7"/>
        <v>2583.3332999999998</v>
      </c>
      <c r="I37" s="334" t="s">
        <v>990</v>
      </c>
      <c r="J37" s="334"/>
      <c r="K37" s="334"/>
      <c r="L37" s="335">
        <v>44946</v>
      </c>
      <c r="M37" s="335"/>
      <c r="N37" s="335"/>
      <c r="O37" s="194">
        <v>2494.3503000000001</v>
      </c>
      <c r="P37" s="194">
        <v>0</v>
      </c>
      <c r="Q37" s="276">
        <v>88.983000000000004</v>
      </c>
      <c r="R37" s="276"/>
      <c r="S37" s="276"/>
      <c r="T37" s="276"/>
      <c r="U37" s="194">
        <v>2583.3332999999998</v>
      </c>
      <c r="V37" s="276">
        <v>0</v>
      </c>
      <c r="W37" s="276"/>
      <c r="X37" s="193" t="s">
        <v>72</v>
      </c>
      <c r="Y37" s="195"/>
      <c r="Z37" s="336" t="s">
        <v>73</v>
      </c>
      <c r="AA37" s="336"/>
      <c r="AB37" s="193" t="s">
        <v>991</v>
      </c>
      <c r="AC37" s="196">
        <v>44968.673090277778</v>
      </c>
      <c r="AD37" s="337">
        <v>44968.678206018521</v>
      </c>
      <c r="AE37" s="337"/>
      <c r="AF37" s="337"/>
      <c r="AG37" s="333">
        <v>2583.3332999999998</v>
      </c>
      <c r="AH37" s="333"/>
      <c r="AI37" s="167">
        <v>0</v>
      </c>
    </row>
    <row r="38" spans="1:40" ht="11.25" customHeight="1" x14ac:dyDescent="0.25">
      <c r="A38" s="34" t="s">
        <v>1036</v>
      </c>
      <c r="B38" s="33" t="b">
        <f t="shared" si="4"/>
        <v>1</v>
      </c>
      <c r="C38" s="33" t="str">
        <f t="shared" si="5"/>
        <v>2023-03</v>
      </c>
      <c r="D38" s="33" t="str">
        <f t="shared" si="6"/>
        <v>2023-03</v>
      </c>
      <c r="E38" s="39">
        <f t="shared" si="7"/>
        <v>2583.3332999999998</v>
      </c>
      <c r="I38" s="334" t="s">
        <v>990</v>
      </c>
      <c r="J38" s="334"/>
      <c r="K38" s="334"/>
      <c r="L38" s="335">
        <v>44946</v>
      </c>
      <c r="M38" s="335"/>
      <c r="N38" s="335"/>
      <c r="O38" s="194">
        <v>2494.3503000000001</v>
      </c>
      <c r="P38" s="194">
        <v>0</v>
      </c>
      <c r="Q38" s="276">
        <v>88.983000000000004</v>
      </c>
      <c r="R38" s="276"/>
      <c r="S38" s="276"/>
      <c r="T38" s="276"/>
      <c r="U38" s="194">
        <v>2583.3332999999998</v>
      </c>
      <c r="V38" s="276">
        <v>0</v>
      </c>
      <c r="W38" s="276"/>
      <c r="X38" s="193" t="s">
        <v>72</v>
      </c>
      <c r="Y38" s="195"/>
      <c r="Z38" s="336" t="s">
        <v>948</v>
      </c>
      <c r="AA38" s="336"/>
      <c r="AB38" s="193" t="s">
        <v>992</v>
      </c>
      <c r="AC38" s="196">
        <v>45014.657013888886</v>
      </c>
      <c r="AD38" s="337">
        <v>45014.660902777781</v>
      </c>
      <c r="AE38" s="337"/>
      <c r="AF38" s="337"/>
      <c r="AG38" s="333">
        <v>2583.3332999999998</v>
      </c>
      <c r="AH38" s="333"/>
      <c r="AI38" s="167">
        <v>0</v>
      </c>
    </row>
    <row r="39" spans="1:40" ht="11.25" customHeight="1" x14ac:dyDescent="0.25">
      <c r="A39" s="34" t="s">
        <v>1036</v>
      </c>
      <c r="B39" s="33" t="b">
        <f t="shared" si="4"/>
        <v>1</v>
      </c>
      <c r="C39" s="33" t="str">
        <f t="shared" si="5"/>
        <v>2023-03</v>
      </c>
      <c r="D39" s="33" t="str">
        <f t="shared" si="6"/>
        <v>2023-03</v>
      </c>
      <c r="E39" s="39">
        <f t="shared" si="7"/>
        <v>2583.3332999999998</v>
      </c>
      <c r="I39" s="274" t="s">
        <v>993</v>
      </c>
      <c r="J39" s="274"/>
      <c r="K39" s="274"/>
      <c r="L39" s="275">
        <v>44977</v>
      </c>
      <c r="M39" s="275"/>
      <c r="N39" s="275"/>
      <c r="O39" s="167">
        <v>2494.3503000000001</v>
      </c>
      <c r="P39" s="167">
        <v>0</v>
      </c>
      <c r="Q39" s="279">
        <v>88.983000000000004</v>
      </c>
      <c r="R39" s="279"/>
      <c r="S39" s="279"/>
      <c r="T39" s="279"/>
      <c r="U39" s="167">
        <v>2583.3332999999998</v>
      </c>
      <c r="V39" s="279">
        <v>0</v>
      </c>
      <c r="W39" s="279"/>
      <c r="X39" s="166" t="s">
        <v>72</v>
      </c>
      <c r="Y39"/>
      <c r="Z39" s="277" t="s">
        <v>948</v>
      </c>
      <c r="AA39" s="277"/>
      <c r="AB39" s="166" t="s">
        <v>994</v>
      </c>
      <c r="AC39" s="168">
        <v>45014.668356481481</v>
      </c>
      <c r="AD39" s="278">
        <v>45014.695428240739</v>
      </c>
      <c r="AE39" s="278"/>
      <c r="AF39" s="278"/>
      <c r="AG39" s="332">
        <v>2583.3332999999998</v>
      </c>
      <c r="AH39" s="332"/>
      <c r="AI39" s="167">
        <v>0</v>
      </c>
    </row>
    <row r="40" spans="1:40" ht="11.25" customHeight="1" x14ac:dyDescent="0.25">
      <c r="A40" s="34" t="s">
        <v>1036</v>
      </c>
      <c r="B40" s="33" t="b">
        <f t="shared" si="4"/>
        <v>1</v>
      </c>
      <c r="C40" s="33" t="str">
        <f t="shared" si="5"/>
        <v>2023-03</v>
      </c>
      <c r="D40" s="33" t="str">
        <f t="shared" si="6"/>
        <v>2023-03</v>
      </c>
      <c r="E40" s="39">
        <f t="shared" si="7"/>
        <v>2583.3332999999998</v>
      </c>
      <c r="I40" s="274" t="s">
        <v>995</v>
      </c>
      <c r="J40" s="274"/>
      <c r="K40" s="274"/>
      <c r="L40" s="275">
        <v>45005</v>
      </c>
      <c r="M40" s="275"/>
      <c r="N40" s="275"/>
      <c r="O40" s="167">
        <v>2494.3503000000001</v>
      </c>
      <c r="P40" s="167">
        <v>0</v>
      </c>
      <c r="Q40" s="279">
        <v>88.983000000000004</v>
      </c>
      <c r="R40" s="279"/>
      <c r="S40" s="279"/>
      <c r="T40" s="279"/>
      <c r="U40" s="167">
        <v>2583.3332999999998</v>
      </c>
      <c r="V40" s="279">
        <v>0</v>
      </c>
      <c r="W40" s="279"/>
      <c r="X40" s="166" t="s">
        <v>72</v>
      </c>
      <c r="Y40"/>
      <c r="Z40" s="277" t="s">
        <v>948</v>
      </c>
      <c r="AA40" s="277"/>
      <c r="AB40" s="166" t="s">
        <v>994</v>
      </c>
      <c r="AC40" s="168">
        <v>45014.668356481481</v>
      </c>
      <c r="AD40" s="278">
        <v>45014.695428240739</v>
      </c>
      <c r="AE40" s="278"/>
      <c r="AF40" s="278"/>
      <c r="AG40" s="332">
        <v>2583.3332999999998</v>
      </c>
      <c r="AH40" s="332"/>
      <c r="AI40" s="167">
        <v>0</v>
      </c>
    </row>
    <row r="41" spans="1:40" ht="11.25" customHeight="1" x14ac:dyDescent="0.25">
      <c r="A41" s="34" t="s">
        <v>1036</v>
      </c>
      <c r="B41" s="33" t="b">
        <f t="shared" si="4"/>
        <v>1</v>
      </c>
      <c r="C41" s="33" t="str">
        <f t="shared" si="5"/>
        <v>2023-04</v>
      </c>
      <c r="D41" s="33" t="str">
        <f t="shared" si="6"/>
        <v>2023-04</v>
      </c>
      <c r="E41" s="39">
        <f t="shared" si="7"/>
        <v>2583.3332999999998</v>
      </c>
      <c r="I41" s="274" t="s">
        <v>996</v>
      </c>
      <c r="J41" s="274"/>
      <c r="K41" s="274"/>
      <c r="L41" s="275">
        <v>45036</v>
      </c>
      <c r="M41" s="275"/>
      <c r="N41" s="275"/>
      <c r="O41" s="167">
        <v>2494.3503000000001</v>
      </c>
      <c r="P41" s="167">
        <v>0</v>
      </c>
      <c r="Q41" s="279">
        <v>88.983000000000004</v>
      </c>
      <c r="R41" s="279"/>
      <c r="S41" s="279"/>
      <c r="T41" s="279"/>
      <c r="U41" s="167">
        <v>2583.3332999999998</v>
      </c>
      <c r="V41" s="279">
        <v>0</v>
      </c>
      <c r="W41" s="279"/>
      <c r="X41" s="166" t="s">
        <v>72</v>
      </c>
      <c r="Y41"/>
      <c r="Z41" s="277" t="s">
        <v>948</v>
      </c>
      <c r="AA41" s="277"/>
      <c r="AB41" s="166" t="s">
        <v>997</v>
      </c>
      <c r="AC41" s="168">
        <v>45037.440706018519</v>
      </c>
      <c r="AD41" s="278">
        <v>45037.440706018519</v>
      </c>
      <c r="AE41" s="278"/>
      <c r="AF41" s="278"/>
      <c r="AG41" s="332">
        <v>2583.3332999999998</v>
      </c>
      <c r="AH41" s="332"/>
      <c r="AI41" s="167">
        <v>0</v>
      </c>
    </row>
    <row r="42" spans="1:40" ht="11.25" customHeight="1" x14ac:dyDescent="0.25">
      <c r="A42" s="34" t="s">
        <v>1036</v>
      </c>
      <c r="B42" s="33" t="b">
        <f t="shared" si="4"/>
        <v>1</v>
      </c>
      <c r="C42" s="33" t="str">
        <f t="shared" si="5"/>
        <v/>
      </c>
      <c r="D42" s="33" t="str">
        <f t="shared" si="6"/>
        <v/>
      </c>
      <c r="E42" s="39">
        <f t="shared" si="7"/>
        <v>0</v>
      </c>
      <c r="I42" s="329" t="s">
        <v>998</v>
      </c>
      <c r="J42" s="329"/>
      <c r="K42" s="329"/>
      <c r="L42" s="330">
        <v>45066</v>
      </c>
      <c r="M42" s="330"/>
      <c r="N42" s="330"/>
      <c r="O42" s="180">
        <v>2494.3503000000001</v>
      </c>
      <c r="P42" s="180">
        <v>0</v>
      </c>
      <c r="Q42" s="331">
        <v>88.983000000000004</v>
      </c>
      <c r="R42" s="331"/>
      <c r="S42" s="331"/>
      <c r="T42" s="331"/>
      <c r="U42" s="180">
        <v>2583.3332999999998</v>
      </c>
      <c r="V42" s="331">
        <v>2583.3332999999998</v>
      </c>
      <c r="W42" s="331"/>
      <c r="X42" s="166" t="s">
        <v>436</v>
      </c>
      <c r="Y42"/>
      <c r="Z42" s="277"/>
      <c r="AA42" s="277"/>
      <c r="AB42" s="166"/>
      <c r="AC42" s="168"/>
      <c r="AD42" s="278"/>
      <c r="AE42" s="278"/>
      <c r="AF42" s="278"/>
      <c r="AG42" s="279"/>
      <c r="AH42" s="279"/>
      <c r="AI42" s="167"/>
    </row>
    <row r="43" spans="1:40" ht="11.25" customHeight="1" x14ac:dyDescent="0.25">
      <c r="A43" s="34" t="s">
        <v>1036</v>
      </c>
      <c r="B43" s="33" t="b">
        <f t="shared" si="4"/>
        <v>1</v>
      </c>
      <c r="C43" s="33" t="str">
        <f t="shared" si="5"/>
        <v/>
      </c>
      <c r="D43" s="33" t="str">
        <f t="shared" si="6"/>
        <v/>
      </c>
      <c r="E43" s="39">
        <f t="shared" si="7"/>
        <v>0</v>
      </c>
      <c r="I43" s="329" t="s">
        <v>999</v>
      </c>
      <c r="J43" s="329"/>
      <c r="K43" s="329"/>
      <c r="L43" s="330">
        <v>45097</v>
      </c>
      <c r="M43" s="330"/>
      <c r="N43" s="330"/>
      <c r="O43" s="180">
        <v>2494.3503000000001</v>
      </c>
      <c r="P43" s="180">
        <v>0</v>
      </c>
      <c r="Q43" s="331">
        <v>88.983000000000004</v>
      </c>
      <c r="R43" s="331"/>
      <c r="S43" s="331"/>
      <c r="T43" s="331"/>
      <c r="U43" s="180">
        <v>2583.3332999999998</v>
      </c>
      <c r="V43" s="331">
        <v>2583.3332999999998</v>
      </c>
      <c r="W43" s="331"/>
      <c r="X43" s="166" t="s">
        <v>436</v>
      </c>
      <c r="Y43"/>
      <c r="Z43" s="277"/>
      <c r="AA43" s="277"/>
      <c r="AB43" s="166"/>
      <c r="AC43" s="168"/>
      <c r="AD43" s="278"/>
      <c r="AE43" s="278"/>
      <c r="AF43" s="278"/>
      <c r="AG43" s="279"/>
      <c r="AH43" s="279"/>
      <c r="AI43" s="167"/>
      <c r="AM43" s="181">
        <f>AG41*23</f>
        <v>59416.665899999993</v>
      </c>
    </row>
    <row r="44" spans="1:40" ht="11.25" customHeight="1" x14ac:dyDescent="0.25">
      <c r="A44" s="34" t="s">
        <v>1036</v>
      </c>
      <c r="B44" s="33" t="b">
        <f t="shared" si="4"/>
        <v>1</v>
      </c>
      <c r="C44" s="33" t="str">
        <f t="shared" si="5"/>
        <v/>
      </c>
      <c r="D44" s="33" t="str">
        <f t="shared" si="6"/>
        <v/>
      </c>
      <c r="E44" s="39">
        <f t="shared" si="7"/>
        <v>0</v>
      </c>
      <c r="I44" s="329" t="s">
        <v>1000</v>
      </c>
      <c r="J44" s="329"/>
      <c r="K44" s="329"/>
      <c r="L44" s="330">
        <v>45127</v>
      </c>
      <c r="M44" s="330"/>
      <c r="N44" s="330"/>
      <c r="O44" s="180">
        <v>2494.3503000000001</v>
      </c>
      <c r="P44" s="180">
        <v>0</v>
      </c>
      <c r="Q44" s="331">
        <v>88.983000000000004</v>
      </c>
      <c r="R44" s="331"/>
      <c r="S44" s="331"/>
      <c r="T44" s="331"/>
      <c r="U44" s="180">
        <v>2583.3332999999998</v>
      </c>
      <c r="V44" s="331">
        <v>2583.3332999999998</v>
      </c>
      <c r="W44" s="331"/>
      <c r="X44" s="166" t="s">
        <v>436</v>
      </c>
      <c r="Y44"/>
      <c r="Z44" s="277"/>
      <c r="AA44" s="277"/>
      <c r="AB44" s="166"/>
      <c r="AC44" s="168"/>
      <c r="AD44" s="278"/>
      <c r="AE44" s="278"/>
      <c r="AF44" s="278"/>
      <c r="AG44" s="279"/>
      <c r="AH44" s="279"/>
      <c r="AI44" s="167"/>
      <c r="AM44" s="181">
        <v>25000</v>
      </c>
    </row>
    <row r="45" spans="1:40" ht="11.25" customHeight="1" x14ac:dyDescent="0.25">
      <c r="A45" s="34" t="s">
        <v>1036</v>
      </c>
      <c r="B45" s="33" t="b">
        <f t="shared" si="4"/>
        <v>1</v>
      </c>
      <c r="C45" s="33" t="str">
        <f t="shared" si="5"/>
        <v/>
      </c>
      <c r="D45" s="33" t="str">
        <f t="shared" si="6"/>
        <v/>
      </c>
      <c r="E45" s="39">
        <f t="shared" si="7"/>
        <v>0</v>
      </c>
      <c r="I45" s="325" t="s">
        <v>1001</v>
      </c>
      <c r="J45" s="325"/>
      <c r="K45" s="325"/>
      <c r="L45" s="326">
        <v>45158</v>
      </c>
      <c r="M45" s="326"/>
      <c r="N45" s="326"/>
      <c r="O45" s="175">
        <v>2494.3503000000001</v>
      </c>
      <c r="P45" s="175">
        <v>0</v>
      </c>
      <c r="Q45" s="327">
        <v>88.983000000000004</v>
      </c>
      <c r="R45" s="327"/>
      <c r="S45" s="327"/>
      <c r="T45" s="327"/>
      <c r="U45" s="175">
        <v>2583.3332999999998</v>
      </c>
      <c r="V45" s="327">
        <v>2583.3332999999998</v>
      </c>
      <c r="W45" s="327"/>
      <c r="X45" s="166" t="s">
        <v>436</v>
      </c>
      <c r="Y45"/>
      <c r="Z45" s="277"/>
      <c r="AA45" s="277"/>
      <c r="AB45" s="166"/>
      <c r="AC45" s="168"/>
      <c r="AD45" s="278"/>
      <c r="AE45" s="278"/>
      <c r="AF45" s="278"/>
      <c r="AG45" s="279"/>
      <c r="AH45" s="279"/>
      <c r="AI45" s="167"/>
      <c r="AM45" s="181"/>
    </row>
    <row r="46" spans="1:40" ht="11.25" customHeight="1" x14ac:dyDescent="0.25">
      <c r="A46" s="34" t="s">
        <v>1036</v>
      </c>
      <c r="B46" s="33" t="b">
        <f t="shared" si="4"/>
        <v>1</v>
      </c>
      <c r="C46" s="33" t="str">
        <f t="shared" si="5"/>
        <v/>
      </c>
      <c r="D46" s="33" t="str">
        <f t="shared" si="6"/>
        <v/>
      </c>
      <c r="E46" s="39">
        <f t="shared" si="7"/>
        <v>0</v>
      </c>
      <c r="I46" s="325" t="s">
        <v>1002</v>
      </c>
      <c r="J46" s="325"/>
      <c r="K46" s="325"/>
      <c r="L46" s="326">
        <v>45189</v>
      </c>
      <c r="M46" s="326"/>
      <c r="N46" s="326"/>
      <c r="O46" s="175">
        <v>2494.3503000000001</v>
      </c>
      <c r="P46" s="175">
        <v>0</v>
      </c>
      <c r="Q46" s="327">
        <v>88.983000000000004</v>
      </c>
      <c r="R46" s="327"/>
      <c r="S46" s="327"/>
      <c r="T46" s="327"/>
      <c r="U46" s="175">
        <v>2583.3332999999998</v>
      </c>
      <c r="V46" s="327">
        <v>2583.3332999999998</v>
      </c>
      <c r="W46" s="327"/>
      <c r="X46" s="166" t="s">
        <v>436</v>
      </c>
      <c r="Y46"/>
      <c r="Z46" s="277"/>
      <c r="AA46" s="277"/>
      <c r="AB46" s="166"/>
      <c r="AC46" s="168"/>
      <c r="AD46" s="278"/>
      <c r="AE46" s="278"/>
      <c r="AF46" s="278"/>
      <c r="AG46" s="279"/>
      <c r="AH46" s="279"/>
      <c r="AI46" s="167"/>
    </row>
    <row r="47" spans="1:40" ht="11.25" customHeight="1" x14ac:dyDescent="0.25">
      <c r="A47" s="34" t="s">
        <v>1036</v>
      </c>
      <c r="B47" s="33" t="b">
        <f t="shared" si="4"/>
        <v>1</v>
      </c>
      <c r="C47" s="33" t="str">
        <f t="shared" si="5"/>
        <v/>
      </c>
      <c r="D47" s="33" t="str">
        <f t="shared" si="6"/>
        <v/>
      </c>
      <c r="E47" s="39">
        <f t="shared" si="7"/>
        <v>0</v>
      </c>
      <c r="I47" s="325" t="s">
        <v>1003</v>
      </c>
      <c r="J47" s="325"/>
      <c r="K47" s="325"/>
      <c r="L47" s="326">
        <v>45219</v>
      </c>
      <c r="M47" s="326"/>
      <c r="N47" s="326"/>
      <c r="O47" s="175">
        <v>2494.3503000000001</v>
      </c>
      <c r="P47" s="175">
        <v>0</v>
      </c>
      <c r="Q47" s="327">
        <v>88.983000000000004</v>
      </c>
      <c r="R47" s="327"/>
      <c r="S47" s="327"/>
      <c r="T47" s="327"/>
      <c r="U47" s="175">
        <v>2583.3332999999998</v>
      </c>
      <c r="V47" s="327">
        <v>2583.3332999999998</v>
      </c>
      <c r="W47" s="327"/>
      <c r="X47" s="166" t="s">
        <v>436</v>
      </c>
      <c r="Y47"/>
      <c r="Z47" s="277"/>
      <c r="AA47" s="277"/>
      <c r="AB47" s="166"/>
      <c r="AC47" s="168"/>
      <c r="AD47" s="278"/>
      <c r="AE47" s="278"/>
      <c r="AF47" s="278"/>
      <c r="AG47" s="279"/>
      <c r="AH47" s="279"/>
      <c r="AI47" s="167"/>
    </row>
    <row r="48" spans="1:40" ht="11.25" customHeight="1" x14ac:dyDescent="0.25">
      <c r="A48" s="34" t="s">
        <v>1036</v>
      </c>
      <c r="B48" s="33" t="b">
        <f t="shared" si="4"/>
        <v>1</v>
      </c>
      <c r="C48" s="33" t="str">
        <f t="shared" si="5"/>
        <v/>
      </c>
      <c r="D48" s="33" t="str">
        <f t="shared" si="6"/>
        <v/>
      </c>
      <c r="E48" s="39">
        <f t="shared" si="7"/>
        <v>0</v>
      </c>
      <c r="I48" s="325" t="s">
        <v>1004</v>
      </c>
      <c r="J48" s="325"/>
      <c r="K48" s="325"/>
      <c r="L48" s="326">
        <v>45250</v>
      </c>
      <c r="M48" s="326"/>
      <c r="N48" s="326"/>
      <c r="O48" s="175">
        <v>2494.3503000000001</v>
      </c>
      <c r="P48" s="175">
        <v>0</v>
      </c>
      <c r="Q48" s="327">
        <v>88.983000000000004</v>
      </c>
      <c r="R48" s="327"/>
      <c r="S48" s="327"/>
      <c r="T48" s="327"/>
      <c r="U48" s="175">
        <v>2583.3332999999998</v>
      </c>
      <c r="V48" s="327">
        <v>2583.3332999999998</v>
      </c>
      <c r="W48" s="327"/>
      <c r="X48" s="166" t="s">
        <v>436</v>
      </c>
      <c r="Y48"/>
      <c r="Z48" s="277"/>
      <c r="AA48" s="277"/>
      <c r="AB48" s="166"/>
      <c r="AC48" s="168"/>
      <c r="AD48" s="278"/>
      <c r="AE48" s="278"/>
      <c r="AF48" s="278"/>
      <c r="AG48" s="279"/>
      <c r="AH48" s="279"/>
      <c r="AI48" s="167"/>
    </row>
    <row r="49" spans="1:35" ht="11.25" customHeight="1" x14ac:dyDescent="0.25">
      <c r="A49" s="34" t="s">
        <v>1036</v>
      </c>
      <c r="B49" s="33" t="b">
        <f t="shared" si="4"/>
        <v>1</v>
      </c>
      <c r="C49" s="33" t="str">
        <f t="shared" si="5"/>
        <v/>
      </c>
      <c r="D49" s="33" t="str">
        <f t="shared" si="6"/>
        <v/>
      </c>
      <c r="E49" s="39">
        <f t="shared" si="7"/>
        <v>0</v>
      </c>
      <c r="I49" s="325" t="s">
        <v>1005</v>
      </c>
      <c r="J49" s="325"/>
      <c r="K49" s="325"/>
      <c r="L49" s="326">
        <v>45280</v>
      </c>
      <c r="M49" s="326"/>
      <c r="N49" s="326"/>
      <c r="O49" s="175">
        <v>2494.3503000000001</v>
      </c>
      <c r="P49" s="175">
        <v>0</v>
      </c>
      <c r="Q49" s="327">
        <v>88.983000000000004</v>
      </c>
      <c r="R49" s="327"/>
      <c r="S49" s="327"/>
      <c r="T49" s="327"/>
      <c r="U49" s="175">
        <v>2583.3332999999998</v>
      </c>
      <c r="V49" s="327">
        <v>2583.3332999999998</v>
      </c>
      <c r="W49" s="327"/>
      <c r="X49" s="166" t="s">
        <v>436</v>
      </c>
      <c r="Y49"/>
      <c r="Z49" s="277"/>
      <c r="AA49" s="277"/>
      <c r="AB49" s="166"/>
      <c r="AC49" s="168"/>
      <c r="AD49" s="278"/>
      <c r="AE49" s="278"/>
      <c r="AF49" s="278"/>
      <c r="AG49" s="279"/>
      <c r="AH49" s="279"/>
      <c r="AI49" s="167"/>
    </row>
    <row r="50" spans="1:35" ht="11.25" customHeight="1" x14ac:dyDescent="0.25">
      <c r="A50" s="34" t="s">
        <v>1036</v>
      </c>
      <c r="B50" s="33" t="b">
        <f t="shared" si="4"/>
        <v>1</v>
      </c>
      <c r="C50" s="33" t="str">
        <f t="shared" si="5"/>
        <v/>
      </c>
      <c r="D50" s="33" t="str">
        <f t="shared" si="6"/>
        <v/>
      </c>
      <c r="E50" s="39">
        <f t="shared" si="7"/>
        <v>0</v>
      </c>
      <c r="I50" s="325" t="s">
        <v>1006</v>
      </c>
      <c r="J50" s="325"/>
      <c r="K50" s="325"/>
      <c r="L50" s="326">
        <v>45311</v>
      </c>
      <c r="M50" s="326"/>
      <c r="N50" s="326"/>
      <c r="O50" s="175">
        <v>2494.3503000000001</v>
      </c>
      <c r="P50" s="175">
        <v>0</v>
      </c>
      <c r="Q50" s="327">
        <v>88.983000000000004</v>
      </c>
      <c r="R50" s="327"/>
      <c r="S50" s="327"/>
      <c r="T50" s="327"/>
      <c r="U50" s="175">
        <v>2583.3332999999998</v>
      </c>
      <c r="V50" s="327">
        <v>2583.3332999999998</v>
      </c>
      <c r="W50" s="327"/>
      <c r="X50" s="166" t="s">
        <v>436</v>
      </c>
      <c r="Y50"/>
      <c r="Z50" s="277"/>
      <c r="AA50" s="277"/>
      <c r="AB50" s="166"/>
      <c r="AC50" s="168"/>
      <c r="AD50" s="278"/>
      <c r="AE50" s="278"/>
      <c r="AF50" s="278"/>
      <c r="AG50" s="279"/>
      <c r="AH50" s="279"/>
      <c r="AI50" s="167"/>
    </row>
    <row r="51" spans="1:35" ht="11.25" customHeight="1" x14ac:dyDescent="0.25">
      <c r="A51" s="34" t="s">
        <v>1036</v>
      </c>
      <c r="B51" s="33" t="b">
        <f t="shared" si="4"/>
        <v>1</v>
      </c>
      <c r="C51" s="33" t="str">
        <f t="shared" si="5"/>
        <v/>
      </c>
      <c r="D51" s="33" t="str">
        <f t="shared" si="6"/>
        <v/>
      </c>
      <c r="E51" s="39">
        <f t="shared" si="7"/>
        <v>0</v>
      </c>
      <c r="I51" s="325" t="s">
        <v>1007</v>
      </c>
      <c r="J51" s="325"/>
      <c r="K51" s="325"/>
      <c r="L51" s="326">
        <v>45342</v>
      </c>
      <c r="M51" s="326"/>
      <c r="N51" s="326"/>
      <c r="O51" s="175">
        <v>2494.3503000000001</v>
      </c>
      <c r="P51" s="175">
        <v>0</v>
      </c>
      <c r="Q51" s="327">
        <v>88.983000000000004</v>
      </c>
      <c r="R51" s="327"/>
      <c r="S51" s="327"/>
      <c r="T51" s="327"/>
      <c r="U51" s="175">
        <v>2583.3332999999998</v>
      </c>
      <c r="V51" s="327">
        <v>2583.3332999999998</v>
      </c>
      <c r="W51" s="327"/>
      <c r="X51" s="166" t="s">
        <v>436</v>
      </c>
      <c r="Y51"/>
      <c r="Z51" s="277"/>
      <c r="AA51" s="277"/>
      <c r="AB51" s="166"/>
      <c r="AC51" s="168"/>
      <c r="AD51" s="278"/>
      <c r="AE51" s="278"/>
      <c r="AF51" s="278"/>
      <c r="AG51" s="279"/>
      <c r="AH51" s="279"/>
      <c r="AI51" s="167"/>
    </row>
    <row r="52" spans="1:35" ht="11.25" customHeight="1" x14ac:dyDescent="0.25">
      <c r="A52" s="34" t="s">
        <v>1036</v>
      </c>
      <c r="B52" s="33" t="b">
        <f t="shared" si="4"/>
        <v>1</v>
      </c>
      <c r="C52" s="33" t="str">
        <f t="shared" si="5"/>
        <v/>
      </c>
      <c r="D52" s="33" t="str">
        <f t="shared" si="6"/>
        <v/>
      </c>
      <c r="E52" s="39">
        <f t="shared" si="7"/>
        <v>0</v>
      </c>
      <c r="I52" s="325" t="s">
        <v>1008</v>
      </c>
      <c r="J52" s="325"/>
      <c r="K52" s="325"/>
      <c r="L52" s="326">
        <v>45371</v>
      </c>
      <c r="M52" s="326"/>
      <c r="N52" s="326"/>
      <c r="O52" s="175">
        <v>2494.3503000000001</v>
      </c>
      <c r="P52" s="175">
        <v>0</v>
      </c>
      <c r="Q52" s="327">
        <v>88.983000000000004</v>
      </c>
      <c r="R52" s="327"/>
      <c r="S52" s="327"/>
      <c r="T52" s="327"/>
      <c r="U52" s="175">
        <v>2583.3332999999998</v>
      </c>
      <c r="V52" s="327">
        <v>2583.3332999999998</v>
      </c>
      <c r="W52" s="327"/>
      <c r="X52" s="166" t="s">
        <v>436</v>
      </c>
      <c r="Y52"/>
      <c r="Z52" s="277"/>
      <c r="AA52" s="277"/>
      <c r="AB52" s="166"/>
      <c r="AC52" s="168"/>
      <c r="AD52" s="278"/>
      <c r="AE52" s="278"/>
      <c r="AF52" s="278"/>
      <c r="AG52" s="279"/>
      <c r="AH52" s="279"/>
      <c r="AI52" s="167"/>
    </row>
    <row r="53" spans="1:35" ht="11.25" customHeight="1" x14ac:dyDescent="0.25">
      <c r="A53" s="34" t="s">
        <v>1036</v>
      </c>
      <c r="B53" s="33" t="b">
        <f t="shared" si="4"/>
        <v>1</v>
      </c>
      <c r="C53" s="33" t="str">
        <f t="shared" si="5"/>
        <v/>
      </c>
      <c r="D53" s="33" t="str">
        <f t="shared" si="6"/>
        <v/>
      </c>
      <c r="E53" s="39">
        <f t="shared" si="7"/>
        <v>0</v>
      </c>
      <c r="I53" s="325" t="s">
        <v>1009</v>
      </c>
      <c r="J53" s="325"/>
      <c r="K53" s="325"/>
      <c r="L53" s="326">
        <v>45402</v>
      </c>
      <c r="M53" s="326"/>
      <c r="N53" s="326"/>
      <c r="O53" s="175">
        <v>2494.3503000000001</v>
      </c>
      <c r="P53" s="175">
        <v>0</v>
      </c>
      <c r="Q53" s="327">
        <v>88.983000000000004</v>
      </c>
      <c r="R53" s="327"/>
      <c r="S53" s="327"/>
      <c r="T53" s="327"/>
      <c r="U53" s="175">
        <v>2583.3332999999998</v>
      </c>
      <c r="V53" s="327">
        <v>2583.3332999999998</v>
      </c>
      <c r="W53" s="327"/>
      <c r="X53" s="166" t="s">
        <v>436</v>
      </c>
      <c r="Y53"/>
      <c r="Z53" s="277"/>
      <c r="AA53" s="277"/>
      <c r="AB53" s="166"/>
      <c r="AC53" s="168"/>
      <c r="AD53" s="278"/>
      <c r="AE53" s="278"/>
      <c r="AF53" s="278"/>
      <c r="AG53" s="279"/>
      <c r="AH53" s="279"/>
      <c r="AI53" s="167"/>
    </row>
    <row r="54" spans="1:35" ht="11.25" customHeight="1" x14ac:dyDescent="0.25">
      <c r="A54" s="34" t="s">
        <v>1036</v>
      </c>
      <c r="B54" s="33" t="b">
        <f t="shared" si="4"/>
        <v>1</v>
      </c>
      <c r="C54" s="33" t="str">
        <f t="shared" si="5"/>
        <v/>
      </c>
      <c r="D54" s="33" t="str">
        <f t="shared" si="6"/>
        <v/>
      </c>
      <c r="E54" s="39">
        <f t="shared" si="7"/>
        <v>0</v>
      </c>
      <c r="I54" s="325" t="s">
        <v>1010</v>
      </c>
      <c r="J54" s="325"/>
      <c r="K54" s="325"/>
      <c r="L54" s="326">
        <v>45432</v>
      </c>
      <c r="M54" s="326"/>
      <c r="N54" s="326"/>
      <c r="O54" s="175">
        <v>2494.3503000000001</v>
      </c>
      <c r="P54" s="175">
        <v>0</v>
      </c>
      <c r="Q54" s="327">
        <v>88.983000000000004</v>
      </c>
      <c r="R54" s="327"/>
      <c r="S54" s="327"/>
      <c r="T54" s="327"/>
      <c r="U54" s="175">
        <v>2583.3332999999998</v>
      </c>
      <c r="V54" s="327">
        <v>2583.3332999999998</v>
      </c>
      <c r="W54" s="327"/>
      <c r="X54" s="166" t="s">
        <v>436</v>
      </c>
      <c r="Y54"/>
      <c r="Z54" s="277"/>
      <c r="AA54" s="277"/>
      <c r="AB54" s="166"/>
      <c r="AC54" s="168"/>
      <c r="AD54" s="278"/>
      <c r="AE54" s="278"/>
      <c r="AF54" s="278"/>
      <c r="AG54" s="279"/>
      <c r="AH54" s="279"/>
      <c r="AI54" s="167"/>
    </row>
    <row r="55" spans="1:35" ht="11.25" customHeight="1" x14ac:dyDescent="0.25">
      <c r="A55" s="34" t="s">
        <v>1036</v>
      </c>
      <c r="B55" s="33" t="b">
        <f t="shared" si="4"/>
        <v>1</v>
      </c>
      <c r="C55" s="33" t="str">
        <f t="shared" si="5"/>
        <v/>
      </c>
      <c r="D55" s="33" t="str">
        <f t="shared" si="6"/>
        <v/>
      </c>
      <c r="E55" s="39">
        <f t="shared" si="7"/>
        <v>0</v>
      </c>
      <c r="I55" s="325" t="s">
        <v>1011</v>
      </c>
      <c r="J55" s="325"/>
      <c r="K55" s="325"/>
      <c r="L55" s="326">
        <v>45463</v>
      </c>
      <c r="M55" s="326"/>
      <c r="N55" s="326"/>
      <c r="O55" s="175">
        <v>2494.3503000000001</v>
      </c>
      <c r="P55" s="175">
        <v>0</v>
      </c>
      <c r="Q55" s="327">
        <v>88.983000000000004</v>
      </c>
      <c r="R55" s="327"/>
      <c r="S55" s="327"/>
      <c r="T55" s="327"/>
      <c r="U55" s="175">
        <v>2583.3332999999998</v>
      </c>
      <c r="V55" s="327">
        <v>2583.3332999999998</v>
      </c>
      <c r="W55" s="327"/>
      <c r="X55" s="166" t="s">
        <v>436</v>
      </c>
      <c r="Y55"/>
      <c r="Z55" s="277"/>
      <c r="AA55" s="277"/>
      <c r="AB55" s="166"/>
      <c r="AC55" s="168"/>
      <c r="AD55" s="278"/>
      <c r="AE55" s="278"/>
      <c r="AF55" s="278"/>
      <c r="AG55" s="279"/>
      <c r="AH55" s="279"/>
      <c r="AI55" s="167"/>
    </row>
    <row r="56" spans="1:35" ht="15" x14ac:dyDescent="0.25">
      <c r="A56" s="34" t="s">
        <v>1036</v>
      </c>
      <c r="B56" s="33" t="b">
        <f t="shared" si="4"/>
        <v>1</v>
      </c>
      <c r="C56" s="33" t="str">
        <f t="shared" si="5"/>
        <v/>
      </c>
      <c r="D56" s="33" t="str">
        <f t="shared" si="6"/>
        <v/>
      </c>
      <c r="E56" s="39">
        <f t="shared" si="7"/>
        <v>0</v>
      </c>
      <c r="I56" s="325" t="s">
        <v>1012</v>
      </c>
      <c r="J56" s="325"/>
      <c r="K56" s="325"/>
      <c r="L56" s="326">
        <v>45493</v>
      </c>
      <c r="M56" s="326"/>
      <c r="N56" s="326"/>
      <c r="O56" s="175">
        <v>2494.3503000000001</v>
      </c>
      <c r="P56" s="175">
        <v>0</v>
      </c>
      <c r="Q56" s="327">
        <v>88.983000000000004</v>
      </c>
      <c r="R56" s="327"/>
      <c r="S56" s="327"/>
      <c r="T56" s="327"/>
      <c r="U56" s="175">
        <v>2583.3332999999998</v>
      </c>
      <c r="V56" s="327">
        <v>2583.3332999999998</v>
      </c>
      <c r="W56" s="327"/>
      <c r="X56" s="166" t="s">
        <v>436</v>
      </c>
      <c r="Y56"/>
      <c r="Z56" s="277"/>
      <c r="AA56" s="277"/>
      <c r="AB56" s="166"/>
      <c r="AC56" s="168"/>
      <c r="AD56" s="278"/>
      <c r="AE56" s="278"/>
      <c r="AF56" s="278"/>
      <c r="AG56" s="279"/>
      <c r="AH56" s="279"/>
      <c r="AI56" s="167"/>
    </row>
    <row r="57" spans="1:35" ht="15" x14ac:dyDescent="0.25">
      <c r="A57" s="34" t="s">
        <v>1036</v>
      </c>
      <c r="B57" s="33" t="b">
        <f t="shared" si="4"/>
        <v>1</v>
      </c>
      <c r="C57" s="33" t="str">
        <f t="shared" si="5"/>
        <v/>
      </c>
      <c r="D57" s="33" t="str">
        <f t="shared" si="6"/>
        <v/>
      </c>
      <c r="E57" s="39">
        <f t="shared" si="7"/>
        <v>0</v>
      </c>
      <c r="I57" s="325" t="s">
        <v>1013</v>
      </c>
      <c r="J57" s="325"/>
      <c r="K57" s="325"/>
      <c r="L57" s="326">
        <v>45524</v>
      </c>
      <c r="M57" s="326"/>
      <c r="N57" s="326"/>
      <c r="O57" s="175">
        <v>2494.3503000000001</v>
      </c>
      <c r="P57" s="175">
        <v>0</v>
      </c>
      <c r="Q57" s="327">
        <v>88.983000000000004</v>
      </c>
      <c r="R57" s="327"/>
      <c r="S57" s="327"/>
      <c r="T57" s="327"/>
      <c r="U57" s="175">
        <v>2583.3332999999998</v>
      </c>
      <c r="V57" s="327">
        <v>2583.3332999999998</v>
      </c>
      <c r="W57" s="327"/>
      <c r="X57" s="166" t="s">
        <v>436</v>
      </c>
      <c r="Y57"/>
      <c r="Z57" s="277"/>
      <c r="AA57" s="277"/>
      <c r="AB57" s="166"/>
      <c r="AC57" s="168"/>
      <c r="AD57" s="278"/>
      <c r="AE57" s="278"/>
      <c r="AF57" s="278"/>
      <c r="AG57" s="279"/>
      <c r="AH57" s="279"/>
      <c r="AI57" s="167"/>
    </row>
    <row r="58" spans="1:35" ht="15" x14ac:dyDescent="0.25">
      <c r="A58" s="34" t="s">
        <v>1036</v>
      </c>
      <c r="B58" s="33" t="b">
        <f t="shared" si="4"/>
        <v>1</v>
      </c>
      <c r="C58" s="33" t="str">
        <f t="shared" si="5"/>
        <v/>
      </c>
      <c r="D58" s="33" t="str">
        <f t="shared" si="6"/>
        <v/>
      </c>
      <c r="E58" s="39">
        <f t="shared" si="7"/>
        <v>0</v>
      </c>
      <c r="I58" s="325" t="s">
        <v>1014</v>
      </c>
      <c r="J58" s="325"/>
      <c r="K58" s="325"/>
      <c r="L58" s="326">
        <v>45555</v>
      </c>
      <c r="M58" s="326"/>
      <c r="N58" s="326"/>
      <c r="O58" s="175">
        <v>2494.3503000000001</v>
      </c>
      <c r="P58" s="175">
        <v>0</v>
      </c>
      <c r="Q58" s="327">
        <v>88.983000000000004</v>
      </c>
      <c r="R58" s="327"/>
      <c r="S58" s="327"/>
      <c r="T58" s="327"/>
      <c r="U58" s="175">
        <v>2583.3332999999998</v>
      </c>
      <c r="V58" s="327">
        <v>2583.3332999999998</v>
      </c>
      <c r="W58" s="327"/>
      <c r="X58" s="166" t="s">
        <v>436</v>
      </c>
      <c r="Y58"/>
      <c r="Z58" s="277"/>
      <c r="AA58" s="277"/>
      <c r="AB58" s="166"/>
      <c r="AC58" s="168"/>
      <c r="AD58" s="278"/>
      <c r="AE58" s="278"/>
      <c r="AF58" s="278"/>
      <c r="AG58" s="279"/>
      <c r="AH58" s="279"/>
      <c r="AI58" s="167"/>
    </row>
    <row r="59" spans="1:35" ht="15" x14ac:dyDescent="0.25">
      <c r="A59" s="34" t="s">
        <v>1036</v>
      </c>
      <c r="B59" s="33" t="b">
        <f t="shared" si="4"/>
        <v>1</v>
      </c>
      <c r="C59" s="33" t="str">
        <f t="shared" si="5"/>
        <v/>
      </c>
      <c r="D59" s="33" t="str">
        <f t="shared" si="6"/>
        <v/>
      </c>
      <c r="E59" s="39">
        <f t="shared" si="7"/>
        <v>0</v>
      </c>
      <c r="I59" s="325" t="s">
        <v>1015</v>
      </c>
      <c r="J59" s="325"/>
      <c r="K59" s="325"/>
      <c r="L59" s="326">
        <v>45585</v>
      </c>
      <c r="M59" s="326"/>
      <c r="N59" s="326"/>
      <c r="O59" s="175">
        <v>2494.3503000000001</v>
      </c>
      <c r="P59" s="175">
        <v>0</v>
      </c>
      <c r="Q59" s="327">
        <v>88.983000000000004</v>
      </c>
      <c r="R59" s="327"/>
      <c r="S59" s="327"/>
      <c r="T59" s="327"/>
      <c r="U59" s="175">
        <v>2583.3332999999998</v>
      </c>
      <c r="V59" s="327">
        <v>2583.3332999999998</v>
      </c>
      <c r="W59" s="327"/>
      <c r="X59" s="166" t="s">
        <v>436</v>
      </c>
      <c r="Y59"/>
      <c r="Z59" s="277"/>
      <c r="AA59" s="277"/>
      <c r="AB59" s="166"/>
      <c r="AC59" s="168"/>
      <c r="AD59" s="278"/>
      <c r="AE59" s="278"/>
      <c r="AF59" s="278"/>
      <c r="AG59" s="279"/>
      <c r="AH59" s="279"/>
      <c r="AI59" s="167"/>
    </row>
    <row r="60" spans="1:35" ht="15" x14ac:dyDescent="0.25">
      <c r="A60" s="34" t="s">
        <v>1036</v>
      </c>
      <c r="B60" s="33" t="b">
        <f t="shared" si="4"/>
        <v>1</v>
      </c>
      <c r="C60" s="33" t="str">
        <f t="shared" si="5"/>
        <v/>
      </c>
      <c r="D60" s="33" t="str">
        <f t="shared" si="6"/>
        <v/>
      </c>
      <c r="E60" s="39">
        <f t="shared" si="7"/>
        <v>0</v>
      </c>
      <c r="I60" s="325" t="s">
        <v>1016</v>
      </c>
      <c r="J60" s="325"/>
      <c r="K60" s="325"/>
      <c r="L60" s="326">
        <v>45616</v>
      </c>
      <c r="M60" s="326"/>
      <c r="N60" s="326"/>
      <c r="O60" s="175">
        <v>2494.3503000000001</v>
      </c>
      <c r="P60" s="175">
        <v>0</v>
      </c>
      <c r="Q60" s="327">
        <v>88.983000000000004</v>
      </c>
      <c r="R60" s="327"/>
      <c r="S60" s="327"/>
      <c r="T60" s="327"/>
      <c r="U60" s="175">
        <v>2583.3332999999998</v>
      </c>
      <c r="V60" s="327">
        <v>2583.3332999999998</v>
      </c>
      <c r="W60" s="327"/>
      <c r="X60" s="166" t="s">
        <v>436</v>
      </c>
      <c r="Y60"/>
      <c r="Z60" s="277"/>
      <c r="AA60" s="277"/>
      <c r="AB60" s="166"/>
      <c r="AC60" s="168"/>
      <c r="AD60" s="278"/>
      <c r="AE60" s="278"/>
      <c r="AF60" s="278"/>
      <c r="AG60" s="279"/>
      <c r="AH60" s="279"/>
      <c r="AI60" s="167"/>
    </row>
    <row r="61" spans="1:35" ht="15" x14ac:dyDescent="0.25">
      <c r="A61" s="34" t="s">
        <v>1036</v>
      </c>
      <c r="B61" s="33" t="b">
        <f t="shared" si="4"/>
        <v>1</v>
      </c>
      <c r="C61" s="33" t="str">
        <f t="shared" si="5"/>
        <v/>
      </c>
      <c r="D61" s="33" t="str">
        <f t="shared" si="6"/>
        <v/>
      </c>
      <c r="E61" s="39">
        <f t="shared" si="7"/>
        <v>0</v>
      </c>
      <c r="I61" s="325" t="s">
        <v>1017</v>
      </c>
      <c r="J61" s="325"/>
      <c r="K61" s="325"/>
      <c r="L61" s="326">
        <v>45646</v>
      </c>
      <c r="M61" s="326"/>
      <c r="N61" s="326"/>
      <c r="O61" s="175">
        <v>2494.3503000000001</v>
      </c>
      <c r="P61" s="175">
        <v>0</v>
      </c>
      <c r="Q61" s="327">
        <v>88.983000000000004</v>
      </c>
      <c r="R61" s="327"/>
      <c r="S61" s="327"/>
      <c r="T61" s="327"/>
      <c r="U61" s="175">
        <v>2583.3332999999998</v>
      </c>
      <c r="V61" s="327">
        <v>2583.3332999999998</v>
      </c>
      <c r="W61" s="327"/>
      <c r="X61" s="166" t="s">
        <v>436</v>
      </c>
      <c r="Y61"/>
      <c r="Z61" s="277"/>
      <c r="AA61" s="277"/>
      <c r="AB61" s="166"/>
      <c r="AC61" s="168"/>
      <c r="AD61" s="278"/>
      <c r="AE61" s="278"/>
      <c r="AF61" s="278"/>
      <c r="AG61" s="279"/>
      <c r="AH61" s="279"/>
      <c r="AI61" s="167"/>
    </row>
    <row r="62" spans="1:35" ht="15" x14ac:dyDescent="0.25">
      <c r="A62" s="34" t="s">
        <v>1036</v>
      </c>
      <c r="B62" s="33" t="b">
        <f t="shared" si="4"/>
        <v>1</v>
      </c>
      <c r="C62" s="33" t="str">
        <f t="shared" si="5"/>
        <v/>
      </c>
      <c r="D62" s="33" t="str">
        <f t="shared" si="6"/>
        <v/>
      </c>
      <c r="E62" s="39">
        <f t="shared" si="7"/>
        <v>0</v>
      </c>
      <c r="I62" s="325" t="s">
        <v>1018</v>
      </c>
      <c r="J62" s="325"/>
      <c r="K62" s="325"/>
      <c r="L62" s="326">
        <v>45677</v>
      </c>
      <c r="M62" s="326"/>
      <c r="N62" s="326"/>
      <c r="O62" s="175">
        <v>2494.3503000000001</v>
      </c>
      <c r="P62" s="175">
        <v>0</v>
      </c>
      <c r="Q62" s="327">
        <v>88.983000000000004</v>
      </c>
      <c r="R62" s="327"/>
      <c r="S62" s="327"/>
      <c r="T62" s="327"/>
      <c r="U62" s="175">
        <v>2583.3332999999998</v>
      </c>
      <c r="V62" s="327">
        <v>2583.3332999999998</v>
      </c>
      <c r="W62" s="327"/>
      <c r="X62" s="166" t="s">
        <v>436</v>
      </c>
      <c r="Y62"/>
      <c r="Z62" s="277"/>
      <c r="AA62" s="277"/>
      <c r="AB62" s="166"/>
      <c r="AC62" s="168"/>
      <c r="AD62" s="278"/>
      <c r="AE62" s="278"/>
      <c r="AF62" s="278"/>
      <c r="AG62" s="279"/>
      <c r="AH62" s="279"/>
      <c r="AI62" s="167"/>
    </row>
    <row r="63" spans="1:35" ht="15" x14ac:dyDescent="0.25">
      <c r="A63" s="34" t="s">
        <v>1036</v>
      </c>
      <c r="B63" s="33" t="b">
        <f t="shared" si="4"/>
        <v>1</v>
      </c>
      <c r="C63" s="33" t="str">
        <f t="shared" si="5"/>
        <v/>
      </c>
      <c r="D63" s="33" t="str">
        <f t="shared" si="6"/>
        <v/>
      </c>
      <c r="E63" s="39">
        <f t="shared" si="7"/>
        <v>0</v>
      </c>
      <c r="I63" s="325" t="s">
        <v>1019</v>
      </c>
      <c r="J63" s="325"/>
      <c r="K63" s="325"/>
      <c r="L63" s="326">
        <v>45708</v>
      </c>
      <c r="M63" s="326"/>
      <c r="N63" s="326"/>
      <c r="O63" s="175">
        <v>2494.3503000000001</v>
      </c>
      <c r="P63" s="175">
        <v>0</v>
      </c>
      <c r="Q63" s="327">
        <v>88.983000000000004</v>
      </c>
      <c r="R63" s="327"/>
      <c r="S63" s="327"/>
      <c r="T63" s="327"/>
      <c r="U63" s="175">
        <v>2583.3332999999998</v>
      </c>
      <c r="V63" s="327">
        <v>2583.3332999999998</v>
      </c>
      <c r="W63" s="327"/>
      <c r="X63" s="166" t="s">
        <v>436</v>
      </c>
      <c r="Y63"/>
      <c r="Z63" s="277"/>
      <c r="AA63" s="277"/>
      <c r="AB63" s="166"/>
      <c r="AC63" s="168"/>
      <c r="AD63" s="278"/>
      <c r="AE63" s="278"/>
      <c r="AF63" s="278"/>
      <c r="AG63" s="279"/>
      <c r="AH63" s="279"/>
      <c r="AI63" s="167"/>
    </row>
    <row r="64" spans="1:35" ht="15" x14ac:dyDescent="0.25">
      <c r="A64" s="34" t="s">
        <v>1036</v>
      </c>
      <c r="B64" s="33" t="b">
        <f t="shared" si="4"/>
        <v>1</v>
      </c>
      <c r="C64" s="33" t="str">
        <f t="shared" si="5"/>
        <v/>
      </c>
      <c r="D64" s="33" t="str">
        <f t="shared" si="6"/>
        <v/>
      </c>
      <c r="E64" s="39">
        <f t="shared" si="7"/>
        <v>0</v>
      </c>
      <c r="I64" s="325" t="s">
        <v>1020</v>
      </c>
      <c r="J64" s="325"/>
      <c r="K64" s="325"/>
      <c r="L64" s="326">
        <v>45736</v>
      </c>
      <c r="M64" s="326"/>
      <c r="N64" s="326"/>
      <c r="O64" s="175">
        <v>2494.3503000000001</v>
      </c>
      <c r="P64" s="175">
        <v>0</v>
      </c>
      <c r="Q64" s="327">
        <v>88.983000000000004</v>
      </c>
      <c r="R64" s="327"/>
      <c r="S64" s="327"/>
      <c r="T64" s="327"/>
      <c r="U64" s="175">
        <v>2583.3332999999998</v>
      </c>
      <c r="V64" s="327">
        <v>2583.3332999999998</v>
      </c>
      <c r="W64" s="327"/>
      <c r="X64" s="166" t="s">
        <v>436</v>
      </c>
      <c r="Y64"/>
      <c r="Z64" s="277"/>
      <c r="AA64" s="277"/>
      <c r="AB64" s="166"/>
      <c r="AC64" s="168"/>
      <c r="AD64" s="278"/>
      <c r="AE64" s="278"/>
      <c r="AF64" s="278"/>
      <c r="AG64" s="279"/>
      <c r="AH64" s="279"/>
      <c r="AI64" s="167"/>
    </row>
    <row r="65" spans="1:35" ht="15" x14ac:dyDescent="0.25">
      <c r="A65" s="34" t="s">
        <v>1036</v>
      </c>
      <c r="B65" s="33" t="b">
        <f t="shared" si="4"/>
        <v>1</v>
      </c>
      <c r="C65" s="33" t="str">
        <f t="shared" si="5"/>
        <v/>
      </c>
      <c r="D65" s="33" t="str">
        <f t="shared" si="6"/>
        <v/>
      </c>
      <c r="E65" s="39">
        <f t="shared" si="7"/>
        <v>0</v>
      </c>
      <c r="I65" s="325" t="s">
        <v>1021</v>
      </c>
      <c r="J65" s="325"/>
      <c r="K65" s="325"/>
      <c r="L65" s="326">
        <v>45767</v>
      </c>
      <c r="M65" s="326"/>
      <c r="N65" s="326"/>
      <c r="O65" s="175">
        <v>2494.3503000000001</v>
      </c>
      <c r="P65" s="175">
        <v>0</v>
      </c>
      <c r="Q65" s="327">
        <v>88.983000000000004</v>
      </c>
      <c r="R65" s="327"/>
      <c r="S65" s="327"/>
      <c r="T65" s="327"/>
      <c r="U65" s="175">
        <v>2583.3332999999998</v>
      </c>
      <c r="V65" s="327">
        <v>2583.3332999999998</v>
      </c>
      <c r="W65" s="327"/>
      <c r="X65" s="166" t="s">
        <v>436</v>
      </c>
      <c r="Y65"/>
      <c r="Z65" s="277"/>
      <c r="AA65" s="277"/>
      <c r="AB65" s="166"/>
      <c r="AC65" s="168"/>
      <c r="AD65" s="278"/>
      <c r="AE65" s="278"/>
      <c r="AF65" s="278"/>
      <c r="AG65" s="279"/>
      <c r="AH65" s="279"/>
      <c r="AI65" s="167"/>
    </row>
    <row r="66" spans="1:35" ht="15" x14ac:dyDescent="0.25">
      <c r="A66" s="34" t="s">
        <v>1036</v>
      </c>
      <c r="B66" s="33" t="b">
        <f t="shared" si="4"/>
        <v>1</v>
      </c>
      <c r="C66" s="33" t="str">
        <f t="shared" si="5"/>
        <v/>
      </c>
      <c r="D66" s="33" t="str">
        <f t="shared" si="6"/>
        <v/>
      </c>
      <c r="E66" s="39">
        <f t="shared" si="7"/>
        <v>0</v>
      </c>
      <c r="I66" s="325" t="s">
        <v>1022</v>
      </c>
      <c r="J66" s="325"/>
      <c r="K66" s="325"/>
      <c r="L66" s="326">
        <v>45797</v>
      </c>
      <c r="M66" s="326"/>
      <c r="N66" s="326"/>
      <c r="O66" s="175">
        <v>2494.3503000000001</v>
      </c>
      <c r="P66" s="175">
        <v>0</v>
      </c>
      <c r="Q66" s="327">
        <v>88.983000000000004</v>
      </c>
      <c r="R66" s="327"/>
      <c r="S66" s="327"/>
      <c r="T66" s="327"/>
      <c r="U66" s="175">
        <v>2583.3332999999998</v>
      </c>
      <c r="V66" s="327">
        <v>2583.3332999999998</v>
      </c>
      <c r="W66" s="327"/>
      <c r="X66" s="166" t="s">
        <v>436</v>
      </c>
      <c r="Y66"/>
      <c r="Z66" s="277"/>
      <c r="AA66" s="277"/>
      <c r="AB66" s="166"/>
      <c r="AC66" s="168"/>
      <c r="AD66" s="278"/>
      <c r="AE66" s="278"/>
      <c r="AF66" s="278"/>
      <c r="AG66" s="279"/>
      <c r="AH66" s="279"/>
      <c r="AI66" s="167"/>
    </row>
    <row r="67" spans="1:35" ht="15" x14ac:dyDescent="0.25">
      <c r="A67" s="34" t="s">
        <v>1036</v>
      </c>
      <c r="B67" s="33" t="b">
        <f t="shared" si="4"/>
        <v>1</v>
      </c>
      <c r="C67" s="33" t="str">
        <f t="shared" si="5"/>
        <v/>
      </c>
      <c r="D67" s="33" t="str">
        <f t="shared" si="6"/>
        <v/>
      </c>
      <c r="E67" s="39">
        <f t="shared" si="7"/>
        <v>0</v>
      </c>
      <c r="I67" s="325" t="s">
        <v>1023</v>
      </c>
      <c r="J67" s="325"/>
      <c r="K67" s="325"/>
      <c r="L67" s="326">
        <v>45828</v>
      </c>
      <c r="M67" s="326"/>
      <c r="N67" s="326"/>
      <c r="O67" s="175">
        <v>2494.3503000000001</v>
      </c>
      <c r="P67" s="175">
        <v>0</v>
      </c>
      <c r="Q67" s="327">
        <v>88.983000000000004</v>
      </c>
      <c r="R67" s="327"/>
      <c r="S67" s="327"/>
      <c r="T67" s="327"/>
      <c r="U67" s="175">
        <v>2583.3332999999998</v>
      </c>
      <c r="V67" s="327">
        <v>2583.3332999999998</v>
      </c>
      <c r="W67" s="327"/>
      <c r="X67" s="166" t="s">
        <v>436</v>
      </c>
      <c r="Y67"/>
      <c r="Z67" s="277"/>
      <c r="AA67" s="277"/>
      <c r="AB67" s="166"/>
      <c r="AC67" s="168"/>
      <c r="AD67" s="278"/>
      <c r="AE67" s="278"/>
      <c r="AF67" s="278"/>
      <c r="AG67" s="279"/>
      <c r="AH67" s="279"/>
      <c r="AI67" s="167"/>
    </row>
    <row r="68" spans="1:35" ht="15" x14ac:dyDescent="0.25">
      <c r="A68" s="34" t="s">
        <v>1036</v>
      </c>
      <c r="B68" s="33" t="b">
        <f t="shared" si="4"/>
        <v>1</v>
      </c>
      <c r="C68" s="33" t="str">
        <f t="shared" si="5"/>
        <v/>
      </c>
      <c r="D68" s="33" t="str">
        <f t="shared" si="6"/>
        <v/>
      </c>
      <c r="E68" s="39">
        <f t="shared" si="7"/>
        <v>0</v>
      </c>
      <c r="I68" s="325" t="s">
        <v>1024</v>
      </c>
      <c r="J68" s="325"/>
      <c r="K68" s="325"/>
      <c r="L68" s="326">
        <v>45858</v>
      </c>
      <c r="M68" s="326"/>
      <c r="N68" s="326"/>
      <c r="O68" s="175">
        <v>2494.3503000000001</v>
      </c>
      <c r="P68" s="175">
        <v>0</v>
      </c>
      <c r="Q68" s="327">
        <v>88.983000000000004</v>
      </c>
      <c r="R68" s="327"/>
      <c r="S68" s="327"/>
      <c r="T68" s="327"/>
      <c r="U68" s="175">
        <v>2583.3332999999998</v>
      </c>
      <c r="V68" s="327">
        <v>2583.3332999999998</v>
      </c>
      <c r="W68" s="327"/>
      <c r="X68" s="166" t="s">
        <v>436</v>
      </c>
      <c r="Y68"/>
      <c r="Z68" s="277"/>
      <c r="AA68" s="277"/>
      <c r="AB68" s="166"/>
      <c r="AC68" s="168"/>
      <c r="AD68" s="278"/>
      <c r="AE68" s="278"/>
      <c r="AF68" s="278"/>
      <c r="AG68" s="279"/>
      <c r="AH68" s="279"/>
      <c r="AI68" s="167"/>
    </row>
    <row r="69" spans="1:35" ht="15" x14ac:dyDescent="0.25">
      <c r="A69" s="34" t="s">
        <v>1036</v>
      </c>
      <c r="B69" s="33" t="b">
        <f t="shared" si="4"/>
        <v>1</v>
      </c>
      <c r="C69" s="33" t="str">
        <f t="shared" si="5"/>
        <v/>
      </c>
      <c r="D69" s="33" t="str">
        <f t="shared" si="6"/>
        <v/>
      </c>
      <c r="E69" s="39">
        <f t="shared" si="7"/>
        <v>0</v>
      </c>
      <c r="I69" s="325" t="s">
        <v>1025</v>
      </c>
      <c r="J69" s="325"/>
      <c r="K69" s="325"/>
      <c r="L69" s="326">
        <v>45889</v>
      </c>
      <c r="M69" s="326"/>
      <c r="N69" s="326"/>
      <c r="O69" s="175">
        <v>2494.3503000000001</v>
      </c>
      <c r="P69" s="175">
        <v>0</v>
      </c>
      <c r="Q69" s="327">
        <v>88.983000000000004</v>
      </c>
      <c r="R69" s="327"/>
      <c r="S69" s="327"/>
      <c r="T69" s="327"/>
      <c r="U69" s="175">
        <v>2583.3332999999998</v>
      </c>
      <c r="V69" s="327">
        <v>2583.3332999999998</v>
      </c>
      <c r="W69" s="327"/>
      <c r="X69" s="166" t="s">
        <v>436</v>
      </c>
      <c r="Y69"/>
      <c r="Z69" s="277"/>
      <c r="AA69" s="277"/>
      <c r="AB69" s="166"/>
      <c r="AC69" s="168"/>
      <c r="AD69" s="278"/>
      <c r="AE69" s="278"/>
      <c r="AF69" s="278"/>
      <c r="AG69" s="279"/>
      <c r="AH69" s="279"/>
      <c r="AI69" s="167"/>
    </row>
    <row r="70" spans="1:35" ht="15" x14ac:dyDescent="0.25">
      <c r="A70" s="34" t="s">
        <v>1036</v>
      </c>
      <c r="B70" s="33" t="b">
        <f t="shared" si="4"/>
        <v>1</v>
      </c>
      <c r="C70" s="33" t="str">
        <f t="shared" si="5"/>
        <v/>
      </c>
      <c r="D70" s="33" t="str">
        <f t="shared" si="6"/>
        <v/>
      </c>
      <c r="E70" s="39">
        <f t="shared" si="7"/>
        <v>0</v>
      </c>
      <c r="I70" s="325" t="s">
        <v>1026</v>
      </c>
      <c r="J70" s="325"/>
      <c r="K70" s="325"/>
      <c r="L70" s="326">
        <v>45920</v>
      </c>
      <c r="M70" s="326"/>
      <c r="N70" s="326"/>
      <c r="O70" s="175">
        <v>2494.3503000000001</v>
      </c>
      <c r="P70" s="175">
        <v>0</v>
      </c>
      <c r="Q70" s="327">
        <v>88.983000000000004</v>
      </c>
      <c r="R70" s="327"/>
      <c r="S70" s="327"/>
      <c r="T70" s="327"/>
      <c r="U70" s="175">
        <v>2583.3332999999998</v>
      </c>
      <c r="V70" s="327">
        <v>2583.3332999999998</v>
      </c>
      <c r="W70" s="327"/>
      <c r="X70" s="166" t="s">
        <v>436</v>
      </c>
      <c r="Y70"/>
      <c r="Z70" s="277"/>
      <c r="AA70" s="277"/>
      <c r="AB70" s="166"/>
      <c r="AC70" s="168"/>
      <c r="AD70" s="278"/>
      <c r="AE70" s="278"/>
      <c r="AF70" s="278"/>
      <c r="AG70" s="279"/>
      <c r="AH70" s="279"/>
      <c r="AI70" s="167"/>
    </row>
    <row r="71" spans="1:35" ht="15" x14ac:dyDescent="0.25">
      <c r="A71" s="34" t="s">
        <v>1036</v>
      </c>
      <c r="B71" s="33" t="b">
        <f t="shared" si="4"/>
        <v>1</v>
      </c>
      <c r="C71" s="33" t="str">
        <f t="shared" si="5"/>
        <v/>
      </c>
      <c r="D71" s="33" t="str">
        <f t="shared" si="6"/>
        <v/>
      </c>
      <c r="E71" s="39">
        <f t="shared" si="7"/>
        <v>0</v>
      </c>
      <c r="I71" s="325" t="s">
        <v>1027</v>
      </c>
      <c r="J71" s="325"/>
      <c r="K71" s="325"/>
      <c r="L71" s="326">
        <v>45950</v>
      </c>
      <c r="M71" s="326"/>
      <c r="N71" s="326"/>
      <c r="O71" s="175">
        <v>2494.3503000000001</v>
      </c>
      <c r="P71" s="175">
        <v>0</v>
      </c>
      <c r="Q71" s="327">
        <v>88.983000000000004</v>
      </c>
      <c r="R71" s="327"/>
      <c r="S71" s="327"/>
      <c r="T71" s="327"/>
      <c r="U71" s="175">
        <v>2583.3332999999998</v>
      </c>
      <c r="V71" s="327">
        <v>2583.3332999999998</v>
      </c>
      <c r="W71" s="327"/>
      <c r="X71" s="166" t="s">
        <v>436</v>
      </c>
      <c r="Y71"/>
      <c r="Z71" s="277"/>
      <c r="AA71" s="277"/>
      <c r="AB71" s="166"/>
      <c r="AC71" s="168"/>
      <c r="AD71" s="278"/>
      <c r="AE71" s="278"/>
      <c r="AF71" s="278"/>
      <c r="AG71" s="279"/>
      <c r="AH71" s="279"/>
      <c r="AI71" s="167"/>
    </row>
    <row r="72" spans="1:35" ht="15" x14ac:dyDescent="0.25">
      <c r="A72" s="34" t="s">
        <v>1036</v>
      </c>
      <c r="B72" s="33" t="b">
        <f t="shared" si="4"/>
        <v>1</v>
      </c>
      <c r="C72" s="33" t="str">
        <f t="shared" si="5"/>
        <v/>
      </c>
      <c r="D72" s="33" t="str">
        <f t="shared" si="6"/>
        <v/>
      </c>
      <c r="E72" s="39">
        <f t="shared" si="7"/>
        <v>0</v>
      </c>
      <c r="I72" s="325" t="s">
        <v>1028</v>
      </c>
      <c r="J72" s="325"/>
      <c r="K72" s="325"/>
      <c r="L72" s="326">
        <v>45981</v>
      </c>
      <c r="M72" s="326"/>
      <c r="N72" s="326"/>
      <c r="O72" s="175">
        <v>2494.3503000000001</v>
      </c>
      <c r="P72" s="175">
        <v>0</v>
      </c>
      <c r="Q72" s="327">
        <v>88.983000000000004</v>
      </c>
      <c r="R72" s="327"/>
      <c r="S72" s="327"/>
      <c r="T72" s="327"/>
      <c r="U72" s="175">
        <v>2583.3332999999998</v>
      </c>
      <c r="V72" s="327">
        <v>2583.3332999999998</v>
      </c>
      <c r="W72" s="327"/>
      <c r="X72" s="166" t="s">
        <v>436</v>
      </c>
      <c r="Y72"/>
      <c r="Z72" s="277"/>
      <c r="AA72" s="277"/>
      <c r="AB72" s="166"/>
      <c r="AC72" s="168"/>
      <c r="AD72" s="278"/>
      <c r="AE72" s="278"/>
      <c r="AF72" s="278"/>
      <c r="AG72" s="279"/>
      <c r="AH72" s="279"/>
      <c r="AI72" s="167"/>
    </row>
    <row r="73" spans="1:35" ht="15" x14ac:dyDescent="0.25">
      <c r="A73" s="34" t="s">
        <v>1036</v>
      </c>
      <c r="B73" s="33" t="b">
        <f t="shared" si="4"/>
        <v>1</v>
      </c>
      <c r="C73" s="33" t="str">
        <f t="shared" si="5"/>
        <v/>
      </c>
      <c r="D73" s="33" t="str">
        <f t="shared" si="6"/>
        <v/>
      </c>
      <c r="E73" s="39">
        <f t="shared" si="7"/>
        <v>0</v>
      </c>
      <c r="I73" s="325" t="s">
        <v>1029</v>
      </c>
      <c r="J73" s="325"/>
      <c r="K73" s="325"/>
      <c r="L73" s="326">
        <v>46011</v>
      </c>
      <c r="M73" s="326"/>
      <c r="N73" s="326"/>
      <c r="O73" s="175">
        <v>2494.3503000000001</v>
      </c>
      <c r="P73" s="175">
        <v>0</v>
      </c>
      <c r="Q73" s="327">
        <v>88.983000000000004</v>
      </c>
      <c r="R73" s="327"/>
      <c r="S73" s="327"/>
      <c r="T73" s="327"/>
      <c r="U73" s="175">
        <v>2583.3332999999998</v>
      </c>
      <c r="V73" s="327">
        <v>2583.3332999999998</v>
      </c>
      <c r="W73" s="327"/>
      <c r="X73" s="166" t="s">
        <v>436</v>
      </c>
      <c r="Y73"/>
      <c r="Z73" s="277"/>
      <c r="AA73" s="277"/>
      <c r="AB73" s="166"/>
      <c r="AC73" s="168"/>
      <c r="AD73" s="278"/>
      <c r="AE73" s="278"/>
      <c r="AF73" s="278"/>
      <c r="AG73" s="279"/>
      <c r="AH73" s="279"/>
      <c r="AI73" s="167"/>
    </row>
    <row r="74" spans="1:35" ht="15" x14ac:dyDescent="0.25">
      <c r="A74" s="34" t="s">
        <v>1036</v>
      </c>
      <c r="B74" s="33" t="b">
        <f t="shared" si="4"/>
        <v>1</v>
      </c>
      <c r="C74" s="33" t="str">
        <f t="shared" si="5"/>
        <v/>
      </c>
      <c r="D74" s="33" t="str">
        <f t="shared" si="6"/>
        <v/>
      </c>
      <c r="E74" s="39">
        <f t="shared" si="7"/>
        <v>0</v>
      </c>
      <c r="I74" s="325" t="s">
        <v>1030</v>
      </c>
      <c r="J74" s="325"/>
      <c r="K74" s="325"/>
      <c r="L74" s="326">
        <v>46042</v>
      </c>
      <c r="M74" s="326"/>
      <c r="N74" s="326"/>
      <c r="O74" s="175">
        <v>2494.3503000000001</v>
      </c>
      <c r="P74" s="175">
        <v>0</v>
      </c>
      <c r="Q74" s="327">
        <v>88.983000000000004</v>
      </c>
      <c r="R74" s="327"/>
      <c r="S74" s="327"/>
      <c r="T74" s="327"/>
      <c r="U74" s="175">
        <v>2583.3332999999998</v>
      </c>
      <c r="V74" s="327">
        <v>2583.3332999999998</v>
      </c>
      <c r="W74" s="327"/>
      <c r="X74" s="166" t="s">
        <v>436</v>
      </c>
      <c r="Y74"/>
      <c r="Z74" s="277"/>
      <c r="AA74" s="277"/>
      <c r="AB74" s="166"/>
      <c r="AC74" s="168"/>
      <c r="AD74" s="278"/>
      <c r="AE74" s="278"/>
      <c r="AF74" s="278"/>
      <c r="AG74" s="279"/>
      <c r="AH74" s="279"/>
      <c r="AI74" s="167"/>
    </row>
    <row r="75" spans="1:35" ht="15" x14ac:dyDescent="0.25">
      <c r="A75" s="34" t="s">
        <v>1036</v>
      </c>
      <c r="B75" s="33" t="b">
        <f t="shared" si="4"/>
        <v>1</v>
      </c>
      <c r="C75" s="33" t="str">
        <f t="shared" si="5"/>
        <v/>
      </c>
      <c r="D75" s="33" t="str">
        <f t="shared" si="6"/>
        <v/>
      </c>
      <c r="E75" s="39">
        <f t="shared" si="7"/>
        <v>0</v>
      </c>
      <c r="I75" s="325" t="s">
        <v>1031</v>
      </c>
      <c r="J75" s="325"/>
      <c r="K75" s="325"/>
      <c r="L75" s="326">
        <v>46073</v>
      </c>
      <c r="M75" s="326"/>
      <c r="N75" s="326"/>
      <c r="O75" s="175">
        <v>2494.3503000000001</v>
      </c>
      <c r="P75" s="175">
        <v>0</v>
      </c>
      <c r="Q75" s="327">
        <v>88.983000000000004</v>
      </c>
      <c r="R75" s="327"/>
      <c r="S75" s="327"/>
      <c r="T75" s="327"/>
      <c r="U75" s="175">
        <v>2583.3332999999998</v>
      </c>
      <c r="V75" s="327">
        <v>2583.3332999999998</v>
      </c>
      <c r="W75" s="327"/>
      <c r="X75" s="166" t="s">
        <v>436</v>
      </c>
      <c r="Y75"/>
      <c r="Z75" s="277"/>
      <c r="AA75" s="277"/>
      <c r="AB75" s="166"/>
      <c r="AC75" s="168"/>
      <c r="AD75" s="278"/>
      <c r="AE75" s="278"/>
      <c r="AF75" s="278"/>
      <c r="AG75" s="279"/>
      <c r="AH75" s="279"/>
      <c r="AI75" s="167"/>
    </row>
    <row r="76" spans="1:35" ht="15" x14ac:dyDescent="0.25">
      <c r="A76" s="34" t="s">
        <v>1036</v>
      </c>
      <c r="B76" s="33" t="b">
        <f t="shared" si="4"/>
        <v>1</v>
      </c>
      <c r="C76" s="33" t="str">
        <f t="shared" si="5"/>
        <v/>
      </c>
      <c r="D76" s="33" t="str">
        <f t="shared" si="6"/>
        <v/>
      </c>
      <c r="E76" s="39">
        <f t="shared" si="7"/>
        <v>0</v>
      </c>
      <c r="I76" s="325" t="s">
        <v>1032</v>
      </c>
      <c r="J76" s="325"/>
      <c r="K76" s="325"/>
      <c r="L76" s="326">
        <v>46101</v>
      </c>
      <c r="M76" s="326"/>
      <c r="N76" s="326"/>
      <c r="O76" s="175">
        <v>2494.3503000000001</v>
      </c>
      <c r="P76" s="175">
        <v>0</v>
      </c>
      <c r="Q76" s="327">
        <v>88.983000000000004</v>
      </c>
      <c r="R76" s="327"/>
      <c r="S76" s="327"/>
      <c r="T76" s="327"/>
      <c r="U76" s="175">
        <v>2583.3332999999998</v>
      </c>
      <c r="V76" s="327">
        <v>2583.3332999999998</v>
      </c>
      <c r="W76" s="327"/>
      <c r="X76" s="166" t="s">
        <v>436</v>
      </c>
      <c r="Y76"/>
      <c r="Z76" s="277"/>
      <c r="AA76" s="277"/>
      <c r="AB76" s="166"/>
      <c r="AC76" s="168"/>
      <c r="AD76" s="278"/>
      <c r="AE76" s="278"/>
      <c r="AF76" s="278"/>
      <c r="AG76" s="279"/>
      <c r="AH76" s="279"/>
      <c r="AI76" s="167"/>
    </row>
    <row r="77" spans="1:35" ht="15" x14ac:dyDescent="0.25">
      <c r="A77" s="34" t="s">
        <v>1036</v>
      </c>
      <c r="B77" s="33" t="b">
        <f t="shared" si="4"/>
        <v>1</v>
      </c>
      <c r="C77" s="33" t="str">
        <f t="shared" si="5"/>
        <v/>
      </c>
      <c r="D77" s="33" t="str">
        <f t="shared" si="6"/>
        <v/>
      </c>
      <c r="E77" s="39">
        <f t="shared" si="7"/>
        <v>0</v>
      </c>
      <c r="I77" s="325" t="s">
        <v>1033</v>
      </c>
      <c r="J77" s="325"/>
      <c r="K77" s="325"/>
      <c r="L77" s="326">
        <v>46132</v>
      </c>
      <c r="M77" s="326"/>
      <c r="N77" s="326"/>
      <c r="O77" s="175">
        <v>2494.3503000000001</v>
      </c>
      <c r="P77" s="175">
        <v>0</v>
      </c>
      <c r="Q77" s="327">
        <v>88.983000000000004</v>
      </c>
      <c r="R77" s="327"/>
      <c r="S77" s="327"/>
      <c r="T77" s="327"/>
      <c r="U77" s="175">
        <v>2583.3332999999998</v>
      </c>
      <c r="V77" s="327">
        <v>2583.3332999999998</v>
      </c>
      <c r="W77" s="327"/>
      <c r="X77" s="166" t="s">
        <v>436</v>
      </c>
      <c r="Y77"/>
      <c r="Z77" s="277"/>
      <c r="AA77" s="277"/>
      <c r="AB77" s="166"/>
      <c r="AC77" s="168"/>
      <c r="AD77" s="278"/>
      <c r="AE77" s="278"/>
      <c r="AF77" s="278"/>
      <c r="AG77" s="279"/>
      <c r="AH77" s="279"/>
      <c r="AI77" s="167"/>
    </row>
    <row r="78" spans="1:35" ht="15" x14ac:dyDescent="0.25">
      <c r="A78" s="34" t="s">
        <v>1036</v>
      </c>
      <c r="B78" s="33" t="b">
        <f t="shared" si="4"/>
        <v>1</v>
      </c>
      <c r="C78" s="33" t="str">
        <f t="shared" si="5"/>
        <v/>
      </c>
      <c r="D78" s="33" t="str">
        <f t="shared" si="6"/>
        <v/>
      </c>
      <c r="E78" s="39">
        <f t="shared" si="7"/>
        <v>0</v>
      </c>
      <c r="I78" s="325" t="s">
        <v>1034</v>
      </c>
      <c r="J78" s="325"/>
      <c r="K78" s="325"/>
      <c r="L78" s="326">
        <v>46162</v>
      </c>
      <c r="M78" s="326"/>
      <c r="N78" s="326"/>
      <c r="O78" s="175">
        <v>2494.3519000000001</v>
      </c>
      <c r="P78" s="175">
        <v>0</v>
      </c>
      <c r="Q78" s="327">
        <v>88.9833</v>
      </c>
      <c r="R78" s="327"/>
      <c r="S78" s="327"/>
      <c r="T78" s="327"/>
      <c r="U78" s="175">
        <v>2583.3352</v>
      </c>
      <c r="V78" s="327">
        <v>2583.3352</v>
      </c>
      <c r="W78" s="327"/>
      <c r="X78" s="166" t="s">
        <v>436</v>
      </c>
      <c r="Y78"/>
      <c r="Z78" s="277"/>
      <c r="AA78" s="277"/>
      <c r="AB78" s="166"/>
      <c r="AC78" s="168"/>
      <c r="AD78" s="278"/>
      <c r="AE78" s="278"/>
      <c r="AF78" s="278"/>
      <c r="AG78" s="279"/>
      <c r="AH78" s="279"/>
      <c r="AI78" s="167"/>
    </row>
    <row r="79" spans="1:35" ht="15" x14ac:dyDescent="0.25">
      <c r="I79"/>
      <c r="J79"/>
      <c r="K79"/>
      <c r="L79" s="273" t="s">
        <v>109</v>
      </c>
      <c r="M79" s="273"/>
      <c r="N79" s="273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5" x14ac:dyDescent="0.25">
      <c r="A80" s="34" t="s">
        <v>1036</v>
      </c>
      <c r="B80" s="33" t="b">
        <f t="shared" ref="B80" si="8">DATE(YEAR(AC80),MONTH(AC80),DAY(AC80))=DATE(YEAR(AD80),MONTH(AD80),DAY(AD80))</f>
        <v>1</v>
      </c>
      <c r="C80" s="33" t="str">
        <f t="shared" ref="C80" si="9">IF(ISBLANK(AC80)=FALSE,TEXT(AC80,"YYYY-MM"),"")</f>
        <v/>
      </c>
      <c r="D80" s="33" t="str">
        <f t="shared" ref="D80" si="10">IF(ISBLANK(AD80)=FALSE,TEXT(AD80,"YYYY-MM"),"")</f>
        <v/>
      </c>
      <c r="E80" s="39">
        <f t="shared" ref="E80" si="11">AG80</f>
        <v>0</v>
      </c>
      <c r="I80" s="274" t="s">
        <v>1035</v>
      </c>
      <c r="J80" s="274"/>
      <c r="K80" s="274"/>
      <c r="L80" s="275">
        <v>46193</v>
      </c>
      <c r="M80" s="275"/>
      <c r="N80" s="275"/>
      <c r="O80" s="167">
        <v>1500</v>
      </c>
      <c r="P80" s="167">
        <v>0</v>
      </c>
      <c r="Q80" s="279"/>
      <c r="R80" s="279"/>
      <c r="S80" s="279"/>
      <c r="T80" s="279"/>
      <c r="U80" s="167">
        <v>1500</v>
      </c>
      <c r="V80" s="279">
        <v>1500</v>
      </c>
      <c r="W80" s="279"/>
      <c r="X80" s="166" t="s">
        <v>436</v>
      </c>
      <c r="Y80"/>
      <c r="Z80" s="277"/>
      <c r="AA80" s="277"/>
      <c r="AB80" s="166"/>
      <c r="AC80" s="168"/>
      <c r="AD80" s="278"/>
      <c r="AE80" s="278"/>
      <c r="AF80" s="278"/>
      <c r="AG80" s="279"/>
      <c r="AH80" s="279"/>
      <c r="AI80" s="167"/>
    </row>
    <row r="81" spans="9:35" ht="15" x14ac:dyDescent="0.25">
      <c r="I81" s="280" t="s">
        <v>113</v>
      </c>
      <c r="J81" s="280"/>
      <c r="K81" s="280"/>
      <c r="L81" s="280"/>
      <c r="M81" s="280"/>
      <c r="N81" s="280"/>
      <c r="O81" s="169">
        <v>151161.0196</v>
      </c>
      <c r="P81" s="169">
        <v>0</v>
      </c>
      <c r="Q81" s="281">
        <v>5338.9803000000002</v>
      </c>
      <c r="R81" s="281"/>
      <c r="S81" s="281"/>
      <c r="T81" s="281"/>
      <c r="U81" s="169">
        <v>156499.9999</v>
      </c>
      <c r="V81" s="281">
        <v>97083.334000000003</v>
      </c>
      <c r="W81" s="281"/>
      <c r="X81"/>
      <c r="Y81"/>
      <c r="Z81"/>
      <c r="AA81"/>
      <c r="AB81"/>
      <c r="AC81"/>
      <c r="AD81"/>
      <c r="AE81"/>
      <c r="AF81"/>
      <c r="AG81"/>
      <c r="AH81"/>
      <c r="AI81"/>
    </row>
    <row r="82" spans="9:35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9:35" ht="15" x14ac:dyDescent="0.25">
      <c r="I83"/>
      <c r="J83" s="282" t="s">
        <v>114</v>
      </c>
      <c r="K83" s="282"/>
      <c r="L83" s="282"/>
      <c r="M83"/>
      <c r="N83" s="282" t="s">
        <v>115</v>
      </c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/>
      <c r="Z83"/>
      <c r="AA83"/>
      <c r="AB83"/>
      <c r="AC83"/>
      <c r="AD83"/>
      <c r="AE83"/>
      <c r="AF83"/>
      <c r="AG83"/>
      <c r="AH83"/>
      <c r="AI83"/>
    </row>
    <row r="84" spans="9:35" ht="15" x14ac:dyDescent="0.25">
      <c r="I84"/>
      <c r="J84"/>
      <c r="K84"/>
      <c r="L84"/>
      <c r="M84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/>
      <c r="Z84"/>
      <c r="AA84"/>
      <c r="AB84"/>
      <c r="AC84"/>
      <c r="AD84"/>
      <c r="AE84"/>
      <c r="AF84"/>
      <c r="AG84"/>
      <c r="AH84"/>
      <c r="AI84"/>
    </row>
    <row r="85" spans="9:35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9:35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9:35" ht="16.5" x14ac:dyDescent="0.25">
      <c r="I87"/>
      <c r="J87"/>
      <c r="K87"/>
      <c r="L87"/>
      <c r="M87"/>
      <c r="N87" s="176" t="s">
        <v>59</v>
      </c>
      <c r="O87" s="178">
        <f>SUM(O42:O78)</f>
        <v>92290.962700000018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9:35" ht="17.25" customHeight="1" x14ac:dyDescent="0.25">
      <c r="I88"/>
      <c r="J88"/>
      <c r="K88"/>
      <c r="L88"/>
      <c r="M88"/>
      <c r="N88" s="176" t="s">
        <v>60</v>
      </c>
      <c r="O88" s="17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9:35" ht="17.25" customHeight="1" x14ac:dyDescent="0.25">
      <c r="I89"/>
      <c r="J89"/>
      <c r="K89"/>
      <c r="L89"/>
      <c r="M89"/>
      <c r="N89" s="176" t="s">
        <v>61</v>
      </c>
      <c r="O89" s="178">
        <f>SUM(Q42:T78)</f>
        <v>3292.3713000000012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9:35" ht="17.25" customHeight="1" x14ac:dyDescent="0.2">
      <c r="N90" s="176" t="s">
        <v>62</v>
      </c>
      <c r="O90" s="177">
        <f>SUM(U42:U78)</f>
        <v>95583.333999999959</v>
      </c>
    </row>
    <row r="91" spans="9:35" ht="17.25" customHeight="1" x14ac:dyDescent="0.2">
      <c r="N91" s="328" t="s">
        <v>63</v>
      </c>
      <c r="O91" s="177">
        <f>SUM(V42:W78)</f>
        <v>95583.333999999959</v>
      </c>
    </row>
    <row r="92" spans="9:35" ht="14.25" x14ac:dyDescent="0.2">
      <c r="N92" s="328"/>
      <c r="O92" s="177"/>
    </row>
    <row r="93" spans="9:35" ht="14.25" x14ac:dyDescent="0.2">
      <c r="N93" s="328" t="s">
        <v>109</v>
      </c>
      <c r="O93" s="179">
        <f>SUM(O80)</f>
        <v>1500</v>
      </c>
    </row>
    <row r="94" spans="9:35" ht="14.25" x14ac:dyDescent="0.2">
      <c r="N94" s="328"/>
      <c r="O94" s="177"/>
    </row>
  </sheetData>
  <mergeCells count="496">
    <mergeCell ref="K1:Q1"/>
    <mergeCell ref="K3:R3"/>
    <mergeCell ref="T3:V3"/>
    <mergeCell ref="AA3:AD3"/>
    <mergeCell ref="L13:N13"/>
    <mergeCell ref="I14:K14"/>
    <mergeCell ref="L14:N14"/>
    <mergeCell ref="Q14:T14"/>
    <mergeCell ref="V14:W14"/>
    <mergeCell ref="Z14:AA14"/>
    <mergeCell ref="K11:Q11"/>
    <mergeCell ref="I12:K12"/>
    <mergeCell ref="L12:N12"/>
    <mergeCell ref="Q12:T12"/>
    <mergeCell ref="V12:W12"/>
    <mergeCell ref="Z12:AA12"/>
    <mergeCell ref="AD12:AF12"/>
    <mergeCell ref="AF3:AG3"/>
    <mergeCell ref="K4:R4"/>
    <mergeCell ref="T4:V4"/>
    <mergeCell ref="AA4:AD4"/>
    <mergeCell ref="AF4:AG4"/>
    <mergeCell ref="K5:R5"/>
    <mergeCell ref="T5:V5"/>
    <mergeCell ref="AG12:AH12"/>
    <mergeCell ref="K7:Q7"/>
    <mergeCell ref="K9:R9"/>
    <mergeCell ref="T9:V9"/>
    <mergeCell ref="AA9:AD9"/>
    <mergeCell ref="AF9:AG9"/>
    <mergeCell ref="AD14:AF14"/>
    <mergeCell ref="AG14:AH14"/>
    <mergeCell ref="I15:K15"/>
    <mergeCell ref="L15:N15"/>
    <mergeCell ref="Q15:T15"/>
    <mergeCell ref="V15:W15"/>
    <mergeCell ref="Z15:AA15"/>
    <mergeCell ref="AD15:AF15"/>
    <mergeCell ref="AG15:AH15"/>
    <mergeCell ref="AG16:AH16"/>
    <mergeCell ref="I17:K17"/>
    <mergeCell ref="L17:N17"/>
    <mergeCell ref="Q17:T17"/>
    <mergeCell ref="V17:W17"/>
    <mergeCell ref="Z17:AA17"/>
    <mergeCell ref="AD17:AF17"/>
    <mergeCell ref="AG17:AH17"/>
    <mergeCell ref="I16:K16"/>
    <mergeCell ref="L16:N16"/>
    <mergeCell ref="Q16:T16"/>
    <mergeCell ref="V16:W16"/>
    <mergeCell ref="Z16:AA16"/>
    <mergeCell ref="AD16:AF16"/>
    <mergeCell ref="AG18:AH18"/>
    <mergeCell ref="I19:K19"/>
    <mergeCell ref="L19:N19"/>
    <mergeCell ref="Q19:T19"/>
    <mergeCell ref="V19:W19"/>
    <mergeCell ref="Z19:AA19"/>
    <mergeCell ref="AD19:AF19"/>
    <mergeCell ref="AG19:AH19"/>
    <mergeCell ref="I18:K18"/>
    <mergeCell ref="L18:N18"/>
    <mergeCell ref="Q18:T18"/>
    <mergeCell ref="V18:W18"/>
    <mergeCell ref="Z18:AA18"/>
    <mergeCell ref="AD18:AF18"/>
    <mergeCell ref="AG20:AH20"/>
    <mergeCell ref="I21:K21"/>
    <mergeCell ref="L21:N21"/>
    <mergeCell ref="Q21:T21"/>
    <mergeCell ref="V21:W21"/>
    <mergeCell ref="Z21:AA21"/>
    <mergeCell ref="AD21:AF21"/>
    <mergeCell ref="AG21:AH21"/>
    <mergeCell ref="I20:K20"/>
    <mergeCell ref="L20:N20"/>
    <mergeCell ref="Q20:T20"/>
    <mergeCell ref="V20:W20"/>
    <mergeCell ref="Z20:AA20"/>
    <mergeCell ref="AD20:AF20"/>
    <mergeCell ref="AG22:AH22"/>
    <mergeCell ref="I23:K23"/>
    <mergeCell ref="L23:N23"/>
    <mergeCell ref="Q23:T23"/>
    <mergeCell ref="V23:W23"/>
    <mergeCell ref="Z23:AA23"/>
    <mergeCell ref="AD23:AF23"/>
    <mergeCell ref="AG23:AH23"/>
    <mergeCell ref="I22:K22"/>
    <mergeCell ref="L22:N22"/>
    <mergeCell ref="Q22:T22"/>
    <mergeCell ref="V22:W22"/>
    <mergeCell ref="Z22:AA22"/>
    <mergeCell ref="AD22:AF22"/>
    <mergeCell ref="AG24:AH24"/>
    <mergeCell ref="I25:K25"/>
    <mergeCell ref="L25:N25"/>
    <mergeCell ref="Q25:T25"/>
    <mergeCell ref="V25:W25"/>
    <mergeCell ref="Z25:AA25"/>
    <mergeCell ref="AD25:AF25"/>
    <mergeCell ref="AG25:AH25"/>
    <mergeCell ref="I24:K24"/>
    <mergeCell ref="L24:N24"/>
    <mergeCell ref="Q24:T24"/>
    <mergeCell ref="V24:W24"/>
    <mergeCell ref="Z24:AA24"/>
    <mergeCell ref="AD24:AF24"/>
    <mergeCell ref="AG26:AH26"/>
    <mergeCell ref="I27:K27"/>
    <mergeCell ref="L27:N27"/>
    <mergeCell ref="Q27:T27"/>
    <mergeCell ref="V27:W27"/>
    <mergeCell ref="Z27:AA27"/>
    <mergeCell ref="AD27:AF27"/>
    <mergeCell ref="AG27:AH27"/>
    <mergeCell ref="I26:K26"/>
    <mergeCell ref="L26:N26"/>
    <mergeCell ref="Q26:T26"/>
    <mergeCell ref="V26:W26"/>
    <mergeCell ref="Z26:AA26"/>
    <mergeCell ref="AD26:AF26"/>
    <mergeCell ref="AG28:AH28"/>
    <mergeCell ref="I29:K29"/>
    <mergeCell ref="L29:N29"/>
    <mergeCell ref="Q29:T29"/>
    <mergeCell ref="V29:W29"/>
    <mergeCell ref="Z29:AA29"/>
    <mergeCell ref="AD29:AF29"/>
    <mergeCell ref="AG29:AH29"/>
    <mergeCell ref="I28:K28"/>
    <mergeCell ref="L28:N28"/>
    <mergeCell ref="Q28:T28"/>
    <mergeCell ref="V28:W28"/>
    <mergeCell ref="Z28:AA28"/>
    <mergeCell ref="AD28:AF28"/>
    <mergeCell ref="AG30:AH30"/>
    <mergeCell ref="I31:K31"/>
    <mergeCell ref="L31:N31"/>
    <mergeCell ref="Q31:T31"/>
    <mergeCell ref="V31:W31"/>
    <mergeCell ref="Z31:AA31"/>
    <mergeCell ref="AD31:AF31"/>
    <mergeCell ref="AG31:AH31"/>
    <mergeCell ref="I30:K30"/>
    <mergeCell ref="L30:N30"/>
    <mergeCell ref="Q30:T30"/>
    <mergeCell ref="V30:W30"/>
    <mergeCell ref="Z30:AA30"/>
    <mergeCell ref="AD30:AF30"/>
    <mergeCell ref="AG32:AH32"/>
    <mergeCell ref="I33:K33"/>
    <mergeCell ref="L33:N33"/>
    <mergeCell ref="Q33:T33"/>
    <mergeCell ref="V33:W33"/>
    <mergeCell ref="Z33:AA33"/>
    <mergeCell ref="AD33:AF33"/>
    <mergeCell ref="AG33:AH33"/>
    <mergeCell ref="I32:K32"/>
    <mergeCell ref="L32:N32"/>
    <mergeCell ref="Q32:T32"/>
    <mergeCell ref="V32:W32"/>
    <mergeCell ref="Z32:AA32"/>
    <mergeCell ref="AD32:AF32"/>
    <mergeCell ref="AG34:AH34"/>
    <mergeCell ref="I35:K35"/>
    <mergeCell ref="L35:N35"/>
    <mergeCell ref="Q35:T35"/>
    <mergeCell ref="V35:W35"/>
    <mergeCell ref="Z35:AA35"/>
    <mergeCell ref="AD35:AF35"/>
    <mergeCell ref="AG35:AH35"/>
    <mergeCell ref="I34:K34"/>
    <mergeCell ref="L34:N34"/>
    <mergeCell ref="Q34:T34"/>
    <mergeCell ref="V34:W34"/>
    <mergeCell ref="Z34:AA34"/>
    <mergeCell ref="AD34:AF34"/>
    <mergeCell ref="AG36:AH36"/>
    <mergeCell ref="I37:K37"/>
    <mergeCell ref="L37:N37"/>
    <mergeCell ref="Q37:T37"/>
    <mergeCell ref="V37:W37"/>
    <mergeCell ref="Z37:AA37"/>
    <mergeCell ref="AD37:AF37"/>
    <mergeCell ref="AG37:AH37"/>
    <mergeCell ref="I36:K36"/>
    <mergeCell ref="L36:N36"/>
    <mergeCell ref="Q36:T36"/>
    <mergeCell ref="V36:W36"/>
    <mergeCell ref="Z36:AA36"/>
    <mergeCell ref="AD36:AF36"/>
    <mergeCell ref="AG38:AH38"/>
    <mergeCell ref="I39:K39"/>
    <mergeCell ref="L39:N39"/>
    <mergeCell ref="Q39:T39"/>
    <mergeCell ref="V39:W39"/>
    <mergeCell ref="Z39:AA39"/>
    <mergeCell ref="AD39:AF39"/>
    <mergeCell ref="AG39:AH39"/>
    <mergeCell ref="I38:K38"/>
    <mergeCell ref="L38:N38"/>
    <mergeCell ref="Q38:T38"/>
    <mergeCell ref="V38:W38"/>
    <mergeCell ref="Z38:AA38"/>
    <mergeCell ref="AD38:AF38"/>
    <mergeCell ref="AG40:AH40"/>
    <mergeCell ref="I41:K41"/>
    <mergeCell ref="L41:N41"/>
    <mergeCell ref="Q41:T41"/>
    <mergeCell ref="V41:W41"/>
    <mergeCell ref="Z41:AA41"/>
    <mergeCell ref="AD41:AF41"/>
    <mergeCell ref="AG41:AH41"/>
    <mergeCell ref="I40:K40"/>
    <mergeCell ref="L40:N40"/>
    <mergeCell ref="Q40:T40"/>
    <mergeCell ref="V40:W40"/>
    <mergeCell ref="Z40:AA40"/>
    <mergeCell ref="AD40:AF40"/>
    <mergeCell ref="AG42:AH42"/>
    <mergeCell ref="I43:K43"/>
    <mergeCell ref="L43:N43"/>
    <mergeCell ref="Q43:T43"/>
    <mergeCell ref="V43:W43"/>
    <mergeCell ref="Z43:AA43"/>
    <mergeCell ref="AD43:AF43"/>
    <mergeCell ref="AG43:AH43"/>
    <mergeCell ref="I42:K42"/>
    <mergeCell ref="L42:N42"/>
    <mergeCell ref="Q42:T42"/>
    <mergeCell ref="V42:W42"/>
    <mergeCell ref="Z42:AA42"/>
    <mergeCell ref="AD42:AF42"/>
    <mergeCell ref="AG44:AH44"/>
    <mergeCell ref="I45:K45"/>
    <mergeCell ref="L45:N45"/>
    <mergeCell ref="Q45:T45"/>
    <mergeCell ref="V45:W45"/>
    <mergeCell ref="Z45:AA45"/>
    <mergeCell ref="AD45:AF45"/>
    <mergeCell ref="AG45:AH45"/>
    <mergeCell ref="I44:K44"/>
    <mergeCell ref="L44:N44"/>
    <mergeCell ref="Q44:T44"/>
    <mergeCell ref="V44:W44"/>
    <mergeCell ref="Z44:AA44"/>
    <mergeCell ref="AD44:AF44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8:AH48"/>
    <mergeCell ref="I49:K49"/>
    <mergeCell ref="L49:N49"/>
    <mergeCell ref="Q49:T49"/>
    <mergeCell ref="V49:W49"/>
    <mergeCell ref="Z49:AA49"/>
    <mergeCell ref="AD49:AF49"/>
    <mergeCell ref="AG49:AH49"/>
    <mergeCell ref="I48:K48"/>
    <mergeCell ref="L48:N48"/>
    <mergeCell ref="Q48:T48"/>
    <mergeCell ref="V48:W48"/>
    <mergeCell ref="Z48:AA48"/>
    <mergeCell ref="AD48:AF48"/>
    <mergeCell ref="AG50:AH50"/>
    <mergeCell ref="I51:K51"/>
    <mergeCell ref="L51:N51"/>
    <mergeCell ref="Q51:T51"/>
    <mergeCell ref="V51:W51"/>
    <mergeCell ref="Z51:AA51"/>
    <mergeCell ref="AD51:AF51"/>
    <mergeCell ref="AG51:AH51"/>
    <mergeCell ref="I50:K50"/>
    <mergeCell ref="L50:N50"/>
    <mergeCell ref="Q50:T50"/>
    <mergeCell ref="V50:W50"/>
    <mergeCell ref="Z50:AA50"/>
    <mergeCell ref="AD50:AF50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AG54:AH54"/>
    <mergeCell ref="I55:K55"/>
    <mergeCell ref="L55:N55"/>
    <mergeCell ref="Q55:T55"/>
    <mergeCell ref="V55:W55"/>
    <mergeCell ref="Z55:AA55"/>
    <mergeCell ref="AD55:AF55"/>
    <mergeCell ref="AG55:AH55"/>
    <mergeCell ref="I54:K54"/>
    <mergeCell ref="L54:N54"/>
    <mergeCell ref="Q54:T54"/>
    <mergeCell ref="V54:W54"/>
    <mergeCell ref="Z54:AA54"/>
    <mergeCell ref="AD54:AF54"/>
    <mergeCell ref="Z59:AA59"/>
    <mergeCell ref="AD59:AF59"/>
    <mergeCell ref="AG59:AH59"/>
    <mergeCell ref="I57:K57"/>
    <mergeCell ref="Q57:T57"/>
    <mergeCell ref="V57:W57"/>
    <mergeCell ref="Z57:AA57"/>
    <mergeCell ref="AD57:AF57"/>
    <mergeCell ref="AG57:AH57"/>
    <mergeCell ref="L57:N57"/>
    <mergeCell ref="I58:K58"/>
    <mergeCell ref="L58:N58"/>
    <mergeCell ref="Q58:T58"/>
    <mergeCell ref="V58:W58"/>
    <mergeCell ref="Z58:AA58"/>
    <mergeCell ref="AD58:AF58"/>
    <mergeCell ref="AG58:AH58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Z60:AA60"/>
    <mergeCell ref="AD60:AF60"/>
    <mergeCell ref="AG62:AH62"/>
    <mergeCell ref="I63:K63"/>
    <mergeCell ref="L63:N63"/>
    <mergeCell ref="Q63:T63"/>
    <mergeCell ref="V63:W63"/>
    <mergeCell ref="Z63:AA63"/>
    <mergeCell ref="AD63:AF63"/>
    <mergeCell ref="AG63:AH63"/>
    <mergeCell ref="I62:K62"/>
    <mergeCell ref="L62:N62"/>
    <mergeCell ref="Q62:T62"/>
    <mergeCell ref="V62:W62"/>
    <mergeCell ref="Z62:AA62"/>
    <mergeCell ref="AD62:AF62"/>
    <mergeCell ref="AG64:AH64"/>
    <mergeCell ref="I65:K65"/>
    <mergeCell ref="L65:N65"/>
    <mergeCell ref="Q65:T65"/>
    <mergeCell ref="V65:W65"/>
    <mergeCell ref="Z65:AA65"/>
    <mergeCell ref="AD65:AF65"/>
    <mergeCell ref="AG65:AH65"/>
    <mergeCell ref="I64:K64"/>
    <mergeCell ref="L64:N64"/>
    <mergeCell ref="Q64:T64"/>
    <mergeCell ref="V64:W64"/>
    <mergeCell ref="Z64:AA64"/>
    <mergeCell ref="AD64:AF64"/>
    <mergeCell ref="AG66:AH66"/>
    <mergeCell ref="I67:K67"/>
    <mergeCell ref="L67:N67"/>
    <mergeCell ref="Q67:T67"/>
    <mergeCell ref="V67:W67"/>
    <mergeCell ref="Z67:AA67"/>
    <mergeCell ref="AD67:AF67"/>
    <mergeCell ref="AG67:AH67"/>
    <mergeCell ref="I66:K66"/>
    <mergeCell ref="L66:N66"/>
    <mergeCell ref="Q66:T66"/>
    <mergeCell ref="V66:W66"/>
    <mergeCell ref="Z66:AA66"/>
    <mergeCell ref="AD66:AF66"/>
    <mergeCell ref="AG68:AH68"/>
    <mergeCell ref="I69:K69"/>
    <mergeCell ref="L69:N69"/>
    <mergeCell ref="Q69:T69"/>
    <mergeCell ref="V69:W69"/>
    <mergeCell ref="Z69:AA69"/>
    <mergeCell ref="AD69:AF69"/>
    <mergeCell ref="AG69:AH69"/>
    <mergeCell ref="I68:K68"/>
    <mergeCell ref="L68:N68"/>
    <mergeCell ref="Q68:T68"/>
    <mergeCell ref="V68:W68"/>
    <mergeCell ref="Z68:AA68"/>
    <mergeCell ref="AD68:AF68"/>
    <mergeCell ref="AG70:AH70"/>
    <mergeCell ref="I71:K71"/>
    <mergeCell ref="L71:N71"/>
    <mergeCell ref="Q71:T71"/>
    <mergeCell ref="V71:W71"/>
    <mergeCell ref="Z71:AA71"/>
    <mergeCell ref="AD71:AF71"/>
    <mergeCell ref="AG71:AH71"/>
    <mergeCell ref="I70:K70"/>
    <mergeCell ref="L70:N70"/>
    <mergeCell ref="Q70:T70"/>
    <mergeCell ref="V70:W70"/>
    <mergeCell ref="Z70:AA70"/>
    <mergeCell ref="AD70:AF70"/>
    <mergeCell ref="AG72:AH72"/>
    <mergeCell ref="I73:K73"/>
    <mergeCell ref="L73:N73"/>
    <mergeCell ref="Q73:T73"/>
    <mergeCell ref="V73:W73"/>
    <mergeCell ref="Z73:AA73"/>
    <mergeCell ref="AD73:AF73"/>
    <mergeCell ref="AG73:AH73"/>
    <mergeCell ref="I72:K72"/>
    <mergeCell ref="L72:N72"/>
    <mergeCell ref="Q72:T72"/>
    <mergeCell ref="V72:W72"/>
    <mergeCell ref="Z72:AA72"/>
    <mergeCell ref="AD72:AF72"/>
    <mergeCell ref="AD56:AF56"/>
    <mergeCell ref="AG56:AH56"/>
    <mergeCell ref="AG80:AH80"/>
    <mergeCell ref="I81:K81"/>
    <mergeCell ref="L81:N81"/>
    <mergeCell ref="Q81:T81"/>
    <mergeCell ref="V81:W81"/>
    <mergeCell ref="I80:K80"/>
    <mergeCell ref="L80:N80"/>
    <mergeCell ref="Q80:T80"/>
    <mergeCell ref="V80:W80"/>
    <mergeCell ref="Z80:AA80"/>
    <mergeCell ref="AD80:AF80"/>
    <mergeCell ref="AG78:AH78"/>
    <mergeCell ref="L79:N79"/>
    <mergeCell ref="I78:K78"/>
    <mergeCell ref="L78:N78"/>
    <mergeCell ref="Q78:T78"/>
    <mergeCell ref="V78:W78"/>
    <mergeCell ref="Z78:AA78"/>
    <mergeCell ref="AD78:AF78"/>
    <mergeCell ref="AG76:AH76"/>
    <mergeCell ref="I77:K77"/>
    <mergeCell ref="L77:N77"/>
    <mergeCell ref="I56:K56"/>
    <mergeCell ref="L56:N56"/>
    <mergeCell ref="Q56:T56"/>
    <mergeCell ref="V56:W56"/>
    <mergeCell ref="Z56:AA56"/>
    <mergeCell ref="J83:L83"/>
    <mergeCell ref="N83:X84"/>
    <mergeCell ref="N91:N92"/>
    <mergeCell ref="N93:N94"/>
    <mergeCell ref="I59:K59"/>
    <mergeCell ref="L59:N59"/>
    <mergeCell ref="Q59:T59"/>
    <mergeCell ref="V59:W59"/>
    <mergeCell ref="Q77:T77"/>
    <mergeCell ref="V77:W77"/>
    <mergeCell ref="Z77:AA77"/>
    <mergeCell ref="Q75:T75"/>
    <mergeCell ref="V75:W75"/>
    <mergeCell ref="Z75:AA75"/>
    <mergeCell ref="I74:K74"/>
    <mergeCell ref="L74:N74"/>
    <mergeCell ref="Q74:T74"/>
    <mergeCell ref="V74:W74"/>
    <mergeCell ref="Z74:AA74"/>
    <mergeCell ref="AD77:AF77"/>
    <mergeCell ref="AG77:AH77"/>
    <mergeCell ref="I76:K76"/>
    <mergeCell ref="L76:N76"/>
    <mergeCell ref="Q76:T76"/>
    <mergeCell ref="V76:W76"/>
    <mergeCell ref="Z76:AA76"/>
    <mergeCell ref="AD76:AF76"/>
    <mergeCell ref="AG74:AH74"/>
    <mergeCell ref="I75:K75"/>
    <mergeCell ref="L75:N75"/>
    <mergeCell ref="AD75:AF75"/>
    <mergeCell ref="AG75:AH75"/>
    <mergeCell ref="AD74:AF74"/>
  </mergeCells>
  <conditionalFormatting sqref="B1:B1048576">
    <cfRule type="containsText" dxfId="0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Cobranza Histórica</vt:lpstr>
      <vt:lpstr>Cabeceras</vt:lpstr>
      <vt:lpstr>Reporte</vt:lpstr>
      <vt:lpstr>Asientos</vt:lpstr>
      <vt:lpstr>Alianza</vt:lpstr>
      <vt:lpstr>Comisiones</vt:lpstr>
      <vt:lpstr>Umbrales de reconoc. ingresos</vt:lpstr>
      <vt:lpstr>Datos Maestros</vt:lpstr>
      <vt:lpstr>Consolidado</vt:lpstr>
      <vt:lpstr>0000101222</vt:lpstr>
      <vt:lpstr>0000010354</vt:lpstr>
      <vt:lpstr>0000300193</vt:lpstr>
      <vt:lpstr>Hoja1</vt:lpstr>
      <vt:lpstr>0000200573</vt:lpstr>
      <vt:lpstr>0001001907</vt:lpstr>
      <vt:lpstr>0005001911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Mercedes Torres Vila</dc:creator>
  <cp:lastModifiedBy>Luis Rojas Crisostomo</cp:lastModifiedBy>
  <dcterms:created xsi:type="dcterms:W3CDTF">2023-08-09T02:47:12Z</dcterms:created>
  <dcterms:modified xsi:type="dcterms:W3CDTF">2024-03-19T23:14:49Z</dcterms:modified>
</cp:coreProperties>
</file>