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enaherrera\Desktop\Chatbot\"/>
    </mc:Choice>
  </mc:AlternateContent>
  <xr:revisionPtr revIDLastSave="0" documentId="13_ncr:1_{5F5BB196-0910-459B-A062-6880BF86A491}" xr6:coauthVersionLast="47" xr6:coauthVersionMax="47" xr10:uidLastSave="{00000000-0000-0000-0000-000000000000}"/>
  <bookViews>
    <workbookView xWindow="-120" yWindow="-120" windowWidth="20730" windowHeight="11160" activeTab="1" xr2:uid="{E676462C-4D04-4FDF-854F-D8474E2D461C}"/>
  </bookViews>
  <sheets>
    <sheet name="ING CHATS" sheetId="1" r:id="rId1"/>
    <sheet name="CONTEO" sheetId="4" r:id="rId2"/>
    <sheet name="GRÁFICOS" sheetId="3" r:id="rId3"/>
    <sheet name="REPORTE MES" sheetId="5" r:id="rId4"/>
  </sheets>
  <definedNames>
    <definedName name="_xlnm._FilterDatabase" localSheetId="0" hidden="1">'ING CHATS'!$B$1:$AM$519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4" l="1"/>
  <c r="L11" i="4"/>
  <c r="O15" i="4"/>
  <c r="O16" i="4" s="1"/>
  <c r="O17" i="4" s="1"/>
  <c r="O18" i="4" s="1"/>
  <c r="O19" i="4" s="1"/>
  <c r="O20" i="4" s="1"/>
  <c r="O21" i="4" s="1"/>
  <c r="O22" i="4" s="1"/>
  <c r="L13" i="4"/>
  <c r="L12" i="4"/>
  <c r="Q4" i="5"/>
  <c r="Q3" i="5"/>
  <c r="Q10" i="5"/>
  <c r="Q9" i="5"/>
  <c r="P9" i="5"/>
  <c r="N10" i="5"/>
  <c r="N4" i="5"/>
  <c r="O9" i="5"/>
  <c r="P3" i="5"/>
  <c r="O3" i="5"/>
  <c r="L16" i="4" l="1"/>
  <c r="L17" i="4" s="1"/>
  <c r="O10" i="5"/>
  <c r="P10" i="5"/>
  <c r="O4" i="5"/>
  <c r="P4" i="5"/>
  <c r="L18" i="4" l="1"/>
  <c r="I28" i="4"/>
  <c r="I27" i="4"/>
  <c r="I26" i="4"/>
  <c r="I25" i="4"/>
  <c r="H25" i="4"/>
  <c r="H28" i="4"/>
  <c r="H27" i="4"/>
  <c r="H26" i="4"/>
  <c r="G25" i="4"/>
  <c r="G28" i="4"/>
  <c r="G27" i="4"/>
  <c r="G26" i="4"/>
  <c r="F25" i="4"/>
  <c r="F28" i="4"/>
  <c r="F27" i="4"/>
  <c r="F26" i="4"/>
  <c r="E25" i="4"/>
  <c r="E28" i="4"/>
  <c r="E27" i="4"/>
  <c r="E26" i="4"/>
  <c r="D25" i="4"/>
  <c r="D28" i="4"/>
  <c r="D27" i="4"/>
  <c r="D26" i="4"/>
  <c r="I24" i="4"/>
  <c r="I23" i="4"/>
  <c r="I22" i="4"/>
  <c r="H22" i="4"/>
  <c r="H24" i="4"/>
  <c r="H23" i="4"/>
  <c r="G22" i="4"/>
  <c r="G24" i="4"/>
  <c r="G23" i="4"/>
  <c r="F22" i="4"/>
  <c r="F24" i="4"/>
  <c r="F23" i="4"/>
  <c r="E22" i="4"/>
  <c r="E24" i="4"/>
  <c r="E23" i="4"/>
  <c r="D22" i="4"/>
  <c r="D23" i="4"/>
  <c r="D24" i="4"/>
  <c r="I21" i="4"/>
  <c r="I20" i="4"/>
  <c r="I19" i="4"/>
  <c r="I18" i="4"/>
  <c r="I17" i="4"/>
  <c r="I16" i="4"/>
  <c r="H21" i="4"/>
  <c r="H20" i="4"/>
  <c r="H19" i="4"/>
  <c r="H18" i="4"/>
  <c r="H17" i="4"/>
  <c r="H16" i="4"/>
  <c r="G21" i="4"/>
  <c r="G20" i="4"/>
  <c r="G19" i="4"/>
  <c r="G18" i="4"/>
  <c r="G17" i="4"/>
  <c r="G16" i="4"/>
  <c r="F21" i="4"/>
  <c r="F20" i="4"/>
  <c r="F19" i="4"/>
  <c r="F18" i="4"/>
  <c r="F17" i="4"/>
  <c r="F16" i="4"/>
  <c r="E21" i="4"/>
  <c r="E20" i="4"/>
  <c r="E19" i="4"/>
  <c r="E18" i="4"/>
  <c r="E17" i="4"/>
  <c r="E16" i="4"/>
  <c r="D21" i="4"/>
  <c r="D20" i="4"/>
  <c r="D19" i="4"/>
  <c r="D18" i="4"/>
  <c r="D17" i="4"/>
  <c r="D16" i="4"/>
  <c r="D3" i="4"/>
  <c r="I15" i="4"/>
  <c r="I14" i="4"/>
  <c r="I13" i="4"/>
  <c r="I12" i="4"/>
  <c r="I11" i="4"/>
  <c r="I10" i="4"/>
  <c r="I9" i="4"/>
  <c r="I8" i="4"/>
  <c r="H15" i="4"/>
  <c r="H14" i="4"/>
  <c r="H13" i="4"/>
  <c r="H12" i="4"/>
  <c r="H11" i="4"/>
  <c r="H10" i="4"/>
  <c r="H9" i="4"/>
  <c r="H8" i="4"/>
  <c r="G15" i="4"/>
  <c r="G14" i="4"/>
  <c r="G13" i="4"/>
  <c r="G12" i="4"/>
  <c r="G11" i="4"/>
  <c r="G10" i="4"/>
  <c r="G9" i="4"/>
  <c r="G8" i="4"/>
  <c r="E15" i="4"/>
  <c r="F15" i="4"/>
  <c r="F14" i="4"/>
  <c r="F13" i="4"/>
  <c r="F12" i="4"/>
  <c r="F8" i="4"/>
  <c r="F9" i="4"/>
  <c r="F10" i="4"/>
  <c r="F11" i="4"/>
  <c r="E14" i="4"/>
  <c r="E13" i="4"/>
  <c r="E12" i="4"/>
  <c r="E11" i="4"/>
  <c r="E10" i="4"/>
  <c r="E9" i="4"/>
  <c r="E8" i="4"/>
  <c r="D15" i="4"/>
  <c r="D14" i="4"/>
  <c r="D12" i="4"/>
  <c r="D13" i="4"/>
  <c r="D11" i="4"/>
  <c r="D10" i="4"/>
  <c r="D9" i="4"/>
  <c r="D8" i="4"/>
  <c r="I7" i="4"/>
  <c r="I6" i="4"/>
  <c r="I5" i="4"/>
  <c r="I4" i="4"/>
  <c r="H7" i="4"/>
  <c r="H6" i="4"/>
  <c r="H5" i="4"/>
  <c r="H4" i="4"/>
  <c r="G7" i="4"/>
  <c r="G6" i="4"/>
  <c r="G5" i="4"/>
  <c r="G4" i="4"/>
  <c r="F7" i="4"/>
  <c r="F6" i="4"/>
  <c r="F5" i="4"/>
  <c r="F4" i="4"/>
  <c r="E7" i="4"/>
  <c r="E6" i="4"/>
  <c r="E5" i="4"/>
  <c r="E4" i="4"/>
  <c r="D7" i="4"/>
  <c r="D6" i="4"/>
  <c r="D5" i="4"/>
  <c r="D4" i="4"/>
  <c r="I3" i="4"/>
  <c r="H3" i="4"/>
  <c r="G3" i="4"/>
  <c r="F3" i="4"/>
  <c r="E3" i="4"/>
  <c r="L19" i="4" l="1"/>
  <c r="L20" i="4" l="1"/>
  <c r="L21" i="4" s="1"/>
  <c r="L22" i="4" s="1"/>
</calcChain>
</file>

<file path=xl/sharedStrings.xml><?xml version="1.0" encoding="utf-8"?>
<sst xmlns="http://schemas.openxmlformats.org/spreadsheetml/2006/main" count="8803" uniqueCount="705">
  <si>
    <t>NÚMERO</t>
  </si>
  <si>
    <t>FECHA</t>
  </si>
  <si>
    <t>960 363 633</t>
  </si>
  <si>
    <t>953 781 787</t>
  </si>
  <si>
    <t>ETIQUETA</t>
  </si>
  <si>
    <t>Morada</t>
  </si>
  <si>
    <t>962 874 813</t>
  </si>
  <si>
    <t>información</t>
  </si>
  <si>
    <t>practiplan</t>
  </si>
  <si>
    <t>general</t>
  </si>
  <si>
    <t>955 194 489</t>
  </si>
  <si>
    <t>cremación</t>
  </si>
  <si>
    <t>Gracias por comunicarte con Esperanza Eterna. ¿Cómo podemos ayudarte?</t>
  </si>
  <si>
    <t>Hola! Soy Stefanny! Gracias por comunicarte con Esperanza Eterna🍃</t>
  </si>
  <si>
    <t>Hola! Soy Pepo! Gracias por comunicarte con Esperanza Eterna. ¿Cómo podemos ayudarte y de que ciudad nos escribes?</t>
  </si>
  <si>
    <t>930 206 034</t>
  </si>
  <si>
    <t>nicho</t>
  </si>
  <si>
    <t>CIUDAD</t>
  </si>
  <si>
    <t>954 120 490</t>
  </si>
  <si>
    <t>MSJE PREDET</t>
  </si>
  <si>
    <t>961 534 196</t>
  </si>
  <si>
    <t>Rosada</t>
  </si>
  <si>
    <t>943 419 553</t>
  </si>
  <si>
    <t>HUANCAYO</t>
  </si>
  <si>
    <t>CHIMBOTE</t>
  </si>
  <si>
    <t>965 663 205</t>
  </si>
  <si>
    <t>947 273 030</t>
  </si>
  <si>
    <t>CAÑETE</t>
  </si>
  <si>
    <t>CONSULTA ADICIONAL</t>
  </si>
  <si>
    <t>columbarios</t>
  </si>
  <si>
    <t>998 695 315</t>
  </si>
  <si>
    <t>989 501 434</t>
  </si>
  <si>
    <t>-</t>
  </si>
  <si>
    <t>944 259 917</t>
  </si>
  <si>
    <t>visitas</t>
  </si>
  <si>
    <t>código para pago</t>
  </si>
  <si>
    <t>998 881 598</t>
  </si>
  <si>
    <t>922 019 374</t>
  </si>
  <si>
    <t>985 254 679</t>
  </si>
  <si>
    <t>963 359 798</t>
  </si>
  <si>
    <t>956 672 963</t>
  </si>
  <si>
    <t>CHICLAYO</t>
  </si>
  <si>
    <t>979 259 515</t>
  </si>
  <si>
    <t>planes familiares</t>
  </si>
  <si>
    <t>976 023 085</t>
  </si>
  <si>
    <t>982 593 099</t>
  </si>
  <si>
    <t>984 751 615</t>
  </si>
  <si>
    <t>CUSCO</t>
  </si>
  <si>
    <t>922 403 083</t>
  </si>
  <si>
    <t>951 555 401</t>
  </si>
  <si>
    <t>pago</t>
  </si>
  <si>
    <t>984 748 546</t>
  </si>
  <si>
    <t>954 953 062</t>
  </si>
  <si>
    <t>previsión</t>
  </si>
  <si>
    <t>999 474 333</t>
  </si>
  <si>
    <t>948 164 969</t>
  </si>
  <si>
    <t>943 643 438</t>
  </si>
  <si>
    <t>933 391 601</t>
  </si>
  <si>
    <t>956 065 974</t>
  </si>
  <si>
    <t>956 137 436</t>
  </si>
  <si>
    <t>902 337 609</t>
  </si>
  <si>
    <t>934 646 173</t>
  </si>
  <si>
    <t>948 241 240</t>
  </si>
  <si>
    <t>queja</t>
  </si>
  <si>
    <t>994 277 907</t>
  </si>
  <si>
    <t>enlace fb (vi esto en fb)</t>
  </si>
  <si>
    <t>959 272 507</t>
  </si>
  <si>
    <t>914 707 383</t>
  </si>
  <si>
    <t>980 757 904</t>
  </si>
  <si>
    <t>943 765 677</t>
  </si>
  <si>
    <t>988 792 668</t>
  </si>
  <si>
    <t>930 107 920</t>
  </si>
  <si>
    <t>requisitos</t>
  </si>
  <si>
    <t>check</t>
  </si>
  <si>
    <t>987 581 155</t>
  </si>
  <si>
    <t>951 205 812</t>
  </si>
  <si>
    <t>984 910 949</t>
  </si>
  <si>
    <t>989 583 003</t>
  </si>
  <si>
    <t>973 905 949</t>
  </si>
  <si>
    <t>pidió que la llamen</t>
  </si>
  <si>
    <t>991 907 258</t>
  </si>
  <si>
    <t>981 825 602</t>
  </si>
  <si>
    <t>934 035 028</t>
  </si>
  <si>
    <t>942 350 178</t>
  </si>
  <si>
    <t>973 611 897</t>
  </si>
  <si>
    <t>991 470 791</t>
  </si>
  <si>
    <t>914 872 838</t>
  </si>
  <si>
    <t>920 310 664</t>
  </si>
  <si>
    <t>949 722 943</t>
  </si>
  <si>
    <t>984 325 371</t>
  </si>
  <si>
    <t>934 922 715</t>
  </si>
  <si>
    <t>994 689 653</t>
  </si>
  <si>
    <t xml:space="preserve"> 974 146 747</t>
  </si>
  <si>
    <t>996 904 780</t>
  </si>
  <si>
    <t>974 770 678</t>
  </si>
  <si>
    <t>902 536 422</t>
  </si>
  <si>
    <t>982 542 772</t>
  </si>
  <si>
    <t>962 263 517</t>
  </si>
  <si>
    <t>ORIGEN</t>
  </si>
  <si>
    <t>DATOS LEAD</t>
  </si>
  <si>
    <t>ATENCIÓN</t>
  </si>
  <si>
    <t>RESPUESTA</t>
  </si>
  <si>
    <t>ESTADO</t>
  </si>
  <si>
    <t>CONSULTA ESPECÍFICA</t>
  </si>
  <si>
    <t>USUARIO</t>
  </si>
  <si>
    <t>Mensaje</t>
  </si>
  <si>
    <t>No brindó datos</t>
  </si>
  <si>
    <t>Brindó datos incompletos</t>
  </si>
  <si>
    <t>Atendido/ se le brindó información</t>
  </si>
  <si>
    <t>No atendido</t>
  </si>
  <si>
    <t>Satisfecho</t>
  </si>
  <si>
    <t>Atendido fuera de tiempo</t>
  </si>
  <si>
    <t>Se desanimó</t>
  </si>
  <si>
    <t>Se quejó tiempo de espera</t>
  </si>
  <si>
    <t>Check</t>
  </si>
  <si>
    <t>Queja</t>
  </si>
  <si>
    <t>Llamada?</t>
  </si>
  <si>
    <t>Bad</t>
  </si>
  <si>
    <t>961 508 006</t>
  </si>
  <si>
    <t>951 273 932</t>
  </si>
  <si>
    <t>940 732 954</t>
  </si>
  <si>
    <t>Celeste</t>
  </si>
  <si>
    <t>958 389 079</t>
  </si>
  <si>
    <t>951 319 797</t>
  </si>
  <si>
    <t>LIMA</t>
  </si>
  <si>
    <t>sedes</t>
  </si>
  <si>
    <t>995 425 373</t>
  </si>
  <si>
    <t>903 069 389</t>
  </si>
  <si>
    <t>972 122 949</t>
  </si>
  <si>
    <t>sepulturas</t>
  </si>
  <si>
    <t>983 909 845</t>
  </si>
  <si>
    <t>958 220 674</t>
  </si>
  <si>
    <t>993 744 048</t>
  </si>
  <si>
    <t>944 011 301</t>
  </si>
  <si>
    <t>sugerencia</t>
  </si>
  <si>
    <t>Dirección oficinas</t>
  </si>
  <si>
    <t>942 460 646</t>
  </si>
  <si>
    <t>939 688 625</t>
  </si>
  <si>
    <t>984 406 083</t>
  </si>
  <si>
    <t>949 785 355</t>
  </si>
  <si>
    <t>976 411 478</t>
  </si>
  <si>
    <t>963 359 642</t>
  </si>
  <si>
    <t>961 490 037</t>
  </si>
  <si>
    <t>998 116 910</t>
  </si>
  <si>
    <t>985 325 201</t>
  </si>
  <si>
    <t>944 257 076</t>
  </si>
  <si>
    <t>más información</t>
  </si>
  <si>
    <t>976 961 318</t>
  </si>
  <si>
    <t>922 806 698</t>
  </si>
  <si>
    <t>979 041 462</t>
  </si>
  <si>
    <t>916 948 171</t>
  </si>
  <si>
    <t>982 356 970</t>
  </si>
  <si>
    <t>984 790 309</t>
  </si>
  <si>
    <t>ubicación camposanto</t>
  </si>
  <si>
    <t>943 030 343</t>
  </si>
  <si>
    <t>943 092 374</t>
  </si>
  <si>
    <t>949 645 956</t>
  </si>
  <si>
    <t>936 553 781</t>
  </si>
  <si>
    <t>949 863 504</t>
  </si>
  <si>
    <t>929 200 042</t>
  </si>
  <si>
    <t>963 407 732</t>
  </si>
  <si>
    <t>943 721 388</t>
  </si>
  <si>
    <t>954 414 060</t>
  </si>
  <si>
    <t>984 722 048</t>
  </si>
  <si>
    <t>922 330 902</t>
  </si>
  <si>
    <t>934 775 379</t>
  </si>
  <si>
    <t>961 965 787</t>
  </si>
  <si>
    <t>986 415 310</t>
  </si>
  <si>
    <t>993 373 903</t>
  </si>
  <si>
    <t>984 046 003</t>
  </si>
  <si>
    <t>979 222 325</t>
  </si>
  <si>
    <t>957 158 181</t>
  </si>
  <si>
    <t>separaciones</t>
  </si>
  <si>
    <t>997 962 125</t>
  </si>
  <si>
    <t>970 339 801</t>
  </si>
  <si>
    <t>precios</t>
  </si>
  <si>
    <t>957 774 046</t>
  </si>
  <si>
    <t>932 618 543</t>
  </si>
  <si>
    <t>993 436 779</t>
  </si>
  <si>
    <t>992 007 037</t>
  </si>
  <si>
    <t>973 538 043</t>
  </si>
  <si>
    <t>934 329 965</t>
  </si>
  <si>
    <t>936 933 780</t>
  </si>
  <si>
    <t>930 717 847</t>
  </si>
  <si>
    <t>INTERÉS</t>
  </si>
  <si>
    <t>ALTO</t>
  </si>
  <si>
    <t>964 022 022</t>
  </si>
  <si>
    <t>974 718 792</t>
  </si>
  <si>
    <t>959 562 357</t>
  </si>
  <si>
    <t>964 447 755</t>
  </si>
  <si>
    <t>MEDIO</t>
  </si>
  <si>
    <t>940 716 862</t>
  </si>
  <si>
    <t>938 344 706</t>
  </si>
  <si>
    <t>945 459 095</t>
  </si>
  <si>
    <t>922 472 781</t>
  </si>
  <si>
    <t>924 671 805</t>
  </si>
  <si>
    <t>991 311 743</t>
  </si>
  <si>
    <t>972 194 655</t>
  </si>
  <si>
    <t>952 322 467</t>
  </si>
  <si>
    <t>922 078 409</t>
  </si>
  <si>
    <t>995 646 567</t>
  </si>
  <si>
    <t>931 788 644</t>
  </si>
  <si>
    <t>969 799 457</t>
  </si>
  <si>
    <t>974 440 853</t>
  </si>
  <si>
    <t>984 400 717</t>
  </si>
  <si>
    <t>984 937 207</t>
  </si>
  <si>
    <t>934 525 404</t>
  </si>
  <si>
    <t>922 859 226</t>
  </si>
  <si>
    <t>976 669 109</t>
  </si>
  <si>
    <t>955 876 643</t>
  </si>
  <si>
    <t>969 445 589</t>
  </si>
  <si>
    <t>976 320 437</t>
  </si>
  <si>
    <t>998 932 738</t>
  </si>
  <si>
    <t>929 736 436</t>
  </si>
  <si>
    <t>963 721 275</t>
  </si>
  <si>
    <t>950 758 021</t>
  </si>
  <si>
    <t>Hola! 👋🏻 Gracias por comunicarte con Esperanza Eterna🍃</t>
  </si>
  <si>
    <t>989 106 855</t>
  </si>
  <si>
    <t>997 521 188</t>
  </si>
  <si>
    <t>984 270 393</t>
  </si>
  <si>
    <t>mínimo para inhumar</t>
  </si>
  <si>
    <t>948 345 797</t>
  </si>
  <si>
    <t>NI</t>
  </si>
  <si>
    <t>972 012 192</t>
  </si>
  <si>
    <t>NF</t>
  </si>
  <si>
    <t>940 552 891</t>
  </si>
  <si>
    <t>927 294 311</t>
  </si>
  <si>
    <t>954 481 919</t>
  </si>
  <si>
    <t>934 407 478</t>
  </si>
  <si>
    <t>931 203 087</t>
  </si>
  <si>
    <t>957 751 819</t>
  </si>
  <si>
    <t>Info por wsp/ no llamadas</t>
  </si>
  <si>
    <t>933 231 241</t>
  </si>
  <si>
    <t>984 371 502</t>
  </si>
  <si>
    <t>Más info</t>
  </si>
  <si>
    <t>957 439 162</t>
  </si>
  <si>
    <t>930 247 939</t>
  </si>
  <si>
    <t>986 154 357</t>
  </si>
  <si>
    <t>espera llamada</t>
  </si>
  <si>
    <t>947 360 567</t>
  </si>
  <si>
    <t>994 236 187</t>
  </si>
  <si>
    <t>914 764 326</t>
  </si>
  <si>
    <t>961 069 560</t>
  </si>
  <si>
    <t>974 781 962</t>
  </si>
  <si>
    <t>969 778 932</t>
  </si>
  <si>
    <t>952 324 217</t>
  </si>
  <si>
    <t>989 562 025</t>
  </si>
  <si>
    <t>957 098 669</t>
  </si>
  <si>
    <t>955 562 755</t>
  </si>
  <si>
    <t>927 365 003</t>
  </si>
  <si>
    <t>976 333 557</t>
  </si>
  <si>
    <t>previsón</t>
  </si>
  <si>
    <t>941 103 882</t>
  </si>
  <si>
    <t>992 729 254</t>
  </si>
  <si>
    <t>948 979 835</t>
  </si>
  <si>
    <t>sepelio?</t>
  </si>
  <si>
    <t>951 754 163</t>
  </si>
  <si>
    <t>no quiere dar datos, solo info</t>
  </si>
  <si>
    <t>984 740 601</t>
  </si>
  <si>
    <t>934 720 359</t>
  </si>
  <si>
    <t>944 148 119</t>
  </si>
  <si>
    <t>interesada</t>
  </si>
  <si>
    <t xml:space="preserve">Se gestionó llamada </t>
  </si>
  <si>
    <t>964 399 962</t>
  </si>
  <si>
    <t>DNI</t>
  </si>
  <si>
    <t>? Pepo inició chat</t>
  </si>
  <si>
    <t>aceptó</t>
  </si>
  <si>
    <t>cierre</t>
  </si>
  <si>
    <t>982 051 972</t>
  </si>
  <si>
    <t>913 612 203</t>
  </si>
  <si>
    <t>canales de pago</t>
  </si>
  <si>
    <t>964 523 369</t>
  </si>
  <si>
    <t>930 772 149</t>
  </si>
  <si>
    <t>928 002 904</t>
  </si>
  <si>
    <t>974 372 820</t>
  </si>
  <si>
    <t>Hola! Somos Esperanza Eterna! Gracias por comunicarte con Esperanza Eterna🍃</t>
  </si>
  <si>
    <t>984 904 221</t>
  </si>
  <si>
    <t>939 496 232</t>
  </si>
  <si>
    <t>922 802 669</t>
  </si>
  <si>
    <t>cliente desea credimuya</t>
  </si>
  <si>
    <t>insatisfecho</t>
  </si>
  <si>
    <t>984 763 423</t>
  </si>
  <si>
    <t>935 115 226</t>
  </si>
  <si>
    <t>espera información</t>
  </si>
  <si>
    <t>941 713 352</t>
  </si>
  <si>
    <t>922 969 506</t>
  </si>
  <si>
    <t>979 694 596</t>
  </si>
  <si>
    <t>991 568 333</t>
  </si>
  <si>
    <t>969 712 905</t>
  </si>
  <si>
    <t>responsos</t>
  </si>
  <si>
    <t>932 292 185</t>
  </si>
  <si>
    <t>+34 669 61 24 74</t>
  </si>
  <si>
    <t>Anclado</t>
  </si>
  <si>
    <t>977 919 413</t>
  </si>
  <si>
    <t xml:space="preserve">no puede contestar </t>
  </si>
  <si>
    <t>CONTEO</t>
  </si>
  <si>
    <t>988 781 333</t>
  </si>
  <si>
    <t>958 725 208</t>
  </si>
  <si>
    <t>922 155 087</t>
  </si>
  <si>
    <t>913 920 917</t>
  </si>
  <si>
    <t>957 718 773</t>
  </si>
  <si>
    <t>SAC</t>
  </si>
  <si>
    <t>950 044 144</t>
  </si>
  <si>
    <t>984 464 791</t>
  </si>
  <si>
    <t>974 359 758</t>
  </si>
  <si>
    <t>bad</t>
  </si>
  <si>
    <t>944 266 618</t>
  </si>
  <si>
    <t>901 074 263</t>
  </si>
  <si>
    <t>974 351 410</t>
  </si>
  <si>
    <t>981 059 662</t>
  </si>
  <si>
    <t>949 960 011</t>
  </si>
  <si>
    <t>984 126 776</t>
  </si>
  <si>
    <t xml:space="preserve">información </t>
  </si>
  <si>
    <t>939 206 462</t>
  </si>
  <si>
    <t>977 518 756</t>
  </si>
  <si>
    <t>947 876 161</t>
  </si>
  <si>
    <t>visita</t>
  </si>
  <si>
    <t>994 632 101</t>
  </si>
  <si>
    <t>920 033 220</t>
  </si>
  <si>
    <t>983 804 755</t>
  </si>
  <si>
    <t>929 700 124</t>
  </si>
  <si>
    <t>974 720 281</t>
  </si>
  <si>
    <t>986 953 370</t>
  </si>
  <si>
    <t>994 601 793</t>
  </si>
  <si>
    <t>966 663 938</t>
  </si>
  <si>
    <t>917 427 204</t>
  </si>
  <si>
    <t>915 035 490</t>
  </si>
  <si>
    <t>987 011 600</t>
  </si>
  <si>
    <t>954 041 933</t>
  </si>
  <si>
    <t>950 350 265</t>
  </si>
  <si>
    <t>976 412 252</t>
  </si>
  <si>
    <t>962 049 392</t>
  </si>
  <si>
    <t>957 786 093</t>
  </si>
  <si>
    <t>944 891 852</t>
  </si>
  <si>
    <t>994 752 578</t>
  </si>
  <si>
    <t>971 844 411</t>
  </si>
  <si>
    <t>996 569 104</t>
  </si>
  <si>
    <t>991 575 083</t>
  </si>
  <si>
    <t>978 441 590</t>
  </si>
  <si>
    <t>922 666 234</t>
  </si>
  <si>
    <t>925 373 660</t>
  </si>
  <si>
    <t>LAMBAYEQUE</t>
  </si>
  <si>
    <t>994 260 750</t>
  </si>
  <si>
    <t>980 516 657</t>
  </si>
  <si>
    <t>963 603 484</t>
  </si>
  <si>
    <t>catálogo</t>
  </si>
  <si>
    <t>987 809 394</t>
  </si>
  <si>
    <t>965 338 673</t>
  </si>
  <si>
    <t>937 355 473</t>
  </si>
  <si>
    <t>978 850 609</t>
  </si>
  <si>
    <t>950 803 606</t>
  </si>
  <si>
    <t>954 672 499</t>
  </si>
  <si>
    <t>979 122 146</t>
  </si>
  <si>
    <t>968 174 304</t>
  </si>
  <si>
    <t>977 336 301</t>
  </si>
  <si>
    <t>984 283 725</t>
  </si>
  <si>
    <t>991 670 791</t>
  </si>
  <si>
    <t>927 341 634</t>
  </si>
  <si>
    <t>994 982 256</t>
  </si>
  <si>
    <t>969 000 015</t>
  </si>
  <si>
    <t>985 197 137</t>
  </si>
  <si>
    <t>929 126 150</t>
  </si>
  <si>
    <t>926 573 014</t>
  </si>
  <si>
    <t>952 614 389</t>
  </si>
  <si>
    <t>mar</t>
  </si>
  <si>
    <t>939 780 712</t>
  </si>
  <si>
    <t>997 561 396</t>
  </si>
  <si>
    <t>951 532 373</t>
  </si>
  <si>
    <t>978 855 896</t>
  </si>
  <si>
    <t>989 867 257</t>
  </si>
  <si>
    <t>979 694 843</t>
  </si>
  <si>
    <t>967 688 697</t>
  </si>
  <si>
    <t>931 242 752</t>
  </si>
  <si>
    <t>932 854 216</t>
  </si>
  <si>
    <t>972 782 203</t>
  </si>
  <si>
    <t>?</t>
  </si>
  <si>
    <t>950 515 875</t>
  </si>
  <si>
    <t>987 858 807</t>
  </si>
  <si>
    <t>YURIKO</t>
  </si>
  <si>
    <t>TEFI</t>
  </si>
  <si>
    <t>Asignación leads</t>
  </si>
  <si>
    <t>Tefi</t>
  </si>
  <si>
    <t>Yuri</t>
  </si>
  <si>
    <t>Vacías</t>
  </si>
  <si>
    <t>Cix</t>
  </si>
  <si>
    <t>Cañete</t>
  </si>
  <si>
    <t>Lambay</t>
  </si>
  <si>
    <t>Chimbote</t>
  </si>
  <si>
    <t>Cusco</t>
  </si>
  <si>
    <t>Huancayo</t>
  </si>
  <si>
    <t>Otros</t>
  </si>
  <si>
    <t>ubicación</t>
  </si>
  <si>
    <t>brindó datos</t>
  </si>
  <si>
    <t>no brindó datos</t>
  </si>
  <si>
    <t>brindó datos incompletos</t>
  </si>
  <si>
    <t>atendido</t>
  </si>
  <si>
    <t>no atendido</t>
  </si>
  <si>
    <t>atendido fuera de tiempo</t>
  </si>
  <si>
    <t>vacíos</t>
  </si>
  <si>
    <t>985 742 028</t>
  </si>
  <si>
    <t>961 505 951</t>
  </si>
  <si>
    <t>988 419 534</t>
  </si>
  <si>
    <t>horario de atención oficina</t>
  </si>
  <si>
    <t>945 281 536</t>
  </si>
  <si>
    <t>979 634 465</t>
  </si>
  <si>
    <t>998 073 874</t>
  </si>
  <si>
    <t>937 525 205</t>
  </si>
  <si>
    <t>968 628 429</t>
  </si>
  <si>
    <t>941 467 725</t>
  </si>
  <si>
    <t>966 960 587</t>
  </si>
  <si>
    <t>925 198 465</t>
  </si>
  <si>
    <t>902 736 977</t>
  </si>
  <si>
    <t>981 597 487</t>
  </si>
  <si>
    <t>936 109 380</t>
  </si>
  <si>
    <t>917 422 989</t>
  </si>
  <si>
    <t>969 482 334</t>
  </si>
  <si>
    <t>952 279 236</t>
  </si>
  <si>
    <t>900 295 820</t>
  </si>
  <si>
    <t>942 849 248</t>
  </si>
  <si>
    <t>984 002 538</t>
  </si>
  <si>
    <t>971 013 005</t>
  </si>
  <si>
    <t>950 602 767</t>
  </si>
  <si>
    <t>950 055 294</t>
  </si>
  <si>
    <t>902 630 237</t>
  </si>
  <si>
    <t>930 204 464</t>
  </si>
  <si>
    <t>954 950 332</t>
  </si>
  <si>
    <t>932 204 247</t>
  </si>
  <si>
    <t>971 965 601</t>
  </si>
  <si>
    <t>995 832 642</t>
  </si>
  <si>
    <t>971 427 915</t>
  </si>
  <si>
    <t>990 092 835</t>
  </si>
  <si>
    <t>950 900 581</t>
  </si>
  <si>
    <t>941 408 234</t>
  </si>
  <si>
    <t>974 072 871</t>
  </si>
  <si>
    <t>991 024 871</t>
  </si>
  <si>
    <t>969 852 229</t>
  </si>
  <si>
    <t>920 720 366</t>
  </si>
  <si>
    <t>954 976 035</t>
  </si>
  <si>
    <t>972 850 439</t>
  </si>
  <si>
    <t>987 388 654</t>
  </si>
  <si>
    <t>983 796 745</t>
  </si>
  <si>
    <t>980 260 740</t>
  </si>
  <si>
    <t>933 073 089</t>
  </si>
  <si>
    <t>958 033 486</t>
  </si>
  <si>
    <t>952 080 301</t>
  </si>
  <si>
    <t>944 928 103</t>
  </si>
  <si>
    <t>973 674 765</t>
  </si>
  <si>
    <t>937 101 269</t>
  </si>
  <si>
    <t>SSFF</t>
  </si>
  <si>
    <t>957 705 250</t>
  </si>
  <si>
    <t>974 674 780</t>
  </si>
  <si>
    <t>918 293 947</t>
  </si>
  <si>
    <t>923 630 019</t>
  </si>
  <si>
    <t>953 511 206</t>
  </si>
  <si>
    <t>981 359 995</t>
  </si>
  <si>
    <t>930 460 642</t>
  </si>
  <si>
    <t>954 829 101</t>
  </si>
  <si>
    <t>943 806 086</t>
  </si>
  <si>
    <t>961 062 884</t>
  </si>
  <si>
    <t>940 751 580</t>
  </si>
  <si>
    <t>912 245 210</t>
  </si>
  <si>
    <t>977 718 263</t>
  </si>
  <si>
    <t>918 156 547</t>
  </si>
  <si>
    <t>938 571 118</t>
  </si>
  <si>
    <t>945 434 203</t>
  </si>
  <si>
    <t>951 975 510</t>
  </si>
  <si>
    <t>968 722 766</t>
  </si>
  <si>
    <t>978 115 472</t>
  </si>
  <si>
    <t>966 178 022</t>
  </si>
  <si>
    <t>Chatbot Live Connect</t>
  </si>
  <si>
    <t>958 964 878</t>
  </si>
  <si>
    <t>988 508 173</t>
  </si>
  <si>
    <t>944 992 819</t>
  </si>
  <si>
    <t>936 332 310</t>
  </si>
  <si>
    <t>920 044 019</t>
  </si>
  <si>
    <t>991 982 496</t>
  </si>
  <si>
    <t>999 373 994</t>
  </si>
  <si>
    <t>969 550 109</t>
  </si>
  <si>
    <t>962 062 973</t>
  </si>
  <si>
    <t>971 717 717</t>
  </si>
  <si>
    <t>974 002 136</t>
  </si>
  <si>
    <t>945 955 920</t>
  </si>
  <si>
    <t>988 576 671</t>
  </si>
  <si>
    <t>973 247 272</t>
  </si>
  <si>
    <t>952 838 052</t>
  </si>
  <si>
    <t>957 557 341</t>
  </si>
  <si>
    <t>903 587 340</t>
  </si>
  <si>
    <t>944 905 234</t>
  </si>
  <si>
    <t>939 326 405</t>
  </si>
  <si>
    <t>986 000 122</t>
  </si>
  <si>
    <t>954 123 596</t>
  </si>
  <si>
    <t>952 960 238</t>
  </si>
  <si>
    <t>938 348 523</t>
  </si>
  <si>
    <t>966 972 870</t>
  </si>
  <si>
    <t>968 863 903</t>
  </si>
  <si>
    <t>910 500 051</t>
  </si>
  <si>
    <t>946 481 150</t>
  </si>
  <si>
    <t>966 456 794</t>
  </si>
  <si>
    <t>947 407 242</t>
  </si>
  <si>
    <t>951 205 215</t>
  </si>
  <si>
    <t>992 506 534</t>
  </si>
  <si>
    <t>937 456 874</t>
  </si>
  <si>
    <t>922 772 821</t>
  </si>
  <si>
    <t>999 651 455</t>
  </si>
  <si>
    <t>978 198 480</t>
  </si>
  <si>
    <t>964 721 453</t>
  </si>
  <si>
    <t>925 107 941</t>
  </si>
  <si>
    <t>958 440 640</t>
  </si>
  <si>
    <t>949 386 364</t>
  </si>
  <si>
    <t>948 819 254</t>
  </si>
  <si>
    <t>985 219 245</t>
  </si>
  <si>
    <t>920 056 806</t>
  </si>
  <si>
    <t>902 996 320</t>
  </si>
  <si>
    <t>963 242 220</t>
  </si>
  <si>
    <t>995 549 669</t>
  </si>
  <si>
    <t>928 337 242</t>
  </si>
  <si>
    <t>967 789 071</t>
  </si>
  <si>
    <t>916 420 178</t>
  </si>
  <si>
    <t>953 606 425</t>
  </si>
  <si>
    <t>943 713 816</t>
  </si>
  <si>
    <t>964 811 959</t>
  </si>
  <si>
    <t>992 536 522</t>
  </si>
  <si>
    <t>984 305 588</t>
  </si>
  <si>
    <t>994 118 118</t>
  </si>
  <si>
    <t>990 589 311</t>
  </si>
  <si>
    <t>ASIGNACIONES CHATS</t>
  </si>
  <si>
    <t>LEADS POR SEDE</t>
  </si>
  <si>
    <t xml:space="preserve"> 990 589 311</t>
  </si>
  <si>
    <t>980 652 320</t>
  </si>
  <si>
    <t>996 428 674</t>
  </si>
  <si>
    <t>no carga</t>
  </si>
  <si>
    <t>949 540 702</t>
  </si>
  <si>
    <t>971 704 683</t>
  </si>
  <si>
    <t>982 798 344</t>
  </si>
  <si>
    <t>912 468 162</t>
  </si>
  <si>
    <t>922 219 019</t>
  </si>
  <si>
    <t>990 325 699</t>
  </si>
  <si>
    <t>943 156 185</t>
  </si>
  <si>
    <t>950 916 314</t>
  </si>
  <si>
    <t xml:space="preserve"> 940 744 676</t>
  </si>
  <si>
    <t>923 242 719</t>
  </si>
  <si>
    <t>946 050 040</t>
  </si>
  <si>
    <t>956 524 823</t>
  </si>
  <si>
    <t>974 587 639</t>
  </si>
  <si>
    <t>922 363 454</t>
  </si>
  <si>
    <t>971 443 721</t>
  </si>
  <si>
    <t>944 471 199</t>
  </si>
  <si>
    <t>976 314 839</t>
  </si>
  <si>
    <t>900 844 925</t>
  </si>
  <si>
    <t>964 824 317</t>
  </si>
  <si>
    <t>992 021 609</t>
  </si>
  <si>
    <t>947 384 460</t>
  </si>
  <si>
    <t>MES</t>
  </si>
  <si>
    <t>Febrero</t>
  </si>
  <si>
    <t>Enero</t>
  </si>
  <si>
    <t>Marzo</t>
  </si>
  <si>
    <t>984 773 993</t>
  </si>
  <si>
    <t>998 054 661</t>
  </si>
  <si>
    <t>939 205 975</t>
  </si>
  <si>
    <t>964 597 257</t>
  </si>
  <si>
    <t>936 541 227</t>
  </si>
  <si>
    <t>994 107 300</t>
  </si>
  <si>
    <t>987 899 040</t>
  </si>
  <si>
    <t>984 726 488</t>
  </si>
  <si>
    <t>971 451 189</t>
  </si>
  <si>
    <t>936 692 218</t>
  </si>
  <si>
    <t>971 147 165</t>
  </si>
  <si>
    <t>920 129 829</t>
  </si>
  <si>
    <t>997 056 661</t>
  </si>
  <si>
    <t>974 746 327</t>
  </si>
  <si>
    <t>942 656 100</t>
  </si>
  <si>
    <t>978 980 347</t>
  </si>
  <si>
    <t>946 094 194</t>
  </si>
  <si>
    <t>931 586 127</t>
  </si>
  <si>
    <t>988 695 522</t>
  </si>
  <si>
    <t>990 663 302</t>
  </si>
  <si>
    <t>912 127 753</t>
  </si>
  <si>
    <t>932 070 470</t>
  </si>
  <si>
    <t>935 091 513</t>
  </si>
  <si>
    <t>999 178 007</t>
  </si>
  <si>
    <t>934 187 688</t>
  </si>
  <si>
    <t>967 272 527</t>
  </si>
  <si>
    <t>995 124 144</t>
  </si>
  <si>
    <t>988 349 033</t>
  </si>
  <si>
    <t>998 660 096</t>
  </si>
  <si>
    <t>950 905 557</t>
  </si>
  <si>
    <t>987 302 984</t>
  </si>
  <si>
    <t>940 809 346</t>
  </si>
  <si>
    <t>964 006 354</t>
  </si>
  <si>
    <t>931 374 041</t>
  </si>
  <si>
    <t>968 689 760</t>
  </si>
  <si>
    <t>947 587 979</t>
  </si>
  <si>
    <t>956 611 003</t>
  </si>
  <si>
    <t>978 650 702</t>
  </si>
  <si>
    <t>902 228 085</t>
  </si>
  <si>
    <t>927 766 648</t>
  </si>
  <si>
    <t>Hola! ! Gracias por comunicarte con Esperanza Eterna🍃</t>
  </si>
  <si>
    <t>979 704 529</t>
  </si>
  <si>
    <t>922 470 880</t>
  </si>
  <si>
    <t>Hola!  Gracias por comunicarte con Esperanza Eterna🍃</t>
  </si>
  <si>
    <t>943 108 183</t>
  </si>
  <si>
    <t>978 601 201</t>
  </si>
  <si>
    <t>902 450 569</t>
  </si>
  <si>
    <t>984 480 084</t>
  </si>
  <si>
    <t>914 252 090</t>
  </si>
  <si>
    <t>970 808 630</t>
  </si>
  <si>
    <t>925 095 227</t>
  </si>
  <si>
    <t>979 910 944</t>
  </si>
  <si>
    <t>984 740 076</t>
  </si>
  <si>
    <t>943 404 715</t>
  </si>
  <si>
    <t>975 481 472</t>
  </si>
  <si>
    <t>975 167 846</t>
  </si>
  <si>
    <t>952 020 106</t>
  </si>
  <si>
    <t>944 064 475</t>
  </si>
  <si>
    <t>977 887 130</t>
  </si>
  <si>
    <t>922 631 317</t>
  </si>
  <si>
    <t>994 478 866</t>
  </si>
  <si>
    <t>975 248 784</t>
  </si>
  <si>
    <t>953 298 508</t>
  </si>
  <si>
    <t>923 137 937</t>
  </si>
  <si>
    <t>960 316 994</t>
  </si>
  <si>
    <t>933 001 965</t>
  </si>
  <si>
    <t>954 663 313</t>
  </si>
  <si>
    <t>999 210 511</t>
  </si>
  <si>
    <t>974 993 466</t>
  </si>
  <si>
    <t>978 124 356</t>
  </si>
  <si>
    <t>960 217 457</t>
  </si>
  <si>
    <t>998 998 251</t>
  </si>
  <si>
    <t>Abril</t>
  </si>
  <si>
    <t>Agente</t>
  </si>
  <si>
    <t>publicidad</t>
  </si>
  <si>
    <t>Mayo</t>
  </si>
  <si>
    <t>Junio</t>
  </si>
  <si>
    <t>pagos</t>
  </si>
  <si>
    <t>comprobante</t>
  </si>
  <si>
    <t>estado de cuenta</t>
  </si>
  <si>
    <t>Misas/ responsos</t>
  </si>
  <si>
    <t>misa</t>
  </si>
  <si>
    <t>responso</t>
  </si>
  <si>
    <t>otros</t>
  </si>
  <si>
    <t>Sugerencias/ quejas</t>
  </si>
  <si>
    <t>número de contrato</t>
  </si>
  <si>
    <t>consulta básicas</t>
  </si>
  <si>
    <t>visitas al camposanto</t>
  </si>
  <si>
    <t>sin consulta</t>
  </si>
  <si>
    <t>ventas</t>
  </si>
  <si>
    <t>uso de espacio</t>
  </si>
  <si>
    <t>nichos</t>
  </si>
  <si>
    <t>cremaciones animales</t>
  </si>
  <si>
    <t>servicios adicionales</t>
  </si>
  <si>
    <t>ubicación oficina</t>
  </si>
  <si>
    <t>lápidas</t>
  </si>
  <si>
    <t>espacio contratado</t>
  </si>
  <si>
    <t>Cierre</t>
  </si>
  <si>
    <t>sin cargar</t>
  </si>
  <si>
    <t>consultas básicas</t>
  </si>
  <si>
    <t>EQUIPO PARA ASGINAC</t>
  </si>
  <si>
    <t>CONSULTA GENERAL</t>
  </si>
  <si>
    <t>Diciembre</t>
  </si>
  <si>
    <t>#</t>
  </si>
  <si>
    <t>Ventas</t>
  </si>
  <si>
    <t>Servicios adicionales</t>
  </si>
  <si>
    <t>Consultas básicas</t>
  </si>
  <si>
    <t>Tipo de consulta</t>
  </si>
  <si>
    <t>Atención al cte SAC</t>
  </si>
  <si>
    <t xml:space="preserve">Sin cargar </t>
  </si>
  <si>
    <t>Sí brindó datos completos</t>
  </si>
  <si>
    <t>Datos cliente</t>
  </si>
  <si>
    <t>Atención</t>
  </si>
  <si>
    <t>NO LLAMAR NO DESEA EL PRODUCTO</t>
  </si>
  <si>
    <t>NO LLAMAR NÚMERO EQUIVOCADO</t>
  </si>
  <si>
    <t>NO LLAMAR NÚMERO NO EXISTE</t>
  </si>
  <si>
    <t>NO LLAMAR YA CUENTA CON EL PRODUCTO</t>
  </si>
  <si>
    <t>SEGUIMIENTO  - EVALUANDO PPTA</t>
  </si>
  <si>
    <t>SEGUIMIENTO - VISITA  A PARQUE</t>
  </si>
  <si>
    <t>VOLVER A LLAMAR CLIENTE OCUPADO</t>
  </si>
  <si>
    <t>VOLVER A LLAMAR NO CONTESTA/ CELULAR APAGADO</t>
  </si>
  <si>
    <t>nf</t>
  </si>
  <si>
    <t>CIERRE</t>
  </si>
  <si>
    <t>CAMPAÑA</t>
  </si>
  <si>
    <t>CIERRES NF</t>
  </si>
  <si>
    <t>CIERRES Ni</t>
  </si>
  <si>
    <t>VACÍOS</t>
  </si>
  <si>
    <t>TOTAL</t>
  </si>
  <si>
    <t>Resumen</t>
  </si>
  <si>
    <t>Seguimiento</t>
  </si>
  <si>
    <t>No desea</t>
  </si>
  <si>
    <t>2 Motivos que comuniquen Marca + Protección Familiar + Gancho Comercial</t>
  </si>
  <si>
    <t>WHATSAPP</t>
  </si>
  <si>
    <t>Formulario FACEBOOK + landing</t>
  </si>
  <si>
    <t>Mes</t>
  </si>
  <si>
    <t>Total leads wsp</t>
  </si>
  <si>
    <t>FEBRERO - 2022.</t>
  </si>
  <si>
    <t>MARZO - 2022.</t>
  </si>
  <si>
    <t>Recuento</t>
  </si>
  <si>
    <t>Leads por sede</t>
  </si>
  <si>
    <t>TIPO DE CONSULTA</t>
  </si>
  <si>
    <t>DATOS CLIENTE</t>
  </si>
  <si>
    <t>Julio</t>
  </si>
  <si>
    <t>Agosto</t>
  </si>
  <si>
    <t>Setiembre</t>
  </si>
  <si>
    <t>Octubre</t>
  </si>
  <si>
    <t>Noviembre</t>
  </si>
  <si>
    <t>Teledigital</t>
  </si>
  <si>
    <t>Sac - 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</si>
</sst>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color rgb="FFFF0000"/>
      <name val="Century Gothic"/>
      <family val="2"/>
    </font>
    <font>
      <b/>
      <sz val="8"/>
      <color theme="1"/>
      <name val="Century Gothic"/>
      <family val="2"/>
    </font>
    <font>
      <b/>
      <sz val="9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entury Gothic"/>
      <family val="2"/>
    </font>
    <font>
      <sz val="8"/>
      <name val="Calibri"/>
      <family val="2"/>
      <scheme val="minor"/>
    </font>
    <font>
      <sz val="8"/>
      <color theme="0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48CC0"/>
        <bgColor indexed="64"/>
      </patternFill>
    </fill>
    <fill>
      <patternFill patternType="solid">
        <fgColor rgb="FF61D6FF"/>
        <bgColor indexed="64"/>
      </patternFill>
    </fill>
    <fill>
      <patternFill patternType="solid">
        <fgColor rgb="FFFB717E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CE0EE"/>
        <bgColor indexed="64"/>
      </patternFill>
    </fill>
    <fill>
      <patternFill patternType="solid">
        <fgColor rgb="FFDDF6FF"/>
        <bgColor indexed="64"/>
      </patternFill>
    </fill>
    <fill>
      <patternFill patternType="solid">
        <fgColor rgb="FFFDBFC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0" xfId="0" quotePrefix="1" applyFont="1" applyBorder="1" applyAlignment="1">
      <alignment horizontal="left" vertical="center" wrapText="1"/>
    </xf>
    <xf numFmtId="0" fontId="7" fillId="0" borderId="0" xfId="0" applyFont="1"/>
    <xf numFmtId="0" fontId="9" fillId="6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vertical="center" wrapText="1"/>
    </xf>
    <xf numFmtId="0" fontId="9" fillId="6" borderId="0" xfId="0" applyFont="1" applyFill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quotePrefix="1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14" fontId="1" fillId="0" borderId="0" xfId="0" applyNumberFormat="1" applyFont="1" applyFill="1" applyAlignment="1">
      <alignment horizontal="left" vertical="center" wrapText="1"/>
    </xf>
    <xf numFmtId="14" fontId="1" fillId="0" borderId="0" xfId="0" applyNumberFormat="1" applyFont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4" fontId="5" fillId="0" borderId="0" xfId="0" applyNumberFormat="1" applyFont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14" fontId="2" fillId="0" borderId="0" xfId="0" applyNumberFormat="1" applyFont="1" applyFill="1" applyBorder="1" applyAlignment="1">
      <alignment horizontal="left" vertical="center" wrapText="1"/>
    </xf>
    <xf numFmtId="16" fontId="1" fillId="0" borderId="0" xfId="0" applyNumberFormat="1" applyFont="1" applyFill="1" applyBorder="1" applyAlignment="1">
      <alignment vertical="center" wrapText="1"/>
    </xf>
    <xf numFmtId="14" fontId="9" fillId="6" borderId="0" xfId="0" applyNumberFormat="1" applyFont="1" applyFill="1" applyBorder="1" applyAlignment="1">
      <alignment horizontal="left" vertical="center" wrapText="1"/>
    </xf>
    <xf numFmtId="0" fontId="9" fillId="6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wrapText="1"/>
    </xf>
    <xf numFmtId="0" fontId="6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0" fontId="6" fillId="0" borderId="1" xfId="1" applyNumberFormat="1" applyFont="1" applyFill="1" applyBorder="1" applyAlignment="1">
      <alignment wrapText="1"/>
    </xf>
    <xf numFmtId="0" fontId="6" fillId="14" borderId="1" xfId="0" applyFont="1" applyFill="1" applyBorder="1" applyAlignment="1">
      <alignment horizontal="left" vertical="center" wrapText="1"/>
    </xf>
    <xf numFmtId="0" fontId="6" fillId="14" borderId="1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left" vertical="center"/>
    </xf>
    <xf numFmtId="0" fontId="6" fillId="15" borderId="1" xfId="0" applyFont="1" applyFill="1" applyBorder="1" applyAlignment="1">
      <alignment horizontal="left" vertical="center"/>
    </xf>
    <xf numFmtId="0" fontId="6" fillId="15" borderId="1" xfId="0" applyFont="1" applyFill="1" applyBorder="1" applyAlignment="1">
      <alignment horizontal="center"/>
    </xf>
    <xf numFmtId="0" fontId="6" fillId="16" borderId="1" xfId="0" applyFont="1" applyFill="1" applyBorder="1" applyAlignment="1">
      <alignment horizontal="left" vertical="center"/>
    </xf>
    <xf numFmtId="0" fontId="6" fillId="16" borderId="1" xfId="0" applyFont="1" applyFill="1" applyBorder="1" applyAlignment="1">
      <alignment horizontal="center"/>
    </xf>
    <xf numFmtId="0" fontId="6" fillId="17" borderId="1" xfId="0" applyFont="1" applyFill="1" applyBorder="1" applyAlignment="1">
      <alignment horizontal="left" vertical="center" wrapText="1"/>
    </xf>
    <xf numFmtId="0" fontId="6" fillId="17" borderId="1" xfId="0" applyFont="1" applyFill="1" applyBorder="1" applyAlignment="1">
      <alignment horizontal="center"/>
    </xf>
    <xf numFmtId="0" fontId="6" fillId="17" borderId="1" xfId="0" applyFont="1" applyFill="1" applyBorder="1" applyAlignment="1">
      <alignment horizontal="left" vertical="center"/>
    </xf>
    <xf numFmtId="0" fontId="4" fillId="18" borderId="1" xfId="0" applyFont="1" applyFill="1" applyBorder="1" applyAlignment="1">
      <alignment horizontal="left" vertical="center" wrapText="1"/>
    </xf>
    <xf numFmtId="0" fontId="4" fillId="18" borderId="1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left" vertical="center"/>
    </xf>
    <xf numFmtId="0" fontId="6" fillId="19" borderId="1" xfId="0" applyFont="1" applyFill="1" applyBorder="1" applyAlignment="1">
      <alignment horizontal="center"/>
    </xf>
    <xf numFmtId="14" fontId="4" fillId="18" borderId="0" xfId="0" applyNumberFormat="1" applyFont="1" applyFill="1" applyBorder="1" applyAlignment="1">
      <alignment horizontal="left" vertical="center"/>
    </xf>
    <xf numFmtId="0" fontId="4" fillId="18" borderId="0" xfId="0" applyFont="1" applyFill="1" applyBorder="1" applyAlignment="1">
      <alignment horizontal="center" vertical="center"/>
    </xf>
    <xf numFmtId="0" fontId="4" fillId="18" borderId="0" xfId="0" applyFont="1" applyFill="1" applyBorder="1" applyAlignment="1">
      <alignment horizontal="left" vertical="center"/>
    </xf>
    <xf numFmtId="0" fontId="4" fillId="18" borderId="0" xfId="0" applyFont="1" applyFill="1" applyBorder="1" applyAlignment="1">
      <alignment horizontal="left" vertical="center" wrapText="1"/>
    </xf>
    <xf numFmtId="0" fontId="4" fillId="18" borderId="0" xfId="0" applyFont="1" applyFill="1" applyBorder="1" applyAlignment="1">
      <alignment horizontal="center" vertical="center" wrapText="1"/>
    </xf>
    <xf numFmtId="0" fontId="0" fillId="0" borderId="1" xfId="0" applyBorder="1"/>
    <xf numFmtId="0" fontId="6" fillId="16" borderId="1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11" fillId="13" borderId="0" xfId="0" applyFont="1" applyFill="1" applyAlignment="1">
      <alignment horizontal="center" vertical="center"/>
    </xf>
    <xf numFmtId="0" fontId="11" fillId="12" borderId="0" xfId="0" applyFont="1" applyFill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0" fillId="20" borderId="1" xfId="0" applyFill="1" applyBorder="1"/>
    <xf numFmtId="1" fontId="0" fillId="2" borderId="1" xfId="0" applyNumberFormat="1" applyFill="1" applyBorder="1"/>
    <xf numFmtId="1" fontId="0" fillId="20" borderId="1" xfId="0" applyNumberFormat="1" applyFill="1" applyBorder="1"/>
  </cellXfs>
  <cellStyles count="2">
    <cellStyle name="Normal" xfId="0" builtinId="0"/>
    <cellStyle name="Porcentaje" xfId="1" builtinId="5"/>
  </cellStyles>
  <dxfs count="8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DBFC5"/>
      <color rgb="FFDDF6FF"/>
      <color rgb="FFFCE0EE"/>
      <color rgb="FFFB717E"/>
      <color rgb="FF85DFFF"/>
      <color rgb="FFF6A4CD"/>
      <color rgb="FF61D6FF"/>
      <color rgb="FFF48CC0"/>
      <color rgb="FF8FE2FF"/>
      <color rgb="FFD19D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CONTEO!$C$4</c:f>
              <c:strCache>
                <c:ptCount val="1"/>
                <c:pt idx="0">
                  <c:v>Tefi</c:v>
                </c:pt>
              </c:strCache>
            </c:strRef>
          </c:tx>
          <c:spPr>
            <a:solidFill>
              <a:srgbClr val="F48C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CONTEO!$D$2:$G$2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CONTEO!$D$4:$G$4</c:f>
              <c:numCache>
                <c:formatCode>General</c:formatCode>
                <c:ptCount val="4"/>
                <c:pt idx="0">
                  <c:v>20</c:v>
                </c:pt>
                <c:pt idx="1">
                  <c:v>53</c:v>
                </c:pt>
                <c:pt idx="2">
                  <c:v>143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C-45EA-97B5-00DFF0C00308}"/>
            </c:ext>
          </c:extLst>
        </c:ser>
        <c:ser>
          <c:idx val="1"/>
          <c:order val="1"/>
          <c:tx>
            <c:strRef>
              <c:f>CONTEO!$C$5</c:f>
              <c:strCache>
                <c:ptCount val="1"/>
                <c:pt idx="0">
                  <c:v>Yuri</c:v>
                </c:pt>
              </c:strCache>
            </c:strRef>
          </c:tx>
          <c:spPr>
            <a:solidFill>
              <a:srgbClr val="D19DF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CONTEO!$D$2:$G$2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CONTEO!$D$5:$G$5</c:f>
              <c:numCache>
                <c:formatCode>General</c:formatCode>
                <c:ptCount val="4"/>
                <c:pt idx="0">
                  <c:v>18</c:v>
                </c:pt>
                <c:pt idx="1">
                  <c:v>80</c:v>
                </c:pt>
                <c:pt idx="2">
                  <c:v>31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C-45EA-97B5-00DFF0C00308}"/>
            </c:ext>
          </c:extLst>
        </c:ser>
        <c:ser>
          <c:idx val="2"/>
          <c:order val="2"/>
          <c:tx>
            <c:strRef>
              <c:f>CONTEO!$C$6</c:f>
              <c:strCache>
                <c:ptCount val="1"/>
                <c:pt idx="0">
                  <c:v>SAC</c:v>
                </c:pt>
              </c:strCache>
            </c:strRef>
          </c:tx>
          <c:spPr>
            <a:solidFill>
              <a:srgbClr val="61D6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CONTEO!$D$2:$G$2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CONTEO!$D$6:$G$6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2C-45EA-97B5-00DFF0C00308}"/>
            </c:ext>
          </c:extLst>
        </c:ser>
        <c:ser>
          <c:idx val="3"/>
          <c:order val="3"/>
          <c:tx>
            <c:strRef>
              <c:f>CONTEO!$C$7</c:f>
              <c:strCache>
                <c:ptCount val="1"/>
                <c:pt idx="0">
                  <c:v>Vacías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CONTEO!$D$2:$G$2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CONTEO!$D$7:$G$7</c:f>
              <c:numCache>
                <c:formatCode>General</c:formatCode>
                <c:ptCount val="4"/>
                <c:pt idx="0">
                  <c:v>18</c:v>
                </c:pt>
                <c:pt idx="1">
                  <c:v>48</c:v>
                </c:pt>
                <c:pt idx="2">
                  <c:v>70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2C-45EA-97B5-00DFF0C003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2357167"/>
        <c:axId val="102357583"/>
      </c:barChart>
      <c:catAx>
        <c:axId val="102357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s-PE"/>
          </a:p>
        </c:txPr>
        <c:crossAx val="102357583"/>
        <c:crosses val="autoZero"/>
        <c:auto val="1"/>
        <c:lblAlgn val="ctr"/>
        <c:lblOffset val="100"/>
        <c:noMultiLvlLbl val="0"/>
      </c:catAx>
      <c:valAx>
        <c:axId val="10235758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235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+mj-lt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32520325203246E-2"/>
          <c:y val="2.3148238604169515E-2"/>
          <c:w val="0.7979538495188101"/>
          <c:h val="0.883341353164187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CONTEO!$D$2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CONTEO!$C$8:$C$13</c:f>
              <c:strCache>
                <c:ptCount val="6"/>
                <c:pt idx="0">
                  <c:v>Cix</c:v>
                </c:pt>
                <c:pt idx="1">
                  <c:v>Lambay</c:v>
                </c:pt>
                <c:pt idx="2">
                  <c:v>Chimbote</c:v>
                </c:pt>
                <c:pt idx="3">
                  <c:v>Cañete</c:v>
                </c:pt>
                <c:pt idx="4">
                  <c:v>Cusco</c:v>
                </c:pt>
                <c:pt idx="5">
                  <c:v>Huancayo</c:v>
                </c:pt>
              </c:strCache>
            </c:strRef>
          </c:cat>
          <c:val>
            <c:numRef>
              <c:f>CONTEO!$D$8:$D$13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5</c:v>
                </c:pt>
                <c:pt idx="3">
                  <c:v>4</c:v>
                </c:pt>
                <c:pt idx="4">
                  <c:v>11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1-496E-8228-FF36B245A809}"/>
            </c:ext>
          </c:extLst>
        </c:ser>
        <c:ser>
          <c:idx val="1"/>
          <c:order val="1"/>
          <c:tx>
            <c:strRef>
              <c:f>CONTEO!$E$2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48C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CONTEO!$C$8:$C$13</c:f>
              <c:strCache>
                <c:ptCount val="6"/>
                <c:pt idx="0">
                  <c:v>Cix</c:v>
                </c:pt>
                <c:pt idx="1">
                  <c:v>Lambay</c:v>
                </c:pt>
                <c:pt idx="2">
                  <c:v>Chimbote</c:v>
                </c:pt>
                <c:pt idx="3">
                  <c:v>Cañete</c:v>
                </c:pt>
                <c:pt idx="4">
                  <c:v>Cusco</c:v>
                </c:pt>
                <c:pt idx="5">
                  <c:v>Huancayo</c:v>
                </c:pt>
              </c:strCache>
            </c:strRef>
          </c:cat>
          <c:val>
            <c:numRef>
              <c:f>CONTEO!$E$8:$E$13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10</c:v>
                </c:pt>
                <c:pt idx="3">
                  <c:v>2</c:v>
                </c:pt>
                <c:pt idx="4">
                  <c:v>36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1-496E-8228-FF36B245A809}"/>
            </c:ext>
          </c:extLst>
        </c:ser>
        <c:ser>
          <c:idx val="2"/>
          <c:order val="2"/>
          <c:tx>
            <c:strRef>
              <c:f>CONTEO!$F$2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8FE2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CONTEO!$C$8:$C$13</c:f>
              <c:strCache>
                <c:ptCount val="6"/>
                <c:pt idx="0">
                  <c:v>Cix</c:v>
                </c:pt>
                <c:pt idx="1">
                  <c:v>Lambay</c:v>
                </c:pt>
                <c:pt idx="2">
                  <c:v>Chimbote</c:v>
                </c:pt>
                <c:pt idx="3">
                  <c:v>Cañete</c:v>
                </c:pt>
                <c:pt idx="4">
                  <c:v>Cusco</c:v>
                </c:pt>
                <c:pt idx="5">
                  <c:v>Huancayo</c:v>
                </c:pt>
              </c:strCache>
            </c:strRef>
          </c:cat>
          <c:val>
            <c:numRef>
              <c:f>CONTEO!$F$8:$F$13</c:f>
              <c:numCache>
                <c:formatCode>General</c:formatCode>
                <c:ptCount val="6"/>
                <c:pt idx="0">
                  <c:v>51</c:v>
                </c:pt>
                <c:pt idx="1">
                  <c:v>5</c:v>
                </c:pt>
                <c:pt idx="2">
                  <c:v>9</c:v>
                </c:pt>
                <c:pt idx="3">
                  <c:v>1</c:v>
                </c:pt>
                <c:pt idx="4">
                  <c:v>11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81-496E-8228-FF36B245A8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3058335"/>
        <c:axId val="93055839"/>
      </c:barChart>
      <c:catAx>
        <c:axId val="930583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s-PE"/>
          </a:p>
        </c:txPr>
        <c:crossAx val="93055839"/>
        <c:crosses val="autoZero"/>
        <c:auto val="1"/>
        <c:lblAlgn val="ctr"/>
        <c:lblOffset val="100"/>
        <c:noMultiLvlLbl val="0"/>
      </c:catAx>
      <c:valAx>
        <c:axId val="93055839"/>
        <c:scaling>
          <c:orientation val="minMax"/>
          <c:max val="50"/>
        </c:scaling>
        <c:delete val="1"/>
        <c:axPos val="l"/>
        <c:numFmt formatCode="General" sourceLinked="1"/>
        <c:majorTickMark val="out"/>
        <c:minorTickMark val="none"/>
        <c:tickLblPos val="nextTo"/>
        <c:crossAx val="93058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+mj-lt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CONTEO!$D$2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CONTEO!$C$16:$C$21</c:f>
              <c:strCache>
                <c:ptCount val="6"/>
                <c:pt idx="0">
                  <c:v>Ventas</c:v>
                </c:pt>
                <c:pt idx="1">
                  <c:v>Servicios adicionales</c:v>
                </c:pt>
                <c:pt idx="2">
                  <c:v>Consultas básicas</c:v>
                </c:pt>
                <c:pt idx="3">
                  <c:v>Atención al cte SAC</c:v>
                </c:pt>
                <c:pt idx="4">
                  <c:v>Sin cargar </c:v>
                </c:pt>
                <c:pt idx="5">
                  <c:v>Otros</c:v>
                </c:pt>
              </c:strCache>
            </c:strRef>
          </c:cat>
          <c:val>
            <c:numRef>
              <c:f>CONTEO!$D$16:$D$21</c:f>
              <c:numCache>
                <c:formatCode>General</c:formatCode>
                <c:ptCount val="6"/>
                <c:pt idx="0">
                  <c:v>38</c:v>
                </c:pt>
                <c:pt idx="1">
                  <c:v>0</c:v>
                </c:pt>
                <c:pt idx="2">
                  <c:v>1</c:v>
                </c:pt>
                <c:pt idx="3">
                  <c:v>11</c:v>
                </c:pt>
                <c:pt idx="4">
                  <c:v>0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BE-4C4F-B4D9-871C5047B078}"/>
            </c:ext>
          </c:extLst>
        </c:ser>
        <c:ser>
          <c:idx val="1"/>
          <c:order val="1"/>
          <c:tx>
            <c:strRef>
              <c:f>CONTEO!$E$2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F48C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CONTEO!$C$16:$C$21</c:f>
              <c:strCache>
                <c:ptCount val="6"/>
                <c:pt idx="0">
                  <c:v>Ventas</c:v>
                </c:pt>
                <c:pt idx="1">
                  <c:v>Servicios adicionales</c:v>
                </c:pt>
                <c:pt idx="2">
                  <c:v>Consultas básicas</c:v>
                </c:pt>
                <c:pt idx="3">
                  <c:v>Atención al cte SAC</c:v>
                </c:pt>
                <c:pt idx="4">
                  <c:v>Sin cargar </c:v>
                </c:pt>
                <c:pt idx="5">
                  <c:v>Otros</c:v>
                </c:pt>
              </c:strCache>
            </c:strRef>
          </c:cat>
          <c:val>
            <c:numRef>
              <c:f>CONTEO!$E$16:$E$21</c:f>
              <c:numCache>
                <c:formatCode>General</c:formatCode>
                <c:ptCount val="6"/>
                <c:pt idx="0">
                  <c:v>161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0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BE-4C4F-B4D9-871C5047B078}"/>
            </c:ext>
          </c:extLst>
        </c:ser>
        <c:ser>
          <c:idx val="2"/>
          <c:order val="2"/>
          <c:tx>
            <c:strRef>
              <c:f>CONTEO!$F$2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85D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CONTEO!$C$16:$C$21</c:f>
              <c:strCache>
                <c:ptCount val="6"/>
                <c:pt idx="0">
                  <c:v>Ventas</c:v>
                </c:pt>
                <c:pt idx="1">
                  <c:v>Servicios adicionales</c:v>
                </c:pt>
                <c:pt idx="2">
                  <c:v>Consultas básicas</c:v>
                </c:pt>
                <c:pt idx="3">
                  <c:v>Atención al cte SAC</c:v>
                </c:pt>
                <c:pt idx="4">
                  <c:v>Sin cargar </c:v>
                </c:pt>
                <c:pt idx="5">
                  <c:v>Otros</c:v>
                </c:pt>
              </c:strCache>
            </c:strRef>
          </c:cat>
          <c:val>
            <c:numRef>
              <c:f>CONTEO!$F$16:$F$21</c:f>
              <c:numCache>
                <c:formatCode>General</c:formatCode>
                <c:ptCount val="6"/>
                <c:pt idx="0">
                  <c:v>212</c:v>
                </c:pt>
                <c:pt idx="1">
                  <c:v>7</c:v>
                </c:pt>
                <c:pt idx="2">
                  <c:v>11</c:v>
                </c:pt>
                <c:pt idx="3">
                  <c:v>12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BE-4C4F-B4D9-871C5047B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3921103"/>
        <c:axId val="263914031"/>
      </c:barChart>
      <c:catAx>
        <c:axId val="263921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s-PE"/>
          </a:p>
        </c:txPr>
        <c:crossAx val="263914031"/>
        <c:crosses val="autoZero"/>
        <c:auto val="1"/>
        <c:lblAlgn val="ctr"/>
        <c:lblOffset val="100"/>
        <c:noMultiLvlLbl val="0"/>
      </c:catAx>
      <c:valAx>
        <c:axId val="263914031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63921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+mj-lt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CONTEO!$C$22</c:f>
              <c:strCache>
                <c:ptCount val="1"/>
                <c:pt idx="0">
                  <c:v>brindó datos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CONTEO!$D$2:$F$2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CONTEO!$D$22:$F$22</c:f>
              <c:numCache>
                <c:formatCode>General</c:formatCode>
                <c:ptCount val="3"/>
                <c:pt idx="0">
                  <c:v>16</c:v>
                </c:pt>
                <c:pt idx="1">
                  <c:v>39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4-4D7D-AE72-99C4B9DDB9C4}"/>
            </c:ext>
          </c:extLst>
        </c:ser>
        <c:ser>
          <c:idx val="1"/>
          <c:order val="1"/>
          <c:tx>
            <c:strRef>
              <c:f>CONTEO!$C$23</c:f>
              <c:strCache>
                <c:ptCount val="1"/>
                <c:pt idx="0">
                  <c:v>brindó datos incompletos</c:v>
                </c:pt>
              </c:strCache>
            </c:strRef>
          </c:tx>
          <c:spPr>
            <a:solidFill>
              <a:srgbClr val="F48C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CONTEO!$D$2:$F$2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CONTEO!$D$23:$F$23</c:f>
              <c:numCache>
                <c:formatCode>General</c:formatCode>
                <c:ptCount val="3"/>
                <c:pt idx="0">
                  <c:v>10</c:v>
                </c:pt>
                <c:pt idx="1">
                  <c:v>21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54-4D7D-AE72-99C4B9DDB9C4}"/>
            </c:ext>
          </c:extLst>
        </c:ser>
        <c:ser>
          <c:idx val="2"/>
          <c:order val="2"/>
          <c:tx>
            <c:strRef>
              <c:f>CONTEO!$C$24</c:f>
              <c:strCache>
                <c:ptCount val="1"/>
                <c:pt idx="0">
                  <c:v>no brindó datos</c:v>
                </c:pt>
              </c:strCache>
            </c:strRef>
          </c:tx>
          <c:spPr>
            <a:solidFill>
              <a:srgbClr val="85D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CONTEO!$D$2:$F$2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CONTEO!$D$24:$F$24</c:f>
              <c:numCache>
                <c:formatCode>General</c:formatCode>
                <c:ptCount val="3"/>
                <c:pt idx="0">
                  <c:v>30</c:v>
                </c:pt>
                <c:pt idx="1">
                  <c:v>129</c:v>
                </c:pt>
                <c:pt idx="2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54-4D7D-AE72-99C4B9DDB9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7076623"/>
        <c:axId val="117074543"/>
      </c:barChart>
      <c:catAx>
        <c:axId val="117076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s-PE"/>
          </a:p>
        </c:txPr>
        <c:crossAx val="117074543"/>
        <c:crosses val="autoZero"/>
        <c:auto val="1"/>
        <c:lblAlgn val="ctr"/>
        <c:lblOffset val="100"/>
        <c:noMultiLvlLbl val="0"/>
      </c:catAx>
      <c:valAx>
        <c:axId val="11707454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7076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+mj-lt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CONTEO!$C$25</c:f>
              <c:strCache>
                <c:ptCount val="1"/>
                <c:pt idx="0">
                  <c:v>atendido</c:v>
                </c:pt>
              </c:strCache>
            </c:strRef>
          </c:tx>
          <c:spPr>
            <a:solidFill>
              <a:srgbClr val="85D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CONTEO!$D$2:$F$2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CONTEO!$D$25:$F$25</c:f>
              <c:numCache>
                <c:formatCode>General</c:formatCode>
                <c:ptCount val="3"/>
                <c:pt idx="0">
                  <c:v>52</c:v>
                </c:pt>
                <c:pt idx="1">
                  <c:v>184</c:v>
                </c:pt>
                <c:pt idx="2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3-4980-87C5-06E83398EBBA}"/>
            </c:ext>
          </c:extLst>
        </c:ser>
        <c:ser>
          <c:idx val="1"/>
          <c:order val="1"/>
          <c:tx>
            <c:strRef>
              <c:f>CONTEO!$C$26</c:f>
              <c:strCache>
                <c:ptCount val="1"/>
                <c:pt idx="0">
                  <c:v>atendido fuera de tiempo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CONTEO!$D$2:$F$2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CONTEO!$D$26:$F$26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33-4980-87C5-06E83398EBBA}"/>
            </c:ext>
          </c:extLst>
        </c:ser>
        <c:ser>
          <c:idx val="2"/>
          <c:order val="2"/>
          <c:tx>
            <c:strRef>
              <c:f>CONTEO!$C$27</c:f>
              <c:strCache>
                <c:ptCount val="1"/>
                <c:pt idx="0">
                  <c:v>no atendido</c:v>
                </c:pt>
              </c:strCache>
            </c:strRef>
          </c:tx>
          <c:spPr>
            <a:solidFill>
              <a:srgbClr val="FB717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CONTEO!$D$2:$F$2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CONTEO!$D$27:$F$27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33-4980-87C5-06E83398EBBA}"/>
            </c:ext>
          </c:extLst>
        </c:ser>
        <c:ser>
          <c:idx val="3"/>
          <c:order val="3"/>
          <c:tx>
            <c:strRef>
              <c:f>CONTEO!$C$28</c:f>
              <c:strCache>
                <c:ptCount val="1"/>
                <c:pt idx="0">
                  <c:v>vacíos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CONTEO!$D$2:$F$2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CONTEO!$D$28:$F$28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33-4980-87C5-06E83398EB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81991136"/>
        <c:axId val="1481993632"/>
      </c:barChart>
      <c:catAx>
        <c:axId val="148199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s-PE"/>
          </a:p>
        </c:txPr>
        <c:crossAx val="1481993632"/>
        <c:crosses val="autoZero"/>
        <c:auto val="1"/>
        <c:lblAlgn val="ctr"/>
        <c:lblOffset val="100"/>
        <c:noMultiLvlLbl val="0"/>
      </c:catAx>
      <c:valAx>
        <c:axId val="1481993632"/>
        <c:scaling>
          <c:orientation val="minMax"/>
          <c:max val="250"/>
        </c:scaling>
        <c:delete val="1"/>
        <c:axPos val="l"/>
        <c:numFmt formatCode="General" sourceLinked="1"/>
        <c:majorTickMark val="out"/>
        <c:minorTickMark val="none"/>
        <c:tickLblPos val="nextTo"/>
        <c:crossAx val="1481991136"/>
        <c:crosses val="autoZero"/>
        <c:crossBetween val="between"/>
        <c:min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9</xdr:col>
      <xdr:colOff>9525</xdr:colOff>
      <xdr:row>1</xdr:row>
      <xdr:rowOff>0</xdr:rowOff>
    </xdr:to>
    <xdr:pic>
      <xdr:nvPicPr>
        <xdr:cNvPr id="2" name="Imagen 1" descr="🍃">
          <a:extLst>
            <a:ext uri="{FF2B5EF4-FFF2-40B4-BE49-F238E27FC236}">
              <a16:creationId xmlns:a16="http://schemas.microsoft.com/office/drawing/2014/main" id="{AF7B5A7B-F98C-44D8-9AFA-12472C3BE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1181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9525</xdr:colOff>
      <xdr:row>1</xdr:row>
      <xdr:rowOff>0</xdr:rowOff>
    </xdr:to>
    <xdr:pic>
      <xdr:nvPicPr>
        <xdr:cNvPr id="3" name="Imagen 2" descr="🍃">
          <a:extLst>
            <a:ext uri="{FF2B5EF4-FFF2-40B4-BE49-F238E27FC236}">
              <a16:creationId xmlns:a16="http://schemas.microsoft.com/office/drawing/2014/main" id="{E5CD33E4-7B75-47CD-BC68-033D3AEC0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1181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777240</xdr:colOff>
      <xdr:row>2</xdr:row>
      <xdr:rowOff>22860</xdr:rowOff>
    </xdr:from>
    <xdr:to>
      <xdr:col>6</xdr:col>
      <xdr:colOff>0</xdr:colOff>
      <xdr:row>17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22B2730-B913-4BE2-B322-CAAD0C1F5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7620</xdr:rowOff>
    </xdr:from>
    <xdr:to>
      <xdr:col>10</xdr:col>
      <xdr:colOff>0</xdr:colOff>
      <xdr:row>34</xdr:row>
      <xdr:rowOff>15240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4641C47-096B-4AC0-A1C4-A8FDBB41F5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297180</xdr:colOff>
      <xdr:row>2</xdr:row>
      <xdr:rowOff>7620</xdr:rowOff>
    </xdr:from>
    <xdr:to>
      <xdr:col>11</xdr:col>
      <xdr:colOff>998220</xdr:colOff>
      <xdr:row>17</xdr:row>
      <xdr:rowOff>7620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707D604-1648-4248-A013-8355B347C3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586740</xdr:colOff>
      <xdr:row>19</xdr:row>
      <xdr:rowOff>0</xdr:rowOff>
    </xdr:from>
    <xdr:to>
      <xdr:col>18</xdr:col>
      <xdr:colOff>7620</xdr:colOff>
      <xdr:row>34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BF28900-11E7-4F36-AAD2-D8D194CE5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7620</xdr:colOff>
      <xdr:row>2</xdr:row>
      <xdr:rowOff>15240</xdr:rowOff>
    </xdr:from>
    <xdr:to>
      <xdr:col>18</xdr:col>
      <xdr:colOff>30480</xdr:colOff>
      <xdr:row>17</xdr:row>
      <xdr:rowOff>15240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2096549-C58B-4C48-BF04-21462EB685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82A88-A03E-436F-B471-90613D0A07A4}">
  <dimension ref="A1:AM550"/>
  <sheetViews>
    <sheetView zoomScale="95" zoomScaleNormal="95" workbookViewId="0">
      <pane xSplit="6" ySplit="1" topLeftCell="L2" activePane="bottomRight" state="frozen"/>
      <selection pane="topRight" activeCell="D1" sqref="D1"/>
      <selection pane="bottomLeft" activeCell="A2" sqref="A2"/>
      <selection pane="bottomRight" activeCell="D5" sqref="D5"/>
    </sheetView>
  </sheetViews>
  <sheetFormatPr baseColWidth="10" defaultColWidth="11.42578125" defaultRowHeight="13.5" x14ac:dyDescent="0.25"/>
  <cols>
    <col min="1" max="1" width="4.7109375" style="5" customWidth="1"/>
    <col min="2" max="2" width="9" style="5" customWidth="1"/>
    <col min="3" max="3" width="11" style="13" customWidth="1"/>
    <col min="4" max="4" width="6.85546875" style="12" customWidth="1"/>
    <col min="5" max="5" width="7.85546875" style="12" customWidth="1"/>
    <col min="6" max="6" width="10" style="14" customWidth="1"/>
    <col min="7" max="7" width="13.5703125" style="14" customWidth="1"/>
    <col min="8" max="8" width="13.5703125" style="15" customWidth="1"/>
    <col min="9" max="9" width="18.85546875" style="15" customWidth="1"/>
    <col min="10" max="10" width="54.7109375" style="17" customWidth="1"/>
    <col min="11" max="11" width="14.28515625" style="17" customWidth="1"/>
    <col min="12" max="12" width="15.7109375" style="18" customWidth="1"/>
    <col min="13" max="13" width="16.5703125" style="18" customWidth="1"/>
    <col min="14" max="14" width="14.7109375" style="17" customWidth="1"/>
    <col min="15" max="15" width="18.42578125" style="17" customWidth="1"/>
    <col min="16" max="16" width="21.28515625" style="17" customWidth="1"/>
    <col min="17" max="17" width="15.28515625" style="17" customWidth="1"/>
    <col min="18" max="18" width="13.42578125" style="17" customWidth="1"/>
    <col min="19" max="19" width="11.42578125" style="17"/>
    <col min="20" max="39" width="11.42578125" style="4"/>
    <col min="40" max="16384" width="11.42578125" style="5"/>
  </cols>
  <sheetData>
    <row r="1" spans="1:39" s="2" customFormat="1" ht="32.25" customHeight="1" x14ac:dyDescent="0.25">
      <c r="A1" s="74" t="s">
        <v>659</v>
      </c>
      <c r="B1" s="74" t="s">
        <v>552</v>
      </c>
      <c r="C1" s="74" t="s">
        <v>1</v>
      </c>
      <c r="D1" s="75" t="s">
        <v>104</v>
      </c>
      <c r="E1" s="75" t="s">
        <v>4</v>
      </c>
      <c r="F1" s="76" t="s">
        <v>0</v>
      </c>
      <c r="G1" s="76" t="s">
        <v>264</v>
      </c>
      <c r="H1" s="77" t="s">
        <v>17</v>
      </c>
      <c r="I1" s="77" t="s">
        <v>98</v>
      </c>
      <c r="J1" s="78" t="s">
        <v>19</v>
      </c>
      <c r="K1" s="78" t="s">
        <v>656</v>
      </c>
      <c r="L1" s="78" t="s">
        <v>657</v>
      </c>
      <c r="M1" s="78" t="s">
        <v>103</v>
      </c>
      <c r="N1" s="78" t="s">
        <v>28</v>
      </c>
      <c r="O1" s="78" t="s">
        <v>99</v>
      </c>
      <c r="P1" s="78" t="s">
        <v>100</v>
      </c>
      <c r="Q1" s="78" t="s">
        <v>101</v>
      </c>
      <c r="R1" s="78" t="s">
        <v>102</v>
      </c>
      <c r="S1" s="78" t="s">
        <v>184</v>
      </c>
      <c r="T1" s="78" t="s">
        <v>295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s="4" customFormat="1" ht="25.15" customHeight="1" x14ac:dyDescent="0.25">
      <c r="A2" s="4">
        <v>1</v>
      </c>
      <c r="B2" s="4" t="s">
        <v>658</v>
      </c>
      <c r="C2" s="39">
        <v>44543</v>
      </c>
      <c r="D2" s="17" t="s">
        <v>32</v>
      </c>
      <c r="E2" s="17" t="s">
        <v>32</v>
      </c>
      <c r="F2" s="15" t="s">
        <v>74</v>
      </c>
      <c r="G2" s="15" t="s">
        <v>32</v>
      </c>
      <c r="H2" s="15" t="s">
        <v>32</v>
      </c>
      <c r="I2" s="16" t="s">
        <v>105</v>
      </c>
      <c r="J2" s="17" t="s">
        <v>32</v>
      </c>
      <c r="K2" s="17" t="s">
        <v>301</v>
      </c>
      <c r="L2" s="18" t="s">
        <v>633</v>
      </c>
      <c r="M2" s="18" t="s">
        <v>35</v>
      </c>
      <c r="N2" s="17" t="s">
        <v>32</v>
      </c>
      <c r="O2" s="17" t="s">
        <v>666</v>
      </c>
      <c r="P2" s="17" t="s">
        <v>111</v>
      </c>
      <c r="Q2" s="17" t="s">
        <v>32</v>
      </c>
      <c r="R2" s="17" t="s">
        <v>115</v>
      </c>
      <c r="S2" s="17" t="s">
        <v>32</v>
      </c>
    </row>
    <row r="3" spans="1:39" s="11" customFormat="1" ht="25.15" customHeight="1" x14ac:dyDescent="0.25">
      <c r="A3" s="11">
        <v>2</v>
      </c>
      <c r="B3" s="4" t="s">
        <v>658</v>
      </c>
      <c r="C3" s="40">
        <v>44551</v>
      </c>
      <c r="D3" s="18" t="s">
        <v>32</v>
      </c>
      <c r="E3" s="18" t="s">
        <v>32</v>
      </c>
      <c r="F3" s="9" t="s">
        <v>45</v>
      </c>
      <c r="G3" s="9">
        <v>19913868</v>
      </c>
      <c r="H3" s="9" t="s">
        <v>32</v>
      </c>
      <c r="I3" s="10" t="s">
        <v>105</v>
      </c>
      <c r="J3" s="11" t="s">
        <v>32</v>
      </c>
      <c r="K3" s="11" t="s">
        <v>301</v>
      </c>
      <c r="L3" s="18" t="s">
        <v>633</v>
      </c>
      <c r="M3" s="18" t="s">
        <v>35</v>
      </c>
      <c r="N3" s="11" t="s">
        <v>32</v>
      </c>
      <c r="O3" s="17" t="s">
        <v>666</v>
      </c>
      <c r="P3" s="11" t="s">
        <v>111</v>
      </c>
      <c r="Q3" s="11" t="s">
        <v>32</v>
      </c>
      <c r="R3" s="11" t="s">
        <v>117</v>
      </c>
      <c r="S3" s="18" t="s">
        <v>32</v>
      </c>
    </row>
    <row r="4" spans="1:39" s="4" customFormat="1" ht="25.15" customHeight="1" x14ac:dyDescent="0.25">
      <c r="A4" s="4">
        <v>3</v>
      </c>
      <c r="B4" s="4" t="s">
        <v>658</v>
      </c>
      <c r="C4" s="41">
        <v>44552</v>
      </c>
      <c r="D4" s="17" t="s">
        <v>32</v>
      </c>
      <c r="E4" s="17" t="s">
        <v>32</v>
      </c>
      <c r="F4" s="6" t="s">
        <v>45</v>
      </c>
      <c r="G4" s="15" t="s">
        <v>32</v>
      </c>
      <c r="H4" s="6" t="s">
        <v>32</v>
      </c>
      <c r="I4" s="1" t="s">
        <v>105</v>
      </c>
      <c r="J4" s="4" t="s">
        <v>32</v>
      </c>
      <c r="K4" s="4" t="s">
        <v>301</v>
      </c>
      <c r="L4" s="18" t="s">
        <v>633</v>
      </c>
      <c r="M4" s="18" t="s">
        <v>35</v>
      </c>
      <c r="N4" s="4" t="s">
        <v>32</v>
      </c>
      <c r="O4" s="17" t="s">
        <v>666</v>
      </c>
      <c r="P4" s="4" t="s">
        <v>111</v>
      </c>
      <c r="Q4" s="4" t="s">
        <v>32</v>
      </c>
      <c r="R4" s="4" t="s">
        <v>32</v>
      </c>
      <c r="S4" s="17" t="s">
        <v>32</v>
      </c>
    </row>
    <row r="5" spans="1:39" s="4" customFormat="1" ht="25.15" customHeight="1" x14ac:dyDescent="0.25">
      <c r="A5" s="4">
        <v>4</v>
      </c>
      <c r="B5" s="4" t="s">
        <v>658</v>
      </c>
      <c r="C5" s="41">
        <v>44553</v>
      </c>
      <c r="D5" s="8" t="s">
        <v>379</v>
      </c>
      <c r="E5" s="4" t="s">
        <v>21</v>
      </c>
      <c r="F5" s="6" t="s">
        <v>54</v>
      </c>
      <c r="G5" s="6">
        <v>15431304</v>
      </c>
      <c r="H5" s="6" t="s">
        <v>32</v>
      </c>
      <c r="I5" s="1" t="s">
        <v>105</v>
      </c>
      <c r="J5" s="4" t="s">
        <v>12</v>
      </c>
      <c r="K5" s="4" t="s">
        <v>301</v>
      </c>
      <c r="L5" s="18" t="s">
        <v>633</v>
      </c>
      <c r="M5" s="11" t="s">
        <v>634</v>
      </c>
      <c r="N5" s="4" t="s">
        <v>32</v>
      </c>
      <c r="O5" s="17" t="s">
        <v>666</v>
      </c>
      <c r="P5" s="4" t="s">
        <v>108</v>
      </c>
      <c r="Q5" s="4" t="s">
        <v>32</v>
      </c>
      <c r="R5" s="4" t="s">
        <v>32</v>
      </c>
      <c r="S5" s="17" t="s">
        <v>32</v>
      </c>
    </row>
    <row r="6" spans="1:39" s="4" customFormat="1" ht="25.15" customHeight="1" x14ac:dyDescent="0.25">
      <c r="A6" s="4">
        <v>1</v>
      </c>
      <c r="B6" s="4" t="s">
        <v>554</v>
      </c>
      <c r="C6" s="39">
        <v>44564</v>
      </c>
      <c r="D6" s="17" t="s">
        <v>32</v>
      </c>
      <c r="E6" s="17" t="s">
        <v>32</v>
      </c>
      <c r="F6" s="15" t="s">
        <v>2</v>
      </c>
      <c r="G6" s="15" t="s">
        <v>32</v>
      </c>
      <c r="H6" s="15" t="s">
        <v>32</v>
      </c>
      <c r="I6" s="16" t="s">
        <v>105</v>
      </c>
      <c r="J6" s="17" t="s">
        <v>14</v>
      </c>
      <c r="K6" s="17" t="s">
        <v>645</v>
      </c>
      <c r="L6" s="18" t="s">
        <v>7</v>
      </c>
      <c r="M6" s="18" t="s">
        <v>9</v>
      </c>
      <c r="N6" s="17" t="s">
        <v>32</v>
      </c>
      <c r="O6" s="17" t="s">
        <v>106</v>
      </c>
      <c r="P6" s="17" t="s">
        <v>111</v>
      </c>
      <c r="Q6" s="17" t="s">
        <v>32</v>
      </c>
      <c r="R6" s="17" t="s">
        <v>114</v>
      </c>
      <c r="S6" s="17" t="s">
        <v>32</v>
      </c>
    </row>
    <row r="7" spans="1:39" s="4" customFormat="1" ht="25.15" customHeight="1" x14ac:dyDescent="0.25">
      <c r="A7" s="4">
        <v>2</v>
      </c>
      <c r="B7" s="4" t="s">
        <v>554</v>
      </c>
      <c r="C7" s="39">
        <v>44564</v>
      </c>
      <c r="D7" s="17" t="s">
        <v>32</v>
      </c>
      <c r="E7" s="17" t="s">
        <v>32</v>
      </c>
      <c r="F7" s="15" t="s">
        <v>317</v>
      </c>
      <c r="G7" s="15" t="s">
        <v>32</v>
      </c>
      <c r="H7" s="15" t="s">
        <v>32</v>
      </c>
      <c r="I7" s="16" t="s">
        <v>630</v>
      </c>
      <c r="J7" s="17" t="s">
        <v>216</v>
      </c>
      <c r="K7" s="17" t="s">
        <v>639</v>
      </c>
      <c r="L7" s="18" t="s">
        <v>639</v>
      </c>
      <c r="M7" s="18" t="s">
        <v>630</v>
      </c>
      <c r="N7" s="17"/>
      <c r="O7" s="17" t="s">
        <v>106</v>
      </c>
      <c r="P7" s="17" t="s">
        <v>32</v>
      </c>
      <c r="Q7" s="17"/>
      <c r="R7" s="17"/>
      <c r="S7" s="17" t="s">
        <v>32</v>
      </c>
    </row>
    <row r="8" spans="1:39" s="8" customFormat="1" ht="25.15" customHeight="1" x14ac:dyDescent="0.25">
      <c r="A8" s="8">
        <v>3</v>
      </c>
      <c r="B8" s="4" t="s">
        <v>554</v>
      </c>
      <c r="C8" s="39">
        <v>44566</v>
      </c>
      <c r="D8" s="17" t="s">
        <v>378</v>
      </c>
      <c r="E8" s="17" t="s">
        <v>5</v>
      </c>
      <c r="F8" s="15" t="s">
        <v>3</v>
      </c>
      <c r="G8" s="15" t="s">
        <v>32</v>
      </c>
      <c r="H8" s="15" t="s">
        <v>32</v>
      </c>
      <c r="I8" s="16" t="s">
        <v>105</v>
      </c>
      <c r="J8" s="17" t="s">
        <v>13</v>
      </c>
      <c r="K8" s="17" t="s">
        <v>645</v>
      </c>
      <c r="L8" s="18" t="s">
        <v>7</v>
      </c>
      <c r="M8" s="18" t="s">
        <v>8</v>
      </c>
      <c r="N8" s="17" t="s">
        <v>32</v>
      </c>
      <c r="O8" s="17" t="s">
        <v>106</v>
      </c>
      <c r="P8" s="4" t="s">
        <v>108</v>
      </c>
      <c r="Q8" s="17" t="s">
        <v>32</v>
      </c>
      <c r="R8" s="17" t="s">
        <v>32</v>
      </c>
      <c r="S8" s="17" t="s">
        <v>32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s="8" customFormat="1" ht="25.15" customHeight="1" x14ac:dyDescent="0.25">
      <c r="A9" s="4">
        <v>4</v>
      </c>
      <c r="B9" s="4" t="s">
        <v>554</v>
      </c>
      <c r="C9" s="39">
        <v>44566</v>
      </c>
      <c r="D9" s="17" t="s">
        <v>32</v>
      </c>
      <c r="E9" s="17" t="s">
        <v>32</v>
      </c>
      <c r="F9" s="15" t="s">
        <v>15</v>
      </c>
      <c r="G9" s="15" t="s">
        <v>32</v>
      </c>
      <c r="H9" s="15" t="s">
        <v>32</v>
      </c>
      <c r="I9" s="16" t="s">
        <v>105</v>
      </c>
      <c r="J9" s="17" t="s">
        <v>12</v>
      </c>
      <c r="K9" s="17" t="s">
        <v>645</v>
      </c>
      <c r="L9" s="18" t="s">
        <v>7</v>
      </c>
      <c r="M9" s="18" t="s">
        <v>16</v>
      </c>
      <c r="N9" s="17" t="s">
        <v>32</v>
      </c>
      <c r="O9" s="17" t="s">
        <v>107</v>
      </c>
      <c r="P9" s="4" t="s">
        <v>108</v>
      </c>
      <c r="Q9" s="17" t="s">
        <v>32</v>
      </c>
      <c r="R9" s="17" t="s">
        <v>32</v>
      </c>
      <c r="S9" s="17" t="s">
        <v>32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s="4" customFormat="1" ht="25.15" customHeight="1" x14ac:dyDescent="0.25">
      <c r="A10" s="4">
        <v>5</v>
      </c>
      <c r="B10" s="4" t="s">
        <v>554</v>
      </c>
      <c r="C10" s="41">
        <v>44567</v>
      </c>
      <c r="D10" s="17" t="s">
        <v>378</v>
      </c>
      <c r="E10" s="4" t="s">
        <v>5</v>
      </c>
      <c r="F10" s="6" t="s">
        <v>6</v>
      </c>
      <c r="G10" s="15" t="s">
        <v>32</v>
      </c>
      <c r="H10" s="6" t="s">
        <v>32</v>
      </c>
      <c r="I10" s="1" t="s">
        <v>105</v>
      </c>
      <c r="J10" s="4" t="s">
        <v>12</v>
      </c>
      <c r="K10" s="17" t="s">
        <v>645</v>
      </c>
      <c r="L10" s="18" t="s">
        <v>7</v>
      </c>
      <c r="M10" s="18" t="s">
        <v>9</v>
      </c>
      <c r="N10" s="4" t="s">
        <v>32</v>
      </c>
      <c r="O10" s="4" t="s">
        <v>106</v>
      </c>
      <c r="P10" s="4" t="s">
        <v>108</v>
      </c>
      <c r="Q10" s="4" t="s">
        <v>32</v>
      </c>
      <c r="R10" s="4" t="s">
        <v>116</v>
      </c>
      <c r="S10" s="17" t="s">
        <v>32</v>
      </c>
    </row>
    <row r="11" spans="1:39" s="4" customFormat="1" ht="25.15" customHeight="1" x14ac:dyDescent="0.25">
      <c r="A11" s="8">
        <v>6</v>
      </c>
      <c r="B11" s="4" t="s">
        <v>554</v>
      </c>
      <c r="C11" s="41">
        <v>44567</v>
      </c>
      <c r="D11" s="17" t="s">
        <v>378</v>
      </c>
      <c r="E11" s="4" t="s">
        <v>5</v>
      </c>
      <c r="F11" s="6" t="s">
        <v>10</v>
      </c>
      <c r="G11" s="15" t="s">
        <v>32</v>
      </c>
      <c r="H11" s="6" t="s">
        <v>32</v>
      </c>
      <c r="I11" s="1" t="s">
        <v>105</v>
      </c>
      <c r="J11" s="4" t="s">
        <v>12</v>
      </c>
      <c r="K11" s="17" t="s">
        <v>645</v>
      </c>
      <c r="L11" s="11" t="s">
        <v>7</v>
      </c>
      <c r="M11" s="11" t="s">
        <v>11</v>
      </c>
      <c r="N11" s="4" t="s">
        <v>32</v>
      </c>
      <c r="O11" s="4" t="s">
        <v>106</v>
      </c>
      <c r="P11" s="4" t="s">
        <v>108</v>
      </c>
      <c r="Q11" s="4" t="s">
        <v>32</v>
      </c>
      <c r="R11" s="4" t="s">
        <v>116</v>
      </c>
      <c r="S11" s="17" t="s">
        <v>32</v>
      </c>
    </row>
    <row r="12" spans="1:39" s="4" customFormat="1" ht="25.15" customHeight="1" x14ac:dyDescent="0.25">
      <c r="A12" s="4">
        <v>7</v>
      </c>
      <c r="B12" s="4" t="s">
        <v>554</v>
      </c>
      <c r="C12" s="42">
        <v>44570</v>
      </c>
      <c r="D12" s="17" t="s">
        <v>378</v>
      </c>
      <c r="E12" s="8" t="s">
        <v>5</v>
      </c>
      <c r="F12" s="7" t="s">
        <v>20</v>
      </c>
      <c r="G12" s="15" t="s">
        <v>32</v>
      </c>
      <c r="H12" s="7" t="s">
        <v>23</v>
      </c>
      <c r="I12" s="1" t="s">
        <v>105</v>
      </c>
      <c r="J12" s="8" t="s">
        <v>12</v>
      </c>
      <c r="K12" s="17" t="s">
        <v>645</v>
      </c>
      <c r="L12" s="36" t="s">
        <v>7</v>
      </c>
      <c r="M12" s="36" t="s">
        <v>11</v>
      </c>
      <c r="N12" s="4" t="s">
        <v>32</v>
      </c>
      <c r="O12" s="17" t="s">
        <v>666</v>
      </c>
      <c r="P12" s="4" t="s">
        <v>108</v>
      </c>
      <c r="Q12" s="4" t="s">
        <v>32</v>
      </c>
      <c r="R12" s="4" t="s">
        <v>116</v>
      </c>
      <c r="S12" s="17" t="s">
        <v>32</v>
      </c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39" s="4" customFormat="1" ht="25.15" customHeight="1" x14ac:dyDescent="0.25">
      <c r="A13" s="4">
        <v>8</v>
      </c>
      <c r="B13" s="4" t="s">
        <v>554</v>
      </c>
      <c r="C13" s="42">
        <v>44570</v>
      </c>
      <c r="D13" s="8" t="s">
        <v>379</v>
      </c>
      <c r="E13" s="8" t="s">
        <v>21</v>
      </c>
      <c r="F13" s="7" t="s">
        <v>22</v>
      </c>
      <c r="G13" s="15" t="s">
        <v>32</v>
      </c>
      <c r="H13" s="7" t="s">
        <v>24</v>
      </c>
      <c r="I13" s="1" t="s">
        <v>105</v>
      </c>
      <c r="J13" s="8" t="s">
        <v>12</v>
      </c>
      <c r="K13" s="17" t="s">
        <v>645</v>
      </c>
      <c r="L13" s="18" t="s">
        <v>7</v>
      </c>
      <c r="M13" s="18" t="s">
        <v>9</v>
      </c>
      <c r="N13" s="4" t="s">
        <v>32</v>
      </c>
      <c r="O13" s="17" t="s">
        <v>666</v>
      </c>
      <c r="P13" s="4" t="s">
        <v>108</v>
      </c>
      <c r="Q13" s="4" t="s">
        <v>32</v>
      </c>
      <c r="R13" s="4" t="s">
        <v>116</v>
      </c>
      <c r="S13" s="17" t="s">
        <v>32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 s="4" customFormat="1" ht="25.15" customHeight="1" x14ac:dyDescent="0.25">
      <c r="A14" s="8">
        <v>9</v>
      </c>
      <c r="B14" s="4" t="s">
        <v>554</v>
      </c>
      <c r="C14" s="39">
        <v>44571</v>
      </c>
      <c r="D14" s="17" t="s">
        <v>378</v>
      </c>
      <c r="E14" s="17" t="s">
        <v>5</v>
      </c>
      <c r="F14" s="15" t="s">
        <v>18</v>
      </c>
      <c r="G14" s="15" t="s">
        <v>32</v>
      </c>
      <c r="H14" s="15" t="s">
        <v>32</v>
      </c>
      <c r="I14" s="16" t="s">
        <v>105</v>
      </c>
      <c r="J14" s="17" t="s">
        <v>12</v>
      </c>
      <c r="K14" s="17" t="s">
        <v>645</v>
      </c>
      <c r="L14" s="18" t="s">
        <v>7</v>
      </c>
      <c r="M14" s="18" t="s">
        <v>11</v>
      </c>
      <c r="N14" s="17" t="s">
        <v>32</v>
      </c>
      <c r="O14" s="17" t="s">
        <v>106</v>
      </c>
      <c r="P14" s="4" t="s">
        <v>108</v>
      </c>
      <c r="Q14" s="17" t="s">
        <v>32</v>
      </c>
      <c r="R14" s="17" t="s">
        <v>32</v>
      </c>
      <c r="S14" s="17" t="s">
        <v>32</v>
      </c>
    </row>
    <row r="15" spans="1:39" s="4" customFormat="1" ht="25.15" customHeight="1" x14ac:dyDescent="0.25">
      <c r="A15" s="4">
        <v>10</v>
      </c>
      <c r="B15" s="4" t="s">
        <v>554</v>
      </c>
      <c r="C15" s="39">
        <v>44572</v>
      </c>
      <c r="D15" s="8" t="s">
        <v>379</v>
      </c>
      <c r="E15" s="17" t="s">
        <v>21</v>
      </c>
      <c r="F15" s="15" t="s">
        <v>66</v>
      </c>
      <c r="G15" s="15" t="s">
        <v>32</v>
      </c>
      <c r="H15" s="15" t="s">
        <v>32</v>
      </c>
      <c r="I15" s="16" t="s">
        <v>105</v>
      </c>
      <c r="J15" s="17" t="s">
        <v>12</v>
      </c>
      <c r="K15" s="17" t="s">
        <v>645</v>
      </c>
      <c r="L15" s="18" t="s">
        <v>7</v>
      </c>
      <c r="M15" s="18" t="s">
        <v>11</v>
      </c>
      <c r="N15" s="17" t="s">
        <v>32</v>
      </c>
      <c r="O15" s="17" t="s">
        <v>106</v>
      </c>
      <c r="P15" s="4" t="s">
        <v>108</v>
      </c>
      <c r="Q15" s="17" t="s">
        <v>32</v>
      </c>
      <c r="R15" s="17" t="s">
        <v>114</v>
      </c>
      <c r="S15" s="17" t="s">
        <v>32</v>
      </c>
    </row>
    <row r="16" spans="1:39" s="4" customFormat="1" ht="25.15" customHeight="1" x14ac:dyDescent="0.25">
      <c r="A16" s="4">
        <v>11</v>
      </c>
      <c r="B16" s="4" t="s">
        <v>554</v>
      </c>
      <c r="C16" s="39">
        <v>44574</v>
      </c>
      <c r="D16" s="17" t="s">
        <v>378</v>
      </c>
      <c r="E16" s="17" t="s">
        <v>5</v>
      </c>
      <c r="F16" s="15" t="s">
        <v>25</v>
      </c>
      <c r="G16" s="15" t="s">
        <v>32</v>
      </c>
      <c r="H16" s="15" t="s">
        <v>32</v>
      </c>
      <c r="I16" s="16" t="s">
        <v>105</v>
      </c>
      <c r="J16" s="17" t="s">
        <v>12</v>
      </c>
      <c r="K16" s="17" t="s">
        <v>645</v>
      </c>
      <c r="L16" s="18" t="s">
        <v>7</v>
      </c>
      <c r="M16" s="18" t="s">
        <v>11</v>
      </c>
      <c r="N16" s="17" t="s">
        <v>32</v>
      </c>
      <c r="O16" s="17" t="s">
        <v>106</v>
      </c>
      <c r="P16" s="4" t="s">
        <v>108</v>
      </c>
      <c r="Q16" s="17" t="s">
        <v>32</v>
      </c>
      <c r="R16" s="17" t="s">
        <v>32</v>
      </c>
      <c r="S16" s="17" t="s">
        <v>32</v>
      </c>
    </row>
    <row r="17" spans="1:19" s="4" customFormat="1" ht="25.15" customHeight="1" x14ac:dyDescent="0.25">
      <c r="A17" s="8">
        <v>12</v>
      </c>
      <c r="B17" s="4" t="s">
        <v>554</v>
      </c>
      <c r="C17" s="41">
        <v>44574</v>
      </c>
      <c r="D17" s="17" t="s">
        <v>32</v>
      </c>
      <c r="E17" s="17" t="s">
        <v>32</v>
      </c>
      <c r="F17" s="6" t="s">
        <v>37</v>
      </c>
      <c r="G17" s="15" t="s">
        <v>32</v>
      </c>
      <c r="H17" s="6" t="s">
        <v>32</v>
      </c>
      <c r="I17" s="1" t="s">
        <v>105</v>
      </c>
      <c r="J17" s="4" t="s">
        <v>12</v>
      </c>
      <c r="K17" s="4" t="s">
        <v>301</v>
      </c>
      <c r="L17" s="18" t="s">
        <v>633</v>
      </c>
      <c r="M17" s="18" t="s">
        <v>35</v>
      </c>
      <c r="N17" s="4" t="s">
        <v>32</v>
      </c>
      <c r="O17" s="4" t="s">
        <v>106</v>
      </c>
      <c r="P17" s="4" t="s">
        <v>108</v>
      </c>
      <c r="Q17" s="4" t="s">
        <v>32</v>
      </c>
      <c r="R17" s="4" t="s">
        <v>32</v>
      </c>
      <c r="S17" s="17" t="s">
        <v>32</v>
      </c>
    </row>
    <row r="18" spans="1:19" s="4" customFormat="1" ht="25.15" customHeight="1" x14ac:dyDescent="0.25">
      <c r="A18" s="4">
        <v>13</v>
      </c>
      <c r="B18" s="4" t="s">
        <v>554</v>
      </c>
      <c r="C18" s="39">
        <v>44574</v>
      </c>
      <c r="D18" s="8" t="s">
        <v>379</v>
      </c>
      <c r="E18" s="17" t="s">
        <v>21</v>
      </c>
      <c r="F18" s="15" t="s">
        <v>75</v>
      </c>
      <c r="G18" s="15" t="s">
        <v>32</v>
      </c>
      <c r="H18" s="15" t="s">
        <v>32</v>
      </c>
      <c r="I18" s="16" t="s">
        <v>105</v>
      </c>
      <c r="J18" s="17" t="s">
        <v>12</v>
      </c>
      <c r="K18" s="17" t="s">
        <v>645</v>
      </c>
      <c r="L18" s="18" t="s">
        <v>7</v>
      </c>
      <c r="M18" s="18" t="s">
        <v>11</v>
      </c>
      <c r="N18" s="17" t="s">
        <v>32</v>
      </c>
      <c r="O18" s="17" t="s">
        <v>106</v>
      </c>
      <c r="P18" s="4" t="s">
        <v>108</v>
      </c>
      <c r="Q18" s="17" t="s">
        <v>32</v>
      </c>
      <c r="R18" s="17" t="s">
        <v>32</v>
      </c>
      <c r="S18" s="17" t="s">
        <v>32</v>
      </c>
    </row>
    <row r="19" spans="1:19" s="4" customFormat="1" ht="25.15" customHeight="1" x14ac:dyDescent="0.25">
      <c r="A19" s="4">
        <v>14</v>
      </c>
      <c r="B19" s="4" t="s">
        <v>554</v>
      </c>
      <c r="C19" s="41">
        <v>44575</v>
      </c>
      <c r="D19" s="8" t="s">
        <v>379</v>
      </c>
      <c r="E19" s="4" t="s">
        <v>21</v>
      </c>
      <c r="F19" s="6" t="s">
        <v>26</v>
      </c>
      <c r="G19" s="15" t="s">
        <v>32</v>
      </c>
      <c r="H19" s="6" t="s">
        <v>27</v>
      </c>
      <c r="I19" s="1" t="s">
        <v>105</v>
      </c>
      <c r="J19" s="4" t="s">
        <v>12</v>
      </c>
      <c r="K19" s="17" t="s">
        <v>645</v>
      </c>
      <c r="L19" s="11" t="s">
        <v>7</v>
      </c>
      <c r="M19" s="11" t="s">
        <v>11</v>
      </c>
      <c r="N19" s="4" t="s">
        <v>29</v>
      </c>
      <c r="O19" s="17" t="s">
        <v>666</v>
      </c>
      <c r="P19" s="4" t="s">
        <v>108</v>
      </c>
      <c r="Q19" s="4" t="s">
        <v>112</v>
      </c>
      <c r="R19" s="4" t="s">
        <v>117</v>
      </c>
      <c r="S19" s="17" t="s">
        <v>32</v>
      </c>
    </row>
    <row r="20" spans="1:19" s="4" customFormat="1" ht="25.15" customHeight="1" x14ac:dyDescent="0.25">
      <c r="A20" s="8">
        <v>15</v>
      </c>
      <c r="B20" s="4" t="s">
        <v>554</v>
      </c>
      <c r="C20" s="41">
        <v>44575</v>
      </c>
      <c r="D20" s="8" t="s">
        <v>379</v>
      </c>
      <c r="E20" s="4" t="s">
        <v>21</v>
      </c>
      <c r="F20" s="6" t="s">
        <v>30</v>
      </c>
      <c r="G20" s="15" t="s">
        <v>32</v>
      </c>
      <c r="H20" s="6" t="s">
        <v>23</v>
      </c>
      <c r="I20" s="1" t="s">
        <v>105</v>
      </c>
      <c r="J20" s="4" t="s">
        <v>13</v>
      </c>
      <c r="K20" s="17" t="s">
        <v>645</v>
      </c>
      <c r="L20" s="11" t="s">
        <v>7</v>
      </c>
      <c r="M20" s="11" t="s">
        <v>11</v>
      </c>
      <c r="N20" s="4" t="s">
        <v>32</v>
      </c>
      <c r="O20" s="17" t="s">
        <v>666</v>
      </c>
      <c r="P20" s="4" t="s">
        <v>108</v>
      </c>
      <c r="Q20" s="4" t="s">
        <v>113</v>
      </c>
      <c r="R20" s="4" t="s">
        <v>117</v>
      </c>
      <c r="S20" s="17" t="s">
        <v>32</v>
      </c>
    </row>
    <row r="21" spans="1:19" s="4" customFormat="1" ht="25.15" customHeight="1" x14ac:dyDescent="0.25">
      <c r="A21" s="4">
        <v>16</v>
      </c>
      <c r="B21" s="4" t="s">
        <v>554</v>
      </c>
      <c r="C21" s="41">
        <v>44575</v>
      </c>
      <c r="D21" s="17" t="s">
        <v>32</v>
      </c>
      <c r="E21" s="17" t="s">
        <v>32</v>
      </c>
      <c r="F21" s="6" t="s">
        <v>31</v>
      </c>
      <c r="G21" s="15" t="s">
        <v>32</v>
      </c>
      <c r="H21" s="6" t="s">
        <v>32</v>
      </c>
      <c r="I21" s="1" t="s">
        <v>105</v>
      </c>
      <c r="J21" s="4" t="s">
        <v>32</v>
      </c>
      <c r="K21" s="4" t="s">
        <v>301</v>
      </c>
      <c r="L21" s="11" t="s">
        <v>633</v>
      </c>
      <c r="M21" s="11" t="s">
        <v>641</v>
      </c>
      <c r="N21" s="4" t="s">
        <v>32</v>
      </c>
      <c r="O21" s="4" t="s">
        <v>107</v>
      </c>
      <c r="P21" s="4" t="s">
        <v>108</v>
      </c>
      <c r="Q21" s="4" t="s">
        <v>32</v>
      </c>
      <c r="R21" s="4" t="s">
        <v>32</v>
      </c>
      <c r="S21" s="17" t="s">
        <v>32</v>
      </c>
    </row>
    <row r="22" spans="1:19" s="4" customFormat="1" ht="25.15" customHeight="1" x14ac:dyDescent="0.25">
      <c r="A22" s="4">
        <v>17</v>
      </c>
      <c r="B22" s="4" t="s">
        <v>554</v>
      </c>
      <c r="C22" s="41">
        <v>44575</v>
      </c>
      <c r="D22" s="17" t="s">
        <v>32</v>
      </c>
      <c r="E22" s="17" t="s">
        <v>32</v>
      </c>
      <c r="F22" s="6" t="s">
        <v>36</v>
      </c>
      <c r="G22" s="15" t="s">
        <v>32</v>
      </c>
      <c r="H22" s="6" t="s">
        <v>32</v>
      </c>
      <c r="I22" s="1" t="s">
        <v>105</v>
      </c>
      <c r="J22" s="4" t="s">
        <v>12</v>
      </c>
      <c r="K22" s="4" t="s">
        <v>301</v>
      </c>
      <c r="L22" s="18" t="s">
        <v>633</v>
      </c>
      <c r="M22" s="18" t="s">
        <v>35</v>
      </c>
      <c r="N22" s="4" t="s">
        <v>32</v>
      </c>
      <c r="O22" s="17" t="s">
        <v>666</v>
      </c>
      <c r="P22" s="4" t="s">
        <v>111</v>
      </c>
      <c r="Q22" s="4" t="s">
        <v>32</v>
      </c>
      <c r="R22" s="4" t="s">
        <v>32</v>
      </c>
      <c r="S22" s="17" t="s">
        <v>32</v>
      </c>
    </row>
    <row r="23" spans="1:19" s="4" customFormat="1" ht="25.15" customHeight="1" x14ac:dyDescent="0.25">
      <c r="A23" s="8">
        <v>18</v>
      </c>
      <c r="B23" s="4" t="s">
        <v>554</v>
      </c>
      <c r="C23" s="41">
        <v>44576</v>
      </c>
      <c r="D23" s="8" t="s">
        <v>379</v>
      </c>
      <c r="E23" s="4" t="s">
        <v>21</v>
      </c>
      <c r="F23" s="6" t="s">
        <v>39</v>
      </c>
      <c r="G23" s="15" t="s">
        <v>32</v>
      </c>
      <c r="H23" s="6" t="s">
        <v>47</v>
      </c>
      <c r="I23" s="1" t="s">
        <v>105</v>
      </c>
      <c r="J23" s="4" t="s">
        <v>13</v>
      </c>
      <c r="K23" s="4" t="s">
        <v>645</v>
      </c>
      <c r="L23" s="18" t="s">
        <v>7</v>
      </c>
      <c r="M23" s="18" t="s">
        <v>9</v>
      </c>
      <c r="N23" s="4" t="s">
        <v>32</v>
      </c>
      <c r="O23" s="17" t="s">
        <v>666</v>
      </c>
      <c r="P23" s="4" t="s">
        <v>108</v>
      </c>
      <c r="Q23" s="4" t="s">
        <v>32</v>
      </c>
      <c r="R23" s="4" t="s">
        <v>116</v>
      </c>
      <c r="S23" s="17" t="s">
        <v>32</v>
      </c>
    </row>
    <row r="24" spans="1:19" s="4" customFormat="1" ht="25.15" customHeight="1" x14ac:dyDescent="0.25">
      <c r="A24" s="4">
        <v>19</v>
      </c>
      <c r="B24" s="4" t="s">
        <v>554</v>
      </c>
      <c r="C24" s="41">
        <v>44577</v>
      </c>
      <c r="D24" s="17" t="s">
        <v>32</v>
      </c>
      <c r="E24" s="17" t="s">
        <v>32</v>
      </c>
      <c r="F24" s="6" t="s">
        <v>33</v>
      </c>
      <c r="G24" s="15" t="s">
        <v>32</v>
      </c>
      <c r="H24" s="6" t="s">
        <v>32</v>
      </c>
      <c r="I24" s="1" t="s">
        <v>105</v>
      </c>
      <c r="J24" s="4" t="s">
        <v>13</v>
      </c>
      <c r="K24" s="4" t="s">
        <v>655</v>
      </c>
      <c r="L24" s="11" t="s">
        <v>642</v>
      </c>
      <c r="M24" s="11" t="s">
        <v>643</v>
      </c>
      <c r="N24" s="4" t="s">
        <v>32</v>
      </c>
      <c r="O24" s="17" t="s">
        <v>666</v>
      </c>
      <c r="P24" s="4" t="s">
        <v>108</v>
      </c>
      <c r="Q24" s="4" t="s">
        <v>32</v>
      </c>
      <c r="R24" s="4" t="s">
        <v>32</v>
      </c>
      <c r="S24" s="17" t="s">
        <v>32</v>
      </c>
    </row>
    <row r="25" spans="1:19" s="4" customFormat="1" ht="25.15" customHeight="1" x14ac:dyDescent="0.25">
      <c r="A25" s="4">
        <v>20</v>
      </c>
      <c r="B25" s="4" t="s">
        <v>554</v>
      </c>
      <c r="C25" s="41">
        <v>44578</v>
      </c>
      <c r="D25" s="8" t="s">
        <v>379</v>
      </c>
      <c r="E25" s="4" t="s">
        <v>21</v>
      </c>
      <c r="F25" s="6" t="s">
        <v>38</v>
      </c>
      <c r="G25" s="15" t="s">
        <v>32</v>
      </c>
      <c r="H25" s="6" t="s">
        <v>23</v>
      </c>
      <c r="I25" s="1" t="s">
        <v>105</v>
      </c>
      <c r="J25" s="4" t="s">
        <v>12</v>
      </c>
      <c r="K25" s="4" t="s">
        <v>301</v>
      </c>
      <c r="L25" s="11" t="s">
        <v>633</v>
      </c>
      <c r="M25" s="11" t="s">
        <v>35</v>
      </c>
      <c r="N25" s="4" t="s">
        <v>32</v>
      </c>
      <c r="O25" s="4" t="s">
        <v>107</v>
      </c>
      <c r="P25" s="4" t="s">
        <v>108</v>
      </c>
      <c r="Q25" s="4" t="s">
        <v>32</v>
      </c>
      <c r="R25" s="4" t="s">
        <v>116</v>
      </c>
      <c r="S25" s="17" t="s">
        <v>32</v>
      </c>
    </row>
    <row r="26" spans="1:19" s="4" customFormat="1" ht="25.15" customHeight="1" x14ac:dyDescent="0.25">
      <c r="A26" s="8">
        <v>21</v>
      </c>
      <c r="B26" s="4" t="s">
        <v>554</v>
      </c>
      <c r="C26" s="41">
        <v>44578</v>
      </c>
      <c r="D26" s="17" t="s">
        <v>32</v>
      </c>
      <c r="E26" s="17" t="s">
        <v>32</v>
      </c>
      <c r="F26" s="6" t="s">
        <v>40</v>
      </c>
      <c r="G26" s="15" t="s">
        <v>32</v>
      </c>
      <c r="H26" s="6" t="s">
        <v>27</v>
      </c>
      <c r="I26" s="1" t="s">
        <v>105</v>
      </c>
      <c r="J26" s="4" t="s">
        <v>12</v>
      </c>
      <c r="K26" s="4" t="s">
        <v>645</v>
      </c>
      <c r="L26" s="18" t="s">
        <v>7</v>
      </c>
      <c r="M26" s="18" t="s">
        <v>9</v>
      </c>
      <c r="N26" s="4" t="s">
        <v>32</v>
      </c>
      <c r="O26" s="4" t="s">
        <v>107</v>
      </c>
      <c r="P26" s="4" t="s">
        <v>108</v>
      </c>
      <c r="Q26" s="4" t="s">
        <v>32</v>
      </c>
      <c r="R26" s="4" t="s">
        <v>116</v>
      </c>
      <c r="S26" s="17" t="s">
        <v>32</v>
      </c>
    </row>
    <row r="27" spans="1:19" s="4" customFormat="1" ht="25.15" customHeight="1" x14ac:dyDescent="0.25">
      <c r="A27" s="4">
        <v>22</v>
      </c>
      <c r="B27" s="4" t="s">
        <v>554</v>
      </c>
      <c r="C27" s="41">
        <v>44578</v>
      </c>
      <c r="D27" s="17" t="s">
        <v>378</v>
      </c>
      <c r="E27" s="4" t="s">
        <v>5</v>
      </c>
      <c r="F27" s="6" t="s">
        <v>42</v>
      </c>
      <c r="G27" s="15" t="s">
        <v>32</v>
      </c>
      <c r="H27" s="6" t="s">
        <v>41</v>
      </c>
      <c r="I27" s="1" t="s">
        <v>105</v>
      </c>
      <c r="J27" s="4" t="s">
        <v>12</v>
      </c>
      <c r="K27" s="4" t="s">
        <v>645</v>
      </c>
      <c r="L27" s="11" t="s">
        <v>7</v>
      </c>
      <c r="M27" s="11" t="s">
        <v>43</v>
      </c>
      <c r="N27" s="4" t="s">
        <v>32</v>
      </c>
      <c r="O27" s="4" t="s">
        <v>107</v>
      </c>
      <c r="P27" s="4" t="s">
        <v>108</v>
      </c>
      <c r="Q27" s="4" t="s">
        <v>32</v>
      </c>
      <c r="R27" s="4" t="s">
        <v>116</v>
      </c>
      <c r="S27" s="17" t="s">
        <v>32</v>
      </c>
    </row>
    <row r="28" spans="1:19" s="4" customFormat="1" ht="25.15" customHeight="1" x14ac:dyDescent="0.25">
      <c r="A28" s="4">
        <v>23</v>
      </c>
      <c r="B28" s="4" t="s">
        <v>554</v>
      </c>
      <c r="C28" s="41">
        <v>44579</v>
      </c>
      <c r="D28" s="8" t="s">
        <v>379</v>
      </c>
      <c r="E28" s="4" t="s">
        <v>21</v>
      </c>
      <c r="F28" s="6" t="s">
        <v>44</v>
      </c>
      <c r="G28" s="15" t="s">
        <v>32</v>
      </c>
      <c r="H28" s="6" t="s">
        <v>23</v>
      </c>
      <c r="I28" s="1" t="s">
        <v>105</v>
      </c>
      <c r="J28" s="4" t="s">
        <v>12</v>
      </c>
      <c r="K28" s="4" t="s">
        <v>645</v>
      </c>
      <c r="L28" s="18" t="s">
        <v>7</v>
      </c>
      <c r="M28" s="18" t="s">
        <v>9</v>
      </c>
      <c r="N28" s="4" t="s">
        <v>32</v>
      </c>
      <c r="O28" s="17" t="s">
        <v>666</v>
      </c>
      <c r="P28" s="4" t="s">
        <v>108</v>
      </c>
      <c r="Q28" s="4" t="s">
        <v>32</v>
      </c>
      <c r="R28" s="4" t="s">
        <v>114</v>
      </c>
      <c r="S28" s="17" t="s">
        <v>32</v>
      </c>
    </row>
    <row r="29" spans="1:19" s="4" customFormat="1" ht="25.15" customHeight="1" x14ac:dyDescent="0.25">
      <c r="A29" s="8">
        <v>24</v>
      </c>
      <c r="B29" s="4" t="s">
        <v>554</v>
      </c>
      <c r="C29" s="41">
        <v>44579</v>
      </c>
      <c r="D29" s="17" t="s">
        <v>378</v>
      </c>
      <c r="E29" s="4" t="s">
        <v>5</v>
      </c>
      <c r="F29" s="6" t="s">
        <v>46</v>
      </c>
      <c r="G29" s="15" t="s">
        <v>32</v>
      </c>
      <c r="H29" s="6" t="s">
        <v>47</v>
      </c>
      <c r="I29" s="1" t="s">
        <v>105</v>
      </c>
      <c r="J29" s="4" t="s">
        <v>12</v>
      </c>
      <c r="K29" s="4" t="s">
        <v>301</v>
      </c>
      <c r="L29" s="11" t="s">
        <v>633</v>
      </c>
      <c r="M29" s="11" t="s">
        <v>35</v>
      </c>
      <c r="N29" s="4" t="s">
        <v>32</v>
      </c>
      <c r="O29" s="4" t="s">
        <v>106</v>
      </c>
      <c r="P29" s="4" t="s">
        <v>108</v>
      </c>
      <c r="Q29" s="4" t="s">
        <v>32</v>
      </c>
      <c r="R29" s="4" t="s">
        <v>116</v>
      </c>
      <c r="S29" s="17" t="s">
        <v>32</v>
      </c>
    </row>
    <row r="30" spans="1:19" s="4" customFormat="1" ht="25.15" customHeight="1" x14ac:dyDescent="0.25">
      <c r="A30" s="4">
        <v>25</v>
      </c>
      <c r="B30" s="4" t="s">
        <v>554</v>
      </c>
      <c r="C30" s="41">
        <v>44584</v>
      </c>
      <c r="D30" s="17" t="s">
        <v>32</v>
      </c>
      <c r="E30" s="17" t="s">
        <v>32</v>
      </c>
      <c r="F30" s="6" t="s">
        <v>48</v>
      </c>
      <c r="G30" s="15" t="s">
        <v>32</v>
      </c>
      <c r="H30" s="6" t="s">
        <v>27</v>
      </c>
      <c r="I30" s="1" t="s">
        <v>105</v>
      </c>
      <c r="J30" s="4" t="s">
        <v>13</v>
      </c>
      <c r="K30" s="4" t="s">
        <v>301</v>
      </c>
      <c r="L30" s="11" t="s">
        <v>633</v>
      </c>
      <c r="M30" s="11" t="s">
        <v>35</v>
      </c>
      <c r="N30" s="4" t="s">
        <v>32</v>
      </c>
      <c r="O30" s="4" t="s">
        <v>106</v>
      </c>
      <c r="P30" s="4" t="s">
        <v>108</v>
      </c>
      <c r="Q30" s="4" t="s">
        <v>32</v>
      </c>
      <c r="R30" s="4" t="s">
        <v>114</v>
      </c>
      <c r="S30" s="17" t="s">
        <v>32</v>
      </c>
    </row>
    <row r="31" spans="1:19" s="4" customFormat="1" ht="25.15" customHeight="1" x14ac:dyDescent="0.25">
      <c r="A31" s="4">
        <v>26</v>
      </c>
      <c r="B31" s="4" t="s">
        <v>554</v>
      </c>
      <c r="C31" s="41">
        <v>44584</v>
      </c>
      <c r="D31" s="17" t="s">
        <v>32</v>
      </c>
      <c r="E31" s="17" t="s">
        <v>32</v>
      </c>
      <c r="F31" s="6" t="s">
        <v>49</v>
      </c>
      <c r="G31" s="15" t="s">
        <v>32</v>
      </c>
      <c r="H31" s="6" t="s">
        <v>41</v>
      </c>
      <c r="I31" s="1" t="s">
        <v>105</v>
      </c>
      <c r="J31" s="4" t="s">
        <v>32</v>
      </c>
      <c r="K31" s="4" t="s">
        <v>301</v>
      </c>
      <c r="L31" s="18" t="s">
        <v>633</v>
      </c>
      <c r="M31" s="11" t="s">
        <v>50</v>
      </c>
      <c r="N31" s="4" t="s">
        <v>32</v>
      </c>
      <c r="O31" s="4" t="s">
        <v>106</v>
      </c>
      <c r="P31" s="4" t="s">
        <v>108</v>
      </c>
      <c r="Q31" s="4" t="s">
        <v>32</v>
      </c>
      <c r="R31" s="4" t="s">
        <v>114</v>
      </c>
      <c r="S31" s="17" t="s">
        <v>32</v>
      </c>
    </row>
    <row r="32" spans="1:19" s="4" customFormat="1" ht="25.15" customHeight="1" x14ac:dyDescent="0.25">
      <c r="A32" s="8">
        <v>27</v>
      </c>
      <c r="B32" s="4" t="s">
        <v>554</v>
      </c>
      <c r="C32" s="41">
        <v>44584</v>
      </c>
      <c r="D32" s="17" t="s">
        <v>378</v>
      </c>
      <c r="E32" s="4" t="s">
        <v>5</v>
      </c>
      <c r="F32" s="6" t="s">
        <v>52</v>
      </c>
      <c r="G32" s="15" t="s">
        <v>32</v>
      </c>
      <c r="H32" s="6" t="s">
        <v>23</v>
      </c>
      <c r="I32" s="1" t="s">
        <v>105</v>
      </c>
      <c r="J32" s="4" t="s">
        <v>13</v>
      </c>
      <c r="K32" s="4" t="s">
        <v>645</v>
      </c>
      <c r="L32" s="11" t="s">
        <v>7</v>
      </c>
      <c r="M32" s="11" t="s">
        <v>53</v>
      </c>
      <c r="N32" s="4" t="s">
        <v>32</v>
      </c>
      <c r="O32" s="17" t="s">
        <v>666</v>
      </c>
      <c r="P32" s="4" t="s">
        <v>108</v>
      </c>
      <c r="Q32" s="4" t="s">
        <v>32</v>
      </c>
      <c r="R32" s="4" t="s">
        <v>116</v>
      </c>
      <c r="S32" s="17" t="s">
        <v>32</v>
      </c>
    </row>
    <row r="33" spans="1:39" s="4" customFormat="1" ht="25.15" customHeight="1" x14ac:dyDescent="0.25">
      <c r="A33" s="4">
        <v>28</v>
      </c>
      <c r="B33" s="4" t="s">
        <v>554</v>
      </c>
      <c r="C33" s="41">
        <v>44584</v>
      </c>
      <c r="D33" s="8" t="s">
        <v>379</v>
      </c>
      <c r="E33" s="4" t="s">
        <v>21</v>
      </c>
      <c r="F33" s="6" t="s">
        <v>54</v>
      </c>
      <c r="G33" s="15" t="s">
        <v>32</v>
      </c>
      <c r="H33" s="6" t="s">
        <v>32</v>
      </c>
      <c r="I33" s="1" t="s">
        <v>105</v>
      </c>
      <c r="J33" s="4" t="s">
        <v>12</v>
      </c>
      <c r="K33" s="4" t="s">
        <v>301</v>
      </c>
      <c r="L33" s="18" t="s">
        <v>633</v>
      </c>
      <c r="M33" s="11" t="s">
        <v>634</v>
      </c>
      <c r="N33" s="4" t="s">
        <v>32</v>
      </c>
      <c r="O33" s="17" t="s">
        <v>666</v>
      </c>
      <c r="P33" s="4" t="s">
        <v>108</v>
      </c>
      <c r="Q33" s="4" t="s">
        <v>32</v>
      </c>
      <c r="R33" s="4" t="s">
        <v>114</v>
      </c>
      <c r="S33" s="17" t="s">
        <v>32</v>
      </c>
    </row>
    <row r="34" spans="1:39" s="4" customFormat="1" ht="25.15" customHeight="1" x14ac:dyDescent="0.25">
      <c r="A34" s="4">
        <v>29</v>
      </c>
      <c r="B34" s="4" t="s">
        <v>554</v>
      </c>
      <c r="C34" s="39">
        <v>44585</v>
      </c>
      <c r="D34" s="8" t="s">
        <v>379</v>
      </c>
      <c r="E34" s="17" t="s">
        <v>21</v>
      </c>
      <c r="F34" s="15" t="s">
        <v>51</v>
      </c>
      <c r="G34" s="15" t="s">
        <v>32</v>
      </c>
      <c r="H34" s="15" t="s">
        <v>32</v>
      </c>
      <c r="I34" s="16" t="s">
        <v>105</v>
      </c>
      <c r="J34" s="17" t="s">
        <v>13</v>
      </c>
      <c r="K34" s="17" t="s">
        <v>645</v>
      </c>
      <c r="L34" s="18" t="s">
        <v>7</v>
      </c>
      <c r="M34" s="18" t="s">
        <v>9</v>
      </c>
      <c r="N34" s="17" t="s">
        <v>32</v>
      </c>
      <c r="O34" s="17" t="s">
        <v>106</v>
      </c>
      <c r="P34" s="4" t="s">
        <v>108</v>
      </c>
      <c r="Q34" s="17" t="s">
        <v>32</v>
      </c>
      <c r="R34" s="17" t="s">
        <v>32</v>
      </c>
      <c r="S34" s="17" t="s">
        <v>32</v>
      </c>
    </row>
    <row r="35" spans="1:39" s="4" customFormat="1" ht="25.15" customHeight="1" x14ac:dyDescent="0.25">
      <c r="A35" s="8">
        <v>30</v>
      </c>
      <c r="B35" s="4" t="s">
        <v>554</v>
      </c>
      <c r="C35" s="41">
        <v>44585</v>
      </c>
      <c r="D35" s="8" t="s">
        <v>379</v>
      </c>
      <c r="E35" s="4" t="s">
        <v>21</v>
      </c>
      <c r="F35" s="6" t="s">
        <v>67</v>
      </c>
      <c r="G35" s="15" t="s">
        <v>32</v>
      </c>
      <c r="H35" s="6" t="s">
        <v>23</v>
      </c>
      <c r="I35" s="1" t="s">
        <v>105</v>
      </c>
      <c r="J35" s="4" t="s">
        <v>13</v>
      </c>
      <c r="K35" s="4" t="s">
        <v>645</v>
      </c>
      <c r="L35" s="11" t="s">
        <v>7</v>
      </c>
      <c r="M35" s="11" t="s">
        <v>11</v>
      </c>
      <c r="N35" s="4" t="s">
        <v>32</v>
      </c>
      <c r="O35" s="17" t="s">
        <v>666</v>
      </c>
      <c r="P35" s="4" t="s">
        <v>108</v>
      </c>
      <c r="Q35" s="4" t="s">
        <v>32</v>
      </c>
      <c r="R35" s="4" t="s">
        <v>114</v>
      </c>
      <c r="S35" s="17" t="s">
        <v>32</v>
      </c>
    </row>
    <row r="36" spans="1:39" s="4" customFormat="1" ht="25.15" customHeight="1" x14ac:dyDescent="0.25">
      <c r="A36" s="4">
        <v>31</v>
      </c>
      <c r="B36" s="4" t="s">
        <v>554</v>
      </c>
      <c r="C36" s="41">
        <v>44587</v>
      </c>
      <c r="D36" s="8" t="s">
        <v>379</v>
      </c>
      <c r="E36" s="4" t="s">
        <v>21</v>
      </c>
      <c r="F36" s="6" t="s">
        <v>55</v>
      </c>
      <c r="G36" s="15" t="s">
        <v>32</v>
      </c>
      <c r="H36" s="6" t="s">
        <v>24</v>
      </c>
      <c r="I36" s="1" t="s">
        <v>105</v>
      </c>
      <c r="J36" s="4" t="s">
        <v>13</v>
      </c>
      <c r="K36" s="4" t="s">
        <v>645</v>
      </c>
      <c r="L36" s="18" t="s">
        <v>7</v>
      </c>
      <c r="M36" s="18" t="s">
        <v>9</v>
      </c>
      <c r="N36" s="4" t="s">
        <v>32</v>
      </c>
      <c r="O36" s="17" t="s">
        <v>666</v>
      </c>
      <c r="P36" s="4" t="s">
        <v>108</v>
      </c>
      <c r="Q36" s="4" t="s">
        <v>32</v>
      </c>
      <c r="R36" s="4" t="s">
        <v>114</v>
      </c>
      <c r="S36" s="17" t="s">
        <v>32</v>
      </c>
    </row>
    <row r="37" spans="1:39" s="43" customFormat="1" ht="25.15" customHeight="1" x14ac:dyDescent="0.25">
      <c r="A37" s="4">
        <v>32</v>
      </c>
      <c r="B37" s="4" t="s">
        <v>554</v>
      </c>
      <c r="C37" s="41">
        <v>44588</v>
      </c>
      <c r="D37" s="17" t="s">
        <v>378</v>
      </c>
      <c r="E37" s="4" t="s">
        <v>5</v>
      </c>
      <c r="F37" s="6" t="s">
        <v>56</v>
      </c>
      <c r="G37" s="15" t="s">
        <v>32</v>
      </c>
      <c r="H37" s="6" t="s">
        <v>24</v>
      </c>
      <c r="I37" s="1" t="s">
        <v>65</v>
      </c>
      <c r="J37" s="4" t="s">
        <v>13</v>
      </c>
      <c r="K37" s="4" t="s">
        <v>645</v>
      </c>
      <c r="L37" s="18" t="s">
        <v>7</v>
      </c>
      <c r="M37" s="18" t="s">
        <v>9</v>
      </c>
      <c r="N37" s="4" t="s">
        <v>32</v>
      </c>
      <c r="O37" s="4" t="s">
        <v>107</v>
      </c>
      <c r="P37" s="4" t="s">
        <v>108</v>
      </c>
      <c r="Q37" s="4" t="s">
        <v>32</v>
      </c>
      <c r="R37" s="4" t="s">
        <v>114</v>
      </c>
      <c r="S37" s="17" t="s">
        <v>32</v>
      </c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s="4" customFormat="1" ht="25.15" customHeight="1" x14ac:dyDescent="0.25">
      <c r="A38" s="8">
        <v>33</v>
      </c>
      <c r="B38" s="4" t="s">
        <v>554</v>
      </c>
      <c r="C38" s="39">
        <v>44588</v>
      </c>
      <c r="D38" s="17" t="s">
        <v>32</v>
      </c>
      <c r="E38" s="17" t="s">
        <v>32</v>
      </c>
      <c r="F38" s="15">
        <v>935544232</v>
      </c>
      <c r="G38" s="15" t="s">
        <v>32</v>
      </c>
      <c r="H38" s="15" t="s">
        <v>23</v>
      </c>
      <c r="I38" s="16" t="s">
        <v>65</v>
      </c>
      <c r="J38" s="17" t="s">
        <v>13</v>
      </c>
      <c r="K38" s="17" t="s">
        <v>639</v>
      </c>
      <c r="L38" s="18" t="s">
        <v>644</v>
      </c>
      <c r="M38" s="18" t="s">
        <v>644</v>
      </c>
      <c r="N38" s="17" t="s">
        <v>32</v>
      </c>
      <c r="O38" s="17" t="s">
        <v>106</v>
      </c>
      <c r="P38" s="4" t="s">
        <v>108</v>
      </c>
      <c r="Q38" s="17" t="s">
        <v>32</v>
      </c>
      <c r="R38" s="17" t="s">
        <v>114</v>
      </c>
      <c r="S38" s="17" t="s">
        <v>32</v>
      </c>
    </row>
    <row r="39" spans="1:39" s="4" customFormat="1" ht="25.15" customHeight="1" x14ac:dyDescent="0.25">
      <c r="A39" s="4">
        <v>34</v>
      </c>
      <c r="B39" s="4" t="s">
        <v>554</v>
      </c>
      <c r="C39" s="39">
        <v>44588</v>
      </c>
      <c r="D39" s="17" t="s">
        <v>32</v>
      </c>
      <c r="E39" s="17" t="s">
        <v>32</v>
      </c>
      <c r="F39" s="15" t="s">
        <v>57</v>
      </c>
      <c r="G39" s="15" t="s">
        <v>32</v>
      </c>
      <c r="H39" s="15" t="s">
        <v>32</v>
      </c>
      <c r="I39" s="16" t="s">
        <v>105</v>
      </c>
      <c r="J39" s="17" t="s">
        <v>13</v>
      </c>
      <c r="K39" s="17" t="s">
        <v>639</v>
      </c>
      <c r="L39" s="18" t="s">
        <v>644</v>
      </c>
      <c r="M39" s="18" t="s">
        <v>644</v>
      </c>
      <c r="N39" s="17" t="s">
        <v>32</v>
      </c>
      <c r="O39" s="17" t="s">
        <v>106</v>
      </c>
      <c r="P39" s="4" t="s">
        <v>108</v>
      </c>
      <c r="Q39" s="17" t="s">
        <v>32</v>
      </c>
      <c r="R39" s="17" t="s">
        <v>114</v>
      </c>
      <c r="S39" s="17" t="s">
        <v>32</v>
      </c>
    </row>
    <row r="40" spans="1:39" s="4" customFormat="1" ht="25.15" customHeight="1" x14ac:dyDescent="0.25">
      <c r="A40" s="4">
        <v>35</v>
      </c>
      <c r="B40" s="4" t="s">
        <v>554</v>
      </c>
      <c r="C40" s="39">
        <v>44588</v>
      </c>
      <c r="D40" s="8" t="s">
        <v>379</v>
      </c>
      <c r="E40" s="17" t="s">
        <v>21</v>
      </c>
      <c r="F40" s="15" t="s">
        <v>58</v>
      </c>
      <c r="G40" s="15" t="s">
        <v>32</v>
      </c>
      <c r="H40" s="6" t="s">
        <v>47</v>
      </c>
      <c r="I40" s="16" t="s">
        <v>65</v>
      </c>
      <c r="J40" s="17" t="s">
        <v>13</v>
      </c>
      <c r="K40" s="17" t="s">
        <v>645</v>
      </c>
      <c r="L40" s="18" t="s">
        <v>7</v>
      </c>
      <c r="M40" s="18" t="s">
        <v>9</v>
      </c>
      <c r="N40" s="17" t="s">
        <v>32</v>
      </c>
      <c r="O40" s="17" t="s">
        <v>106</v>
      </c>
      <c r="P40" s="4" t="s">
        <v>108</v>
      </c>
      <c r="Q40" s="17" t="s">
        <v>32</v>
      </c>
      <c r="R40" s="17" t="s">
        <v>114</v>
      </c>
      <c r="S40" s="17" t="s">
        <v>32</v>
      </c>
    </row>
    <row r="41" spans="1:39" s="4" customFormat="1" ht="25.15" customHeight="1" x14ac:dyDescent="0.25">
      <c r="A41" s="8">
        <v>36</v>
      </c>
      <c r="B41" s="4" t="s">
        <v>554</v>
      </c>
      <c r="C41" s="41">
        <v>44588</v>
      </c>
      <c r="D41" s="17" t="s">
        <v>378</v>
      </c>
      <c r="E41" s="4" t="s">
        <v>5</v>
      </c>
      <c r="F41" s="6" t="s">
        <v>60</v>
      </c>
      <c r="G41" s="15" t="s">
        <v>32</v>
      </c>
      <c r="H41" s="6" t="s">
        <v>41</v>
      </c>
      <c r="I41" s="1" t="s">
        <v>65</v>
      </c>
      <c r="J41" s="4" t="s">
        <v>13</v>
      </c>
      <c r="K41" s="17" t="s">
        <v>645</v>
      </c>
      <c r="L41" s="18" t="s">
        <v>7</v>
      </c>
      <c r="M41" s="18" t="s">
        <v>9</v>
      </c>
      <c r="N41" s="4" t="s">
        <v>32</v>
      </c>
      <c r="O41" s="4" t="s">
        <v>107</v>
      </c>
      <c r="P41" s="4" t="s">
        <v>108</v>
      </c>
      <c r="Q41" s="4" t="s">
        <v>32</v>
      </c>
      <c r="R41" s="4" t="s">
        <v>116</v>
      </c>
      <c r="S41" s="17" t="s">
        <v>32</v>
      </c>
    </row>
    <row r="42" spans="1:39" s="4" customFormat="1" ht="25.15" customHeight="1" x14ac:dyDescent="0.25">
      <c r="A42" s="4">
        <v>37</v>
      </c>
      <c r="B42" s="4" t="s">
        <v>554</v>
      </c>
      <c r="C42" s="39">
        <v>44588</v>
      </c>
      <c r="D42" s="8" t="s">
        <v>379</v>
      </c>
      <c r="E42" s="17" t="s">
        <v>21</v>
      </c>
      <c r="F42" s="15" t="s">
        <v>64</v>
      </c>
      <c r="G42" s="15" t="s">
        <v>32</v>
      </c>
      <c r="H42" s="15" t="s">
        <v>24</v>
      </c>
      <c r="I42" s="16" t="s">
        <v>105</v>
      </c>
      <c r="J42" s="17" t="s">
        <v>13</v>
      </c>
      <c r="K42" s="17" t="s">
        <v>645</v>
      </c>
      <c r="L42" s="18" t="s">
        <v>7</v>
      </c>
      <c r="M42" s="18" t="s">
        <v>9</v>
      </c>
      <c r="N42" s="17" t="s">
        <v>32</v>
      </c>
      <c r="O42" s="17" t="s">
        <v>106</v>
      </c>
      <c r="P42" s="4" t="s">
        <v>108</v>
      </c>
      <c r="Q42" s="17" t="s">
        <v>32</v>
      </c>
      <c r="R42" s="17" t="s">
        <v>114</v>
      </c>
      <c r="S42" s="17" t="s">
        <v>32</v>
      </c>
    </row>
    <row r="43" spans="1:39" s="4" customFormat="1" ht="25.15" customHeight="1" x14ac:dyDescent="0.25">
      <c r="A43" s="4">
        <v>38</v>
      </c>
      <c r="B43" s="4" t="s">
        <v>554</v>
      </c>
      <c r="C43" s="41">
        <v>44588</v>
      </c>
      <c r="D43" s="8" t="s">
        <v>379</v>
      </c>
      <c r="E43" s="4" t="s">
        <v>21</v>
      </c>
      <c r="F43" s="6" t="s">
        <v>68</v>
      </c>
      <c r="G43" s="15" t="s">
        <v>32</v>
      </c>
      <c r="H43" s="6" t="s">
        <v>47</v>
      </c>
      <c r="I43" s="1" t="s">
        <v>65</v>
      </c>
      <c r="J43" s="4" t="s">
        <v>13</v>
      </c>
      <c r="K43" s="17" t="s">
        <v>645</v>
      </c>
      <c r="L43" s="18" t="s">
        <v>7</v>
      </c>
      <c r="M43" s="18" t="s">
        <v>9</v>
      </c>
      <c r="N43" s="4" t="s">
        <v>32</v>
      </c>
      <c r="O43" s="4" t="s">
        <v>107</v>
      </c>
      <c r="P43" s="4" t="s">
        <v>108</v>
      </c>
      <c r="Q43" s="4" t="s">
        <v>32</v>
      </c>
      <c r="R43" s="4" t="s">
        <v>114</v>
      </c>
      <c r="S43" s="17" t="s">
        <v>32</v>
      </c>
    </row>
    <row r="44" spans="1:39" s="4" customFormat="1" ht="25.15" customHeight="1" x14ac:dyDescent="0.25">
      <c r="A44" s="8">
        <v>39</v>
      </c>
      <c r="B44" s="4" t="s">
        <v>554</v>
      </c>
      <c r="C44" s="41">
        <v>44588</v>
      </c>
      <c r="D44" s="17" t="s">
        <v>378</v>
      </c>
      <c r="E44" s="4" t="s">
        <v>5</v>
      </c>
      <c r="F44" s="6" t="s">
        <v>214</v>
      </c>
      <c r="G44" s="15" t="s">
        <v>32</v>
      </c>
      <c r="H44" s="6" t="s">
        <v>23</v>
      </c>
      <c r="I44" s="1" t="s">
        <v>65</v>
      </c>
      <c r="J44" s="4" t="s">
        <v>13</v>
      </c>
      <c r="K44" s="17" t="s">
        <v>645</v>
      </c>
      <c r="L44" s="18" t="s">
        <v>7</v>
      </c>
      <c r="M44" s="18" t="s">
        <v>9</v>
      </c>
      <c r="N44" s="4" t="s">
        <v>32</v>
      </c>
      <c r="O44" s="4" t="s">
        <v>106</v>
      </c>
      <c r="P44" s="4" t="s">
        <v>108</v>
      </c>
      <c r="Q44" s="4" t="s">
        <v>32</v>
      </c>
      <c r="R44" s="4" t="s">
        <v>116</v>
      </c>
      <c r="S44" s="17" t="s">
        <v>32</v>
      </c>
    </row>
    <row r="45" spans="1:39" s="4" customFormat="1" ht="25.15" customHeight="1" x14ac:dyDescent="0.25">
      <c r="A45" s="4">
        <v>40</v>
      </c>
      <c r="B45" s="4" t="s">
        <v>554</v>
      </c>
      <c r="C45" s="41">
        <v>44588</v>
      </c>
      <c r="D45" s="8" t="s">
        <v>379</v>
      </c>
      <c r="E45" s="4" t="s">
        <v>21</v>
      </c>
      <c r="F45" s="6" t="s">
        <v>260</v>
      </c>
      <c r="G45" s="15" t="s">
        <v>32</v>
      </c>
      <c r="H45" s="6" t="s">
        <v>24</v>
      </c>
      <c r="I45" s="1" t="s">
        <v>65</v>
      </c>
      <c r="J45" s="4" t="s">
        <v>13</v>
      </c>
      <c r="K45" s="17" t="s">
        <v>645</v>
      </c>
      <c r="L45" s="18" t="s">
        <v>7</v>
      </c>
      <c r="M45" s="18" t="s">
        <v>9</v>
      </c>
      <c r="N45" s="4" t="s">
        <v>32</v>
      </c>
      <c r="O45" s="4" t="s">
        <v>106</v>
      </c>
      <c r="P45" s="4" t="s">
        <v>108</v>
      </c>
      <c r="Q45" s="4" t="s">
        <v>261</v>
      </c>
      <c r="R45" s="4" t="s">
        <v>262</v>
      </c>
      <c r="S45" s="4" t="s">
        <v>185</v>
      </c>
    </row>
    <row r="46" spans="1:39" s="4" customFormat="1" ht="25.15" customHeight="1" x14ac:dyDescent="0.25">
      <c r="A46" s="4">
        <v>41</v>
      </c>
      <c r="B46" s="4" t="s">
        <v>554</v>
      </c>
      <c r="C46" s="41">
        <v>44589</v>
      </c>
      <c r="D46" s="17" t="s">
        <v>378</v>
      </c>
      <c r="E46" s="4" t="s">
        <v>5</v>
      </c>
      <c r="F46" s="6" t="s">
        <v>59</v>
      </c>
      <c r="G46" s="15" t="s">
        <v>32</v>
      </c>
      <c r="H46" s="6" t="s">
        <v>23</v>
      </c>
      <c r="I46" s="1" t="s">
        <v>65</v>
      </c>
      <c r="J46" s="4" t="s">
        <v>13</v>
      </c>
      <c r="K46" s="4" t="s">
        <v>645</v>
      </c>
      <c r="L46" s="18" t="s">
        <v>7</v>
      </c>
      <c r="M46" s="18" t="s">
        <v>9</v>
      </c>
      <c r="N46" s="4" t="s">
        <v>32</v>
      </c>
      <c r="O46" s="4" t="s">
        <v>107</v>
      </c>
      <c r="P46" s="4" t="s">
        <v>108</v>
      </c>
      <c r="Q46" s="4" t="s">
        <v>32</v>
      </c>
      <c r="R46" s="4" t="s">
        <v>116</v>
      </c>
      <c r="S46" s="17" t="s">
        <v>32</v>
      </c>
    </row>
    <row r="47" spans="1:39" s="4" customFormat="1" ht="25.15" customHeight="1" x14ac:dyDescent="0.25">
      <c r="A47" s="8">
        <v>42</v>
      </c>
      <c r="B47" s="4" t="s">
        <v>554</v>
      </c>
      <c r="C47" s="39">
        <v>44589</v>
      </c>
      <c r="D47" s="17" t="s">
        <v>378</v>
      </c>
      <c r="E47" s="17" t="s">
        <v>5</v>
      </c>
      <c r="F47" s="15" t="s">
        <v>61</v>
      </c>
      <c r="G47" s="15" t="s">
        <v>32</v>
      </c>
      <c r="H47" s="15" t="s">
        <v>32</v>
      </c>
      <c r="I47" s="16" t="s">
        <v>65</v>
      </c>
      <c r="J47" s="17" t="s">
        <v>13</v>
      </c>
      <c r="K47" s="17" t="s">
        <v>639</v>
      </c>
      <c r="L47" s="18" t="s">
        <v>644</v>
      </c>
      <c r="M47" s="18" t="s">
        <v>644</v>
      </c>
      <c r="N47" s="17" t="s">
        <v>32</v>
      </c>
      <c r="O47" s="17" t="s">
        <v>106</v>
      </c>
      <c r="P47" s="4" t="s">
        <v>108</v>
      </c>
      <c r="Q47" s="17" t="s">
        <v>32</v>
      </c>
      <c r="R47" s="17" t="s">
        <v>114</v>
      </c>
      <c r="S47" s="17" t="s">
        <v>32</v>
      </c>
    </row>
    <row r="48" spans="1:39" s="8" customFormat="1" ht="25.15" customHeight="1" x14ac:dyDescent="0.25">
      <c r="A48" s="4">
        <v>43</v>
      </c>
      <c r="B48" s="8" t="s">
        <v>554</v>
      </c>
      <c r="C48" s="44">
        <v>44589</v>
      </c>
      <c r="D48" s="30" t="s">
        <v>32</v>
      </c>
      <c r="E48" s="30" t="s">
        <v>32</v>
      </c>
      <c r="F48" s="28" t="s">
        <v>62</v>
      </c>
      <c r="G48" s="28" t="s">
        <v>32</v>
      </c>
      <c r="H48" s="28" t="s">
        <v>32</v>
      </c>
      <c r="I48" s="29" t="s">
        <v>105</v>
      </c>
      <c r="J48" s="30" t="s">
        <v>13</v>
      </c>
      <c r="K48" s="30" t="s">
        <v>301</v>
      </c>
      <c r="L48" s="37" t="s">
        <v>640</v>
      </c>
      <c r="M48" s="37" t="s">
        <v>63</v>
      </c>
      <c r="N48" s="30" t="s">
        <v>32</v>
      </c>
      <c r="O48" s="30" t="s">
        <v>106</v>
      </c>
      <c r="P48" s="8" t="s">
        <v>108</v>
      </c>
      <c r="Q48" s="30" t="s">
        <v>32</v>
      </c>
      <c r="R48" s="30" t="s">
        <v>114</v>
      </c>
      <c r="S48" s="30" t="s">
        <v>32</v>
      </c>
    </row>
    <row r="49" spans="1:19" s="4" customFormat="1" ht="25.15" customHeight="1" x14ac:dyDescent="0.25">
      <c r="A49" s="4">
        <v>44</v>
      </c>
      <c r="B49" s="4" t="s">
        <v>554</v>
      </c>
      <c r="C49" s="41">
        <v>44589</v>
      </c>
      <c r="D49" s="8" t="s">
        <v>379</v>
      </c>
      <c r="E49" s="4" t="s">
        <v>21</v>
      </c>
      <c r="F49" s="6" t="s">
        <v>69</v>
      </c>
      <c r="G49" s="15" t="s">
        <v>32</v>
      </c>
      <c r="H49" s="6" t="s">
        <v>47</v>
      </c>
      <c r="I49" s="1" t="s">
        <v>105</v>
      </c>
      <c r="J49" s="4" t="s">
        <v>13</v>
      </c>
      <c r="K49" s="4" t="s">
        <v>645</v>
      </c>
      <c r="L49" s="18" t="s">
        <v>7</v>
      </c>
      <c r="M49" s="18" t="s">
        <v>8</v>
      </c>
      <c r="N49" s="4" t="s">
        <v>32</v>
      </c>
      <c r="O49" s="17" t="s">
        <v>666</v>
      </c>
      <c r="P49" s="4" t="s">
        <v>108</v>
      </c>
      <c r="Q49" s="4" t="s">
        <v>32</v>
      </c>
      <c r="R49" s="4" t="s">
        <v>114</v>
      </c>
      <c r="S49" s="17" t="s">
        <v>32</v>
      </c>
    </row>
    <row r="50" spans="1:19" s="4" customFormat="1" ht="25.15" customHeight="1" x14ac:dyDescent="0.25">
      <c r="A50" s="8">
        <v>45</v>
      </c>
      <c r="B50" s="4" t="s">
        <v>554</v>
      </c>
      <c r="C50" s="41">
        <v>44589</v>
      </c>
      <c r="D50" s="8" t="s">
        <v>379</v>
      </c>
      <c r="E50" s="4" t="s">
        <v>21</v>
      </c>
      <c r="F50" s="6" t="s">
        <v>78</v>
      </c>
      <c r="G50" s="15" t="s">
        <v>32</v>
      </c>
      <c r="H50" s="6" t="s">
        <v>47</v>
      </c>
      <c r="I50" s="1" t="s">
        <v>65</v>
      </c>
      <c r="J50" s="4" t="s">
        <v>13</v>
      </c>
      <c r="K50" s="4" t="s">
        <v>645</v>
      </c>
      <c r="L50" s="18" t="s">
        <v>7</v>
      </c>
      <c r="M50" s="18" t="s">
        <v>9</v>
      </c>
      <c r="N50" s="4" t="s">
        <v>79</v>
      </c>
      <c r="O50" s="17" t="s">
        <v>666</v>
      </c>
      <c r="P50" s="4" t="s">
        <v>108</v>
      </c>
      <c r="Q50" s="4" t="s">
        <v>32</v>
      </c>
      <c r="R50" s="4" t="s">
        <v>116</v>
      </c>
      <c r="S50" s="17" t="s">
        <v>32</v>
      </c>
    </row>
    <row r="51" spans="1:19" s="4" customFormat="1" ht="25.15" customHeight="1" x14ac:dyDescent="0.25">
      <c r="A51" s="4">
        <v>46</v>
      </c>
      <c r="B51" s="4" t="s">
        <v>554</v>
      </c>
      <c r="C51" s="39">
        <v>44590</v>
      </c>
      <c r="D51" s="17" t="s">
        <v>378</v>
      </c>
      <c r="E51" s="17" t="s">
        <v>5</v>
      </c>
      <c r="F51" s="15" t="s">
        <v>76</v>
      </c>
      <c r="G51" s="15" t="s">
        <v>32</v>
      </c>
      <c r="H51" s="6" t="s">
        <v>47</v>
      </c>
      <c r="I51" s="16" t="s">
        <v>65</v>
      </c>
      <c r="J51" s="17" t="s">
        <v>13</v>
      </c>
      <c r="K51" s="4" t="s">
        <v>645</v>
      </c>
      <c r="L51" s="18" t="s">
        <v>7</v>
      </c>
      <c r="M51" s="18" t="s">
        <v>9</v>
      </c>
      <c r="N51" s="17" t="s">
        <v>32</v>
      </c>
      <c r="O51" s="17" t="s">
        <v>106</v>
      </c>
      <c r="P51" s="4" t="s">
        <v>108</v>
      </c>
      <c r="Q51" s="17" t="s">
        <v>32</v>
      </c>
      <c r="R51" s="17" t="s">
        <v>114</v>
      </c>
      <c r="S51" s="17" t="s">
        <v>32</v>
      </c>
    </row>
    <row r="52" spans="1:19" s="4" customFormat="1" ht="25.15" customHeight="1" x14ac:dyDescent="0.25">
      <c r="A52" s="4">
        <v>47</v>
      </c>
      <c r="B52" s="4" t="s">
        <v>554</v>
      </c>
      <c r="C52" s="41">
        <v>44590</v>
      </c>
      <c r="D52" s="17" t="s">
        <v>378</v>
      </c>
      <c r="E52" s="4" t="s">
        <v>5</v>
      </c>
      <c r="F52" s="6" t="s">
        <v>83</v>
      </c>
      <c r="G52" s="15" t="s">
        <v>32</v>
      </c>
      <c r="H52" s="6" t="s">
        <v>47</v>
      </c>
      <c r="I52" s="1" t="s">
        <v>65</v>
      </c>
      <c r="J52" s="4" t="s">
        <v>13</v>
      </c>
      <c r="K52" s="4" t="s">
        <v>645</v>
      </c>
      <c r="L52" s="18" t="s">
        <v>7</v>
      </c>
      <c r="M52" s="18" t="s">
        <v>9</v>
      </c>
      <c r="N52" s="4" t="s">
        <v>32</v>
      </c>
      <c r="O52" s="17" t="s">
        <v>666</v>
      </c>
      <c r="P52" s="4" t="s">
        <v>108</v>
      </c>
      <c r="Q52" s="4" t="s">
        <v>32</v>
      </c>
      <c r="R52" s="4" t="s">
        <v>116</v>
      </c>
      <c r="S52" s="17" t="s">
        <v>32</v>
      </c>
    </row>
    <row r="53" spans="1:19" s="4" customFormat="1" ht="25.15" customHeight="1" x14ac:dyDescent="0.25">
      <c r="A53" s="8">
        <v>48</v>
      </c>
      <c r="B53" s="4" t="s">
        <v>554</v>
      </c>
      <c r="C53" s="41">
        <v>44591</v>
      </c>
      <c r="D53" s="17" t="s">
        <v>32</v>
      </c>
      <c r="E53" s="17" t="s">
        <v>32</v>
      </c>
      <c r="F53" s="6" t="s">
        <v>77</v>
      </c>
      <c r="G53" s="15" t="s">
        <v>32</v>
      </c>
      <c r="H53" s="6" t="s">
        <v>47</v>
      </c>
      <c r="I53" s="1" t="s">
        <v>65</v>
      </c>
      <c r="J53" s="4" t="s">
        <v>13</v>
      </c>
      <c r="K53" s="4" t="s">
        <v>645</v>
      </c>
      <c r="L53" s="18" t="s">
        <v>7</v>
      </c>
      <c r="M53" s="18" t="s">
        <v>9</v>
      </c>
      <c r="N53" s="4" t="s">
        <v>32</v>
      </c>
      <c r="O53" s="4" t="s">
        <v>106</v>
      </c>
      <c r="P53" s="4" t="s">
        <v>109</v>
      </c>
      <c r="Q53" s="4" t="s">
        <v>32</v>
      </c>
      <c r="R53" s="4" t="s">
        <v>116</v>
      </c>
      <c r="S53" s="17" t="s">
        <v>32</v>
      </c>
    </row>
    <row r="54" spans="1:19" s="4" customFormat="1" ht="25.15" customHeight="1" x14ac:dyDescent="0.25">
      <c r="A54" s="4">
        <v>49</v>
      </c>
      <c r="B54" s="4" t="s">
        <v>554</v>
      </c>
      <c r="C54" s="39">
        <v>44591</v>
      </c>
      <c r="D54" s="8" t="s">
        <v>379</v>
      </c>
      <c r="E54" s="17" t="s">
        <v>21</v>
      </c>
      <c r="F54" s="15" t="s">
        <v>84</v>
      </c>
      <c r="G54" s="15" t="s">
        <v>32</v>
      </c>
      <c r="H54" s="6" t="s">
        <v>47</v>
      </c>
      <c r="I54" s="16" t="s">
        <v>65</v>
      </c>
      <c r="J54" s="17" t="s">
        <v>13</v>
      </c>
      <c r="K54" s="17" t="s">
        <v>645</v>
      </c>
      <c r="L54" s="18" t="s">
        <v>7</v>
      </c>
      <c r="M54" s="18" t="s">
        <v>9</v>
      </c>
      <c r="N54" s="17" t="s">
        <v>32</v>
      </c>
      <c r="O54" s="17" t="s">
        <v>106</v>
      </c>
      <c r="P54" s="4" t="s">
        <v>108</v>
      </c>
      <c r="Q54" s="17" t="s">
        <v>32</v>
      </c>
      <c r="R54" s="17" t="s">
        <v>32</v>
      </c>
      <c r="S54" s="17" t="s">
        <v>32</v>
      </c>
    </row>
    <row r="55" spans="1:19" s="4" customFormat="1" ht="25.15" customHeight="1" x14ac:dyDescent="0.25">
      <c r="A55" s="4">
        <v>50</v>
      </c>
      <c r="B55" s="4" t="s">
        <v>554</v>
      </c>
      <c r="C55" s="41">
        <v>44591</v>
      </c>
      <c r="D55" s="8" t="s">
        <v>379</v>
      </c>
      <c r="E55" s="4" t="s">
        <v>21</v>
      </c>
      <c r="F55" s="6" t="s">
        <v>85</v>
      </c>
      <c r="G55" s="15" t="s">
        <v>32</v>
      </c>
      <c r="H55" s="6" t="s">
        <v>32</v>
      </c>
      <c r="I55" s="1" t="s">
        <v>65</v>
      </c>
      <c r="J55" s="4" t="s">
        <v>13</v>
      </c>
      <c r="K55" s="4" t="s">
        <v>645</v>
      </c>
      <c r="L55" s="11" t="s">
        <v>7</v>
      </c>
      <c r="M55" s="11" t="s">
        <v>43</v>
      </c>
      <c r="N55" s="4" t="s">
        <v>32</v>
      </c>
      <c r="O55" s="4" t="s">
        <v>106</v>
      </c>
      <c r="P55" s="4" t="s">
        <v>108</v>
      </c>
      <c r="Q55" s="4" t="s">
        <v>32</v>
      </c>
      <c r="R55" s="4" t="s">
        <v>116</v>
      </c>
      <c r="S55" s="17" t="s">
        <v>32</v>
      </c>
    </row>
    <row r="56" spans="1:19" s="4" customFormat="1" ht="25.15" customHeight="1" x14ac:dyDescent="0.25">
      <c r="A56" s="8">
        <v>51</v>
      </c>
      <c r="B56" s="4" t="s">
        <v>554</v>
      </c>
      <c r="C56" s="41">
        <v>44591</v>
      </c>
      <c r="D56" s="17" t="s">
        <v>378</v>
      </c>
      <c r="E56" s="4" t="s">
        <v>5</v>
      </c>
      <c r="F56" s="6" t="s">
        <v>86</v>
      </c>
      <c r="G56" s="15" t="s">
        <v>32</v>
      </c>
      <c r="H56" s="6" t="s">
        <v>32</v>
      </c>
      <c r="I56" s="1" t="s">
        <v>65</v>
      </c>
      <c r="J56" s="4" t="s">
        <v>13</v>
      </c>
      <c r="K56" s="4" t="s">
        <v>645</v>
      </c>
      <c r="L56" s="18" t="s">
        <v>7</v>
      </c>
      <c r="M56" s="18" t="s">
        <v>9</v>
      </c>
      <c r="N56" s="4" t="s">
        <v>32</v>
      </c>
      <c r="O56" s="4" t="s">
        <v>106</v>
      </c>
      <c r="P56" s="4" t="s">
        <v>108</v>
      </c>
      <c r="Q56" s="4" t="s">
        <v>32</v>
      </c>
      <c r="R56" s="4" t="s">
        <v>116</v>
      </c>
      <c r="S56" s="17" t="s">
        <v>32</v>
      </c>
    </row>
    <row r="57" spans="1:19" s="4" customFormat="1" ht="25.15" customHeight="1" x14ac:dyDescent="0.25">
      <c r="A57" s="4">
        <v>52</v>
      </c>
      <c r="B57" s="4" t="s">
        <v>554</v>
      </c>
      <c r="C57" s="39">
        <v>44592</v>
      </c>
      <c r="D57" s="17" t="s">
        <v>32</v>
      </c>
      <c r="E57" s="17" t="s">
        <v>32</v>
      </c>
      <c r="F57" s="15" t="s">
        <v>70</v>
      </c>
      <c r="G57" s="15" t="s">
        <v>32</v>
      </c>
      <c r="H57" s="15" t="s">
        <v>27</v>
      </c>
      <c r="I57" s="16" t="s">
        <v>105</v>
      </c>
      <c r="J57" s="17" t="s">
        <v>13</v>
      </c>
      <c r="K57" s="17" t="s">
        <v>301</v>
      </c>
      <c r="L57" s="18" t="s">
        <v>633</v>
      </c>
      <c r="M57" s="18" t="s">
        <v>641</v>
      </c>
      <c r="N57" s="17" t="s">
        <v>32</v>
      </c>
      <c r="O57" s="17" t="s">
        <v>106</v>
      </c>
      <c r="P57" s="4" t="s">
        <v>108</v>
      </c>
      <c r="Q57" s="17" t="s">
        <v>32</v>
      </c>
      <c r="R57" s="17" t="s">
        <v>32</v>
      </c>
      <c r="S57" s="17" t="s">
        <v>32</v>
      </c>
    </row>
    <row r="58" spans="1:19" s="4" customFormat="1" ht="25.15" customHeight="1" x14ac:dyDescent="0.25">
      <c r="A58" s="4">
        <v>53</v>
      </c>
      <c r="B58" s="4" t="s">
        <v>554</v>
      </c>
      <c r="C58" s="41">
        <v>44592</v>
      </c>
      <c r="D58" s="17" t="s">
        <v>32</v>
      </c>
      <c r="E58" s="17" t="s">
        <v>32</v>
      </c>
      <c r="F58" s="6" t="s">
        <v>71</v>
      </c>
      <c r="G58" s="15" t="s">
        <v>32</v>
      </c>
      <c r="H58" s="6" t="s">
        <v>23</v>
      </c>
      <c r="I58" s="1" t="s">
        <v>105</v>
      </c>
      <c r="J58" s="4" t="s">
        <v>13</v>
      </c>
      <c r="K58" s="4" t="s">
        <v>645</v>
      </c>
      <c r="L58" s="11" t="s">
        <v>72</v>
      </c>
      <c r="M58" s="11" t="s">
        <v>646</v>
      </c>
      <c r="N58" s="4" t="s">
        <v>32</v>
      </c>
      <c r="O58" s="17" t="s">
        <v>666</v>
      </c>
      <c r="P58" s="4" t="s">
        <v>108</v>
      </c>
      <c r="Q58" s="4" t="s">
        <v>32</v>
      </c>
      <c r="R58" s="4" t="s">
        <v>73</v>
      </c>
      <c r="S58" s="17" t="s">
        <v>32</v>
      </c>
    </row>
    <row r="59" spans="1:19" s="4" customFormat="1" ht="25.15" customHeight="1" x14ac:dyDescent="0.25">
      <c r="A59" s="8">
        <v>54</v>
      </c>
      <c r="B59" s="4" t="s">
        <v>554</v>
      </c>
      <c r="C59" s="41">
        <v>44592</v>
      </c>
      <c r="D59" s="17" t="s">
        <v>32</v>
      </c>
      <c r="E59" s="17" t="s">
        <v>32</v>
      </c>
      <c r="F59" s="6" t="s">
        <v>80</v>
      </c>
      <c r="G59" s="15" t="s">
        <v>32</v>
      </c>
      <c r="H59" s="6" t="s">
        <v>32</v>
      </c>
      <c r="I59" s="1" t="s">
        <v>105</v>
      </c>
      <c r="J59" s="4" t="s">
        <v>13</v>
      </c>
      <c r="K59" s="4" t="s">
        <v>639</v>
      </c>
      <c r="L59" s="11" t="s">
        <v>639</v>
      </c>
      <c r="M59" s="11" t="s">
        <v>648</v>
      </c>
      <c r="N59" s="4" t="s">
        <v>32</v>
      </c>
      <c r="O59" s="4" t="s">
        <v>393</v>
      </c>
      <c r="P59" s="4" t="s">
        <v>108</v>
      </c>
      <c r="Q59" s="4" t="s">
        <v>32</v>
      </c>
      <c r="R59" s="4" t="s">
        <v>32</v>
      </c>
      <c r="S59" s="17" t="s">
        <v>32</v>
      </c>
    </row>
    <row r="60" spans="1:19" s="4" customFormat="1" ht="25.15" customHeight="1" x14ac:dyDescent="0.25">
      <c r="A60" s="4">
        <v>55</v>
      </c>
      <c r="B60" s="4" t="s">
        <v>554</v>
      </c>
      <c r="C60" s="41">
        <v>44592</v>
      </c>
      <c r="D60" s="17" t="s">
        <v>378</v>
      </c>
      <c r="E60" s="4" t="s">
        <v>5</v>
      </c>
      <c r="F60" s="6" t="s">
        <v>87</v>
      </c>
      <c r="G60" s="15" t="s">
        <v>32</v>
      </c>
      <c r="H60" s="6" t="s">
        <v>32</v>
      </c>
      <c r="I60" s="1" t="s">
        <v>65</v>
      </c>
      <c r="J60" s="4" t="s">
        <v>13</v>
      </c>
      <c r="K60" s="4" t="s">
        <v>639</v>
      </c>
      <c r="L60" s="11" t="s">
        <v>644</v>
      </c>
      <c r="M60" s="11" t="s">
        <v>644</v>
      </c>
      <c r="N60" s="4" t="s">
        <v>32</v>
      </c>
      <c r="O60" s="4" t="s">
        <v>106</v>
      </c>
      <c r="P60" s="4" t="s">
        <v>108</v>
      </c>
      <c r="Q60" s="4" t="s">
        <v>32</v>
      </c>
      <c r="R60" s="4" t="s">
        <v>116</v>
      </c>
      <c r="S60" s="17" t="s">
        <v>32</v>
      </c>
    </row>
    <row r="61" spans="1:19" s="4" customFormat="1" ht="25.15" customHeight="1" x14ac:dyDescent="0.25">
      <c r="A61" s="4">
        <v>56</v>
      </c>
      <c r="B61" s="4" t="s">
        <v>554</v>
      </c>
      <c r="C61" s="41">
        <v>44592</v>
      </c>
      <c r="D61" s="17" t="s">
        <v>32</v>
      </c>
      <c r="E61" s="17" t="s">
        <v>32</v>
      </c>
      <c r="F61" s="6" t="s">
        <v>133</v>
      </c>
      <c r="G61" s="15" t="s">
        <v>32</v>
      </c>
      <c r="H61" s="6" t="s">
        <v>47</v>
      </c>
      <c r="I61" s="1" t="s">
        <v>65</v>
      </c>
      <c r="J61" s="4" t="s">
        <v>13</v>
      </c>
      <c r="K61" s="4" t="s">
        <v>301</v>
      </c>
      <c r="L61" s="37" t="s">
        <v>640</v>
      </c>
      <c r="M61" s="11" t="s">
        <v>134</v>
      </c>
      <c r="N61" s="4" t="s">
        <v>135</v>
      </c>
      <c r="O61" s="4" t="s">
        <v>107</v>
      </c>
      <c r="P61" s="4" t="s">
        <v>108</v>
      </c>
      <c r="Q61" s="4" t="s">
        <v>32</v>
      </c>
      <c r="R61" s="4" t="s">
        <v>114</v>
      </c>
      <c r="S61" s="17" t="s">
        <v>32</v>
      </c>
    </row>
    <row r="62" spans="1:19" s="4" customFormat="1" ht="25.15" customHeight="1" x14ac:dyDescent="0.25">
      <c r="A62" s="4">
        <v>1</v>
      </c>
      <c r="B62" s="4" t="s">
        <v>553</v>
      </c>
      <c r="C62" s="41">
        <v>44593</v>
      </c>
      <c r="D62" s="17" t="s">
        <v>32</v>
      </c>
      <c r="E62" s="17" t="s">
        <v>32</v>
      </c>
      <c r="F62" s="6" t="s">
        <v>81</v>
      </c>
      <c r="G62" s="15" t="s">
        <v>32</v>
      </c>
      <c r="H62" s="6" t="s">
        <v>23</v>
      </c>
      <c r="I62" s="6" t="s">
        <v>105</v>
      </c>
      <c r="J62" s="4" t="s">
        <v>13</v>
      </c>
      <c r="K62" s="4" t="s">
        <v>301</v>
      </c>
      <c r="L62" s="11" t="s">
        <v>633</v>
      </c>
      <c r="M62" s="11" t="s">
        <v>641</v>
      </c>
      <c r="N62" s="4" t="s">
        <v>32</v>
      </c>
      <c r="O62" s="17" t="s">
        <v>666</v>
      </c>
      <c r="P62" s="4" t="s">
        <v>108</v>
      </c>
      <c r="Q62" s="4" t="s">
        <v>32</v>
      </c>
      <c r="R62" s="4" t="s">
        <v>32</v>
      </c>
      <c r="S62" s="17" t="s">
        <v>32</v>
      </c>
    </row>
    <row r="63" spans="1:19" s="4" customFormat="1" ht="25.15" customHeight="1" x14ac:dyDescent="0.25">
      <c r="A63" s="4">
        <v>2</v>
      </c>
      <c r="B63" s="4" t="s">
        <v>553</v>
      </c>
      <c r="C63" s="41">
        <v>44593</v>
      </c>
      <c r="D63" s="17" t="s">
        <v>32</v>
      </c>
      <c r="E63" s="17" t="s">
        <v>32</v>
      </c>
      <c r="F63" s="6" t="s">
        <v>88</v>
      </c>
      <c r="G63" s="15" t="s">
        <v>32</v>
      </c>
      <c r="H63" s="6" t="s">
        <v>32</v>
      </c>
      <c r="I63" s="6" t="s">
        <v>105</v>
      </c>
      <c r="J63" s="4" t="s">
        <v>13</v>
      </c>
      <c r="K63" s="4" t="s">
        <v>639</v>
      </c>
      <c r="L63" s="11" t="s">
        <v>644</v>
      </c>
      <c r="M63" s="11" t="s">
        <v>644</v>
      </c>
      <c r="N63" s="4" t="s">
        <v>32</v>
      </c>
      <c r="O63" s="4" t="s">
        <v>106</v>
      </c>
      <c r="P63" s="4" t="s">
        <v>108</v>
      </c>
      <c r="Q63" s="4" t="s">
        <v>32</v>
      </c>
      <c r="R63" s="4" t="s">
        <v>116</v>
      </c>
      <c r="S63" s="17" t="s">
        <v>32</v>
      </c>
    </row>
    <row r="64" spans="1:19" s="4" customFormat="1" ht="25.15" customHeight="1" x14ac:dyDescent="0.25">
      <c r="A64" s="4">
        <v>3</v>
      </c>
      <c r="B64" s="4" t="s">
        <v>553</v>
      </c>
      <c r="C64" s="41">
        <v>44593</v>
      </c>
      <c r="D64" s="17" t="s">
        <v>378</v>
      </c>
      <c r="E64" s="4" t="s">
        <v>5</v>
      </c>
      <c r="F64" s="6" t="s">
        <v>89</v>
      </c>
      <c r="G64" s="15" t="s">
        <v>32</v>
      </c>
      <c r="H64" s="6" t="s">
        <v>32</v>
      </c>
      <c r="I64" s="6" t="s">
        <v>65</v>
      </c>
      <c r="J64" s="4" t="s">
        <v>13</v>
      </c>
      <c r="K64" s="4" t="s">
        <v>645</v>
      </c>
      <c r="L64" s="18" t="s">
        <v>7</v>
      </c>
      <c r="M64" s="18" t="s">
        <v>8</v>
      </c>
      <c r="N64" s="4" t="s">
        <v>32</v>
      </c>
      <c r="O64" s="4" t="s">
        <v>106</v>
      </c>
      <c r="P64" s="4" t="s">
        <v>108</v>
      </c>
      <c r="Q64" s="4" t="s">
        <v>32</v>
      </c>
      <c r="R64" s="4" t="s">
        <v>116</v>
      </c>
      <c r="S64" s="17" t="s">
        <v>32</v>
      </c>
    </row>
    <row r="65" spans="1:19" s="4" customFormat="1" ht="25.15" customHeight="1" x14ac:dyDescent="0.25">
      <c r="A65" s="4">
        <v>4</v>
      </c>
      <c r="B65" s="4" t="s">
        <v>553</v>
      </c>
      <c r="C65" s="41">
        <v>44593</v>
      </c>
      <c r="D65" s="17" t="s">
        <v>32</v>
      </c>
      <c r="E65" s="17" t="s">
        <v>32</v>
      </c>
      <c r="F65" s="6" t="s">
        <v>90</v>
      </c>
      <c r="G65" s="15" t="s">
        <v>32</v>
      </c>
      <c r="H65" s="6" t="s">
        <v>32</v>
      </c>
      <c r="I65" s="6" t="s">
        <v>105</v>
      </c>
      <c r="J65" s="4" t="s">
        <v>13</v>
      </c>
      <c r="K65" s="4" t="s">
        <v>649</v>
      </c>
      <c r="L65" s="11" t="s">
        <v>636</v>
      </c>
      <c r="M65" s="11" t="s">
        <v>637</v>
      </c>
      <c r="N65" s="4" t="s">
        <v>32</v>
      </c>
      <c r="O65" s="4" t="s">
        <v>106</v>
      </c>
      <c r="P65" s="4" t="s">
        <v>108</v>
      </c>
      <c r="Q65" s="4" t="s">
        <v>32</v>
      </c>
      <c r="R65" s="4" t="s">
        <v>116</v>
      </c>
      <c r="S65" s="17" t="s">
        <v>32</v>
      </c>
    </row>
    <row r="66" spans="1:19" s="4" customFormat="1" ht="25.15" customHeight="1" x14ac:dyDescent="0.25">
      <c r="A66" s="4">
        <v>5</v>
      </c>
      <c r="B66" s="4" t="s">
        <v>553</v>
      </c>
      <c r="C66" s="41">
        <v>44593</v>
      </c>
      <c r="D66" s="17" t="s">
        <v>378</v>
      </c>
      <c r="E66" s="4" t="s">
        <v>5</v>
      </c>
      <c r="F66" s="6" t="s">
        <v>91</v>
      </c>
      <c r="G66" s="15" t="s">
        <v>32</v>
      </c>
      <c r="H66" s="6" t="s">
        <v>47</v>
      </c>
      <c r="I66" s="6" t="s">
        <v>65</v>
      </c>
      <c r="J66" s="4" t="s">
        <v>13</v>
      </c>
      <c r="K66" s="4" t="s">
        <v>645</v>
      </c>
      <c r="L66" s="18" t="s">
        <v>7</v>
      </c>
      <c r="M66" s="18" t="s">
        <v>8</v>
      </c>
      <c r="N66" s="4" t="s">
        <v>32</v>
      </c>
      <c r="O66" s="17" t="s">
        <v>666</v>
      </c>
      <c r="P66" s="4" t="s">
        <v>108</v>
      </c>
      <c r="Q66" s="4" t="s">
        <v>32</v>
      </c>
      <c r="R66" s="4" t="s">
        <v>116</v>
      </c>
      <c r="S66" s="17" t="s">
        <v>32</v>
      </c>
    </row>
    <row r="67" spans="1:19" s="4" customFormat="1" ht="25.15" customHeight="1" x14ac:dyDescent="0.25">
      <c r="A67" s="4">
        <v>6</v>
      </c>
      <c r="B67" s="4" t="s">
        <v>553</v>
      </c>
      <c r="C67" s="41">
        <v>44593</v>
      </c>
      <c r="D67" s="17" t="s">
        <v>32</v>
      </c>
      <c r="E67" s="17" t="s">
        <v>32</v>
      </c>
      <c r="F67" s="6" t="s">
        <v>92</v>
      </c>
      <c r="G67" s="15" t="s">
        <v>32</v>
      </c>
      <c r="H67" s="6" t="s">
        <v>32</v>
      </c>
      <c r="I67" s="6" t="s">
        <v>105</v>
      </c>
      <c r="J67" s="4" t="s">
        <v>13</v>
      </c>
      <c r="K67" s="4" t="s">
        <v>301</v>
      </c>
      <c r="L67" s="11" t="s">
        <v>633</v>
      </c>
      <c r="M67" s="11" t="s">
        <v>635</v>
      </c>
      <c r="N67" s="4" t="s">
        <v>32</v>
      </c>
      <c r="O67" s="17" t="s">
        <v>666</v>
      </c>
      <c r="P67" s="4" t="s">
        <v>108</v>
      </c>
      <c r="Q67" s="4" t="s">
        <v>110</v>
      </c>
      <c r="R67" s="4" t="s">
        <v>114</v>
      </c>
      <c r="S67" s="17" t="s">
        <v>32</v>
      </c>
    </row>
    <row r="68" spans="1:19" s="4" customFormat="1" ht="25.15" customHeight="1" x14ac:dyDescent="0.25">
      <c r="A68" s="4">
        <v>7</v>
      </c>
      <c r="B68" s="4" t="s">
        <v>553</v>
      </c>
      <c r="C68" s="41">
        <v>44593</v>
      </c>
      <c r="D68" s="17" t="s">
        <v>378</v>
      </c>
      <c r="E68" s="4" t="s">
        <v>5</v>
      </c>
      <c r="F68" s="6" t="s">
        <v>93</v>
      </c>
      <c r="G68" s="15" t="s">
        <v>32</v>
      </c>
      <c r="H68" s="6" t="s">
        <v>32</v>
      </c>
      <c r="I68" s="6" t="s">
        <v>65</v>
      </c>
      <c r="J68" s="4" t="s">
        <v>13</v>
      </c>
      <c r="K68" s="4" t="s">
        <v>645</v>
      </c>
      <c r="L68" s="18" t="s">
        <v>7</v>
      </c>
      <c r="M68" s="18" t="s">
        <v>9</v>
      </c>
      <c r="N68" s="4" t="s">
        <v>32</v>
      </c>
      <c r="O68" s="4" t="s">
        <v>106</v>
      </c>
      <c r="P68" s="4" t="s">
        <v>108</v>
      </c>
      <c r="Q68" s="4" t="s">
        <v>32</v>
      </c>
      <c r="R68" s="4" t="s">
        <v>116</v>
      </c>
      <c r="S68" s="17" t="s">
        <v>32</v>
      </c>
    </row>
    <row r="69" spans="1:19" s="4" customFormat="1" ht="25.15" customHeight="1" x14ac:dyDescent="0.25">
      <c r="A69" s="4">
        <v>8</v>
      </c>
      <c r="B69" s="4" t="s">
        <v>553</v>
      </c>
      <c r="C69" s="41">
        <v>44593</v>
      </c>
      <c r="D69" s="17" t="s">
        <v>378</v>
      </c>
      <c r="E69" s="4" t="s">
        <v>5</v>
      </c>
      <c r="F69" s="6" t="s">
        <v>94</v>
      </c>
      <c r="G69" s="15" t="s">
        <v>32</v>
      </c>
      <c r="H69" s="6" t="s">
        <v>32</v>
      </c>
      <c r="I69" s="6" t="s">
        <v>65</v>
      </c>
      <c r="J69" s="4" t="s">
        <v>13</v>
      </c>
      <c r="K69" s="4" t="s">
        <v>645</v>
      </c>
      <c r="L69" s="18" t="s">
        <v>7</v>
      </c>
      <c r="M69" s="18" t="s">
        <v>9</v>
      </c>
      <c r="N69" s="4" t="s">
        <v>32</v>
      </c>
      <c r="O69" s="4" t="s">
        <v>106</v>
      </c>
      <c r="P69" s="4" t="s">
        <v>108</v>
      </c>
      <c r="Q69" s="4" t="s">
        <v>32</v>
      </c>
      <c r="R69" s="4" t="s">
        <v>116</v>
      </c>
      <c r="S69" s="17" t="s">
        <v>32</v>
      </c>
    </row>
    <row r="70" spans="1:19" s="4" customFormat="1" ht="25.15" customHeight="1" x14ac:dyDescent="0.25">
      <c r="A70" s="4">
        <v>9</v>
      </c>
      <c r="B70" s="4" t="s">
        <v>553</v>
      </c>
      <c r="C70" s="41">
        <v>44593</v>
      </c>
      <c r="D70" s="8" t="s">
        <v>379</v>
      </c>
      <c r="E70" s="4" t="s">
        <v>21</v>
      </c>
      <c r="F70" s="6" t="s">
        <v>128</v>
      </c>
      <c r="G70" s="15" t="s">
        <v>32</v>
      </c>
      <c r="H70" s="6" t="s">
        <v>47</v>
      </c>
      <c r="I70" s="6" t="s">
        <v>65</v>
      </c>
      <c r="J70" s="4" t="s">
        <v>13</v>
      </c>
      <c r="K70" s="4" t="s">
        <v>645</v>
      </c>
      <c r="L70" s="11" t="s">
        <v>7</v>
      </c>
      <c r="M70" s="11" t="s">
        <v>129</v>
      </c>
      <c r="N70" s="4" t="s">
        <v>32</v>
      </c>
      <c r="O70" s="4" t="s">
        <v>107</v>
      </c>
      <c r="P70" s="4" t="s">
        <v>108</v>
      </c>
      <c r="Q70" s="4" t="s">
        <v>32</v>
      </c>
      <c r="R70" s="4" t="s">
        <v>116</v>
      </c>
      <c r="S70" s="17" t="s">
        <v>32</v>
      </c>
    </row>
    <row r="71" spans="1:19" s="4" customFormat="1" ht="25.15" customHeight="1" x14ac:dyDescent="0.25">
      <c r="A71" s="4">
        <v>10</v>
      </c>
      <c r="B71" s="4" t="s">
        <v>553</v>
      </c>
      <c r="C71" s="41">
        <v>44593</v>
      </c>
      <c r="D71" s="8" t="s">
        <v>379</v>
      </c>
      <c r="E71" s="4" t="s">
        <v>21</v>
      </c>
      <c r="F71" s="6" t="s">
        <v>130</v>
      </c>
      <c r="G71" s="15" t="s">
        <v>32</v>
      </c>
      <c r="H71" s="6" t="s">
        <v>47</v>
      </c>
      <c r="I71" s="6" t="s">
        <v>65</v>
      </c>
      <c r="J71" s="4" t="s">
        <v>13</v>
      </c>
      <c r="K71" s="4" t="s">
        <v>645</v>
      </c>
      <c r="L71" s="18" t="s">
        <v>7</v>
      </c>
      <c r="M71" s="18" t="s">
        <v>9</v>
      </c>
      <c r="N71" s="4" t="s">
        <v>32</v>
      </c>
      <c r="O71" s="4" t="s">
        <v>107</v>
      </c>
      <c r="P71" s="4" t="s">
        <v>108</v>
      </c>
      <c r="Q71" s="4" t="s">
        <v>32</v>
      </c>
      <c r="R71" s="4" t="s">
        <v>116</v>
      </c>
      <c r="S71" s="17" t="s">
        <v>32</v>
      </c>
    </row>
    <row r="72" spans="1:19" s="4" customFormat="1" ht="25.15" customHeight="1" x14ac:dyDescent="0.25">
      <c r="A72" s="4">
        <v>11</v>
      </c>
      <c r="B72" s="4" t="s">
        <v>553</v>
      </c>
      <c r="C72" s="41">
        <v>44593</v>
      </c>
      <c r="D72" s="8" t="s">
        <v>379</v>
      </c>
      <c r="E72" s="4" t="s">
        <v>21</v>
      </c>
      <c r="F72" s="6" t="s">
        <v>230</v>
      </c>
      <c r="G72" s="15" t="s">
        <v>32</v>
      </c>
      <c r="H72" s="6" t="s">
        <v>47</v>
      </c>
      <c r="I72" s="6" t="s">
        <v>65</v>
      </c>
      <c r="J72" s="4" t="s">
        <v>216</v>
      </c>
      <c r="K72" s="4" t="s">
        <v>645</v>
      </c>
      <c r="L72" s="18" t="s">
        <v>7</v>
      </c>
      <c r="M72" s="18" t="s">
        <v>9</v>
      </c>
      <c r="N72" s="4" t="s">
        <v>32</v>
      </c>
      <c r="O72" s="17" t="s">
        <v>666</v>
      </c>
      <c r="P72" s="4" t="s">
        <v>108</v>
      </c>
      <c r="Q72" s="4" t="s">
        <v>231</v>
      </c>
      <c r="R72" s="4" t="s">
        <v>116</v>
      </c>
      <c r="S72" s="4" t="s">
        <v>185</v>
      </c>
    </row>
    <row r="73" spans="1:19" s="4" customFormat="1" ht="25.15" customHeight="1" x14ac:dyDescent="0.25">
      <c r="A73" s="4">
        <v>12</v>
      </c>
      <c r="B73" s="4" t="s">
        <v>553</v>
      </c>
      <c r="C73" s="41">
        <v>44593</v>
      </c>
      <c r="D73" s="4" t="s">
        <v>32</v>
      </c>
      <c r="E73" s="4" t="s">
        <v>292</v>
      </c>
      <c r="F73" s="6" t="s">
        <v>293</v>
      </c>
      <c r="G73" s="15" t="s">
        <v>32</v>
      </c>
      <c r="H73" s="6" t="s">
        <v>24</v>
      </c>
      <c r="I73" s="6" t="s">
        <v>105</v>
      </c>
      <c r="J73" s="4" t="s">
        <v>13</v>
      </c>
      <c r="K73" s="4" t="s">
        <v>645</v>
      </c>
      <c r="L73" s="18" t="s">
        <v>7</v>
      </c>
      <c r="M73" s="18" t="s">
        <v>9</v>
      </c>
      <c r="N73" s="4" t="s">
        <v>53</v>
      </c>
      <c r="O73" s="4" t="s">
        <v>107</v>
      </c>
      <c r="P73" s="4" t="s">
        <v>108</v>
      </c>
      <c r="Q73" s="4" t="s">
        <v>294</v>
      </c>
      <c r="R73" s="4" t="s">
        <v>116</v>
      </c>
      <c r="S73" s="4" t="s">
        <v>190</v>
      </c>
    </row>
    <row r="74" spans="1:19" s="4" customFormat="1" ht="25.15" customHeight="1" x14ac:dyDescent="0.25">
      <c r="A74" s="4">
        <v>13</v>
      </c>
      <c r="B74" s="4" t="s">
        <v>553</v>
      </c>
      <c r="C74" s="39">
        <v>44594</v>
      </c>
      <c r="D74" s="17" t="s">
        <v>378</v>
      </c>
      <c r="E74" s="17" t="s">
        <v>5</v>
      </c>
      <c r="F74" s="15" t="s">
        <v>82</v>
      </c>
      <c r="G74" s="15" t="s">
        <v>32</v>
      </c>
      <c r="H74" s="15" t="s">
        <v>32</v>
      </c>
      <c r="I74" s="15" t="s">
        <v>65</v>
      </c>
      <c r="J74" s="17" t="s">
        <v>13</v>
      </c>
      <c r="K74" s="4" t="s">
        <v>645</v>
      </c>
      <c r="L74" s="18" t="s">
        <v>7</v>
      </c>
      <c r="M74" s="18" t="s">
        <v>9</v>
      </c>
      <c r="N74" s="17" t="s">
        <v>32</v>
      </c>
      <c r="O74" s="17" t="s">
        <v>106</v>
      </c>
      <c r="P74" s="4" t="s">
        <v>108</v>
      </c>
      <c r="Q74" s="17" t="s">
        <v>32</v>
      </c>
      <c r="R74" s="17" t="s">
        <v>32</v>
      </c>
      <c r="S74" s="17" t="s">
        <v>32</v>
      </c>
    </row>
    <row r="75" spans="1:19" s="4" customFormat="1" ht="25.15" customHeight="1" x14ac:dyDescent="0.25">
      <c r="A75" s="4">
        <v>14</v>
      </c>
      <c r="B75" s="4" t="s">
        <v>553</v>
      </c>
      <c r="C75" s="41">
        <v>44594</v>
      </c>
      <c r="D75" s="8" t="s">
        <v>379</v>
      </c>
      <c r="E75" s="4" t="s">
        <v>21</v>
      </c>
      <c r="F75" s="6" t="s">
        <v>95</v>
      </c>
      <c r="G75" s="15" t="s">
        <v>32</v>
      </c>
      <c r="H75" s="6" t="s">
        <v>32</v>
      </c>
      <c r="I75" s="6" t="s">
        <v>65</v>
      </c>
      <c r="J75" s="4" t="s">
        <v>13</v>
      </c>
      <c r="K75" s="4" t="s">
        <v>645</v>
      </c>
      <c r="L75" s="18" t="s">
        <v>7</v>
      </c>
      <c r="M75" s="18" t="s">
        <v>9</v>
      </c>
      <c r="N75" s="4" t="s">
        <v>32</v>
      </c>
      <c r="O75" s="4" t="s">
        <v>106</v>
      </c>
      <c r="P75" s="4" t="s">
        <v>108</v>
      </c>
      <c r="Q75" s="4" t="s">
        <v>32</v>
      </c>
      <c r="R75" s="4" t="s">
        <v>116</v>
      </c>
      <c r="S75" s="17" t="s">
        <v>32</v>
      </c>
    </row>
    <row r="76" spans="1:19" s="4" customFormat="1" ht="25.15" customHeight="1" x14ac:dyDescent="0.25">
      <c r="A76" s="4">
        <v>15</v>
      </c>
      <c r="B76" s="4" t="s">
        <v>553</v>
      </c>
      <c r="C76" s="39">
        <v>44594</v>
      </c>
      <c r="D76" s="17" t="s">
        <v>32</v>
      </c>
      <c r="E76" s="17" t="s">
        <v>32</v>
      </c>
      <c r="F76" s="15" t="s">
        <v>96</v>
      </c>
      <c r="G76" s="15" t="s">
        <v>32</v>
      </c>
      <c r="H76" s="6" t="s">
        <v>23</v>
      </c>
      <c r="I76" s="15" t="s">
        <v>105</v>
      </c>
      <c r="J76" s="17" t="s">
        <v>13</v>
      </c>
      <c r="K76" s="17" t="s">
        <v>649</v>
      </c>
      <c r="L76" s="11" t="s">
        <v>636</v>
      </c>
      <c r="M76" s="11" t="s">
        <v>637</v>
      </c>
      <c r="N76" s="17" t="s">
        <v>32</v>
      </c>
      <c r="O76" s="17" t="s">
        <v>106</v>
      </c>
      <c r="P76" s="4" t="s">
        <v>108</v>
      </c>
      <c r="Q76" s="17" t="s">
        <v>32</v>
      </c>
      <c r="R76" s="17" t="s">
        <v>32</v>
      </c>
      <c r="S76" s="17" t="s">
        <v>32</v>
      </c>
    </row>
    <row r="77" spans="1:19" s="4" customFormat="1" ht="25.15" customHeight="1" x14ac:dyDescent="0.25">
      <c r="A77" s="4">
        <v>16</v>
      </c>
      <c r="B77" s="4" t="s">
        <v>553</v>
      </c>
      <c r="C77" s="41">
        <v>44594</v>
      </c>
      <c r="D77" s="17" t="s">
        <v>378</v>
      </c>
      <c r="E77" s="4" t="s">
        <v>5</v>
      </c>
      <c r="F77" s="6" t="s">
        <v>97</v>
      </c>
      <c r="G77" s="15" t="s">
        <v>32</v>
      </c>
      <c r="H77" s="6" t="s">
        <v>32</v>
      </c>
      <c r="I77" s="6" t="s">
        <v>65</v>
      </c>
      <c r="J77" s="4" t="s">
        <v>13</v>
      </c>
      <c r="K77" s="4" t="s">
        <v>645</v>
      </c>
      <c r="L77" s="18" t="s">
        <v>7</v>
      </c>
      <c r="M77" s="18" t="s">
        <v>9</v>
      </c>
      <c r="N77" s="4" t="s">
        <v>32</v>
      </c>
      <c r="O77" s="4" t="s">
        <v>106</v>
      </c>
      <c r="P77" s="4" t="s">
        <v>108</v>
      </c>
      <c r="Q77" s="4" t="s">
        <v>32</v>
      </c>
      <c r="R77" s="4" t="s">
        <v>116</v>
      </c>
      <c r="S77" s="17" t="s">
        <v>32</v>
      </c>
    </row>
    <row r="78" spans="1:19" s="4" customFormat="1" ht="25.15" customHeight="1" x14ac:dyDescent="0.25">
      <c r="A78" s="4">
        <v>17</v>
      </c>
      <c r="B78" s="4" t="s">
        <v>553</v>
      </c>
      <c r="C78" s="41">
        <v>44594</v>
      </c>
      <c r="D78" s="17" t="s">
        <v>378</v>
      </c>
      <c r="E78" s="4" t="s">
        <v>5</v>
      </c>
      <c r="F78" s="6" t="s">
        <v>118</v>
      </c>
      <c r="G78" s="15" t="s">
        <v>32</v>
      </c>
      <c r="H78" s="6" t="s">
        <v>32</v>
      </c>
      <c r="I78" s="6" t="s">
        <v>65</v>
      </c>
      <c r="J78" s="4" t="s">
        <v>13</v>
      </c>
      <c r="K78" s="4" t="s">
        <v>645</v>
      </c>
      <c r="L78" s="11" t="s">
        <v>7</v>
      </c>
      <c r="M78" s="11" t="s">
        <v>9</v>
      </c>
      <c r="N78" s="4" t="s">
        <v>32</v>
      </c>
      <c r="O78" s="4" t="s">
        <v>106</v>
      </c>
      <c r="P78" s="4" t="s">
        <v>108</v>
      </c>
      <c r="Q78" s="4" t="s">
        <v>32</v>
      </c>
      <c r="R78" s="4" t="s">
        <v>116</v>
      </c>
      <c r="S78" s="17" t="s">
        <v>32</v>
      </c>
    </row>
    <row r="79" spans="1:19" s="4" customFormat="1" ht="25.15" customHeight="1" x14ac:dyDescent="0.25">
      <c r="A79" s="4">
        <v>18</v>
      </c>
      <c r="B79" s="4" t="s">
        <v>553</v>
      </c>
      <c r="C79" s="41">
        <v>44594</v>
      </c>
      <c r="D79" s="17" t="s">
        <v>378</v>
      </c>
      <c r="E79" s="4" t="s">
        <v>5</v>
      </c>
      <c r="F79" s="6" t="s">
        <v>119</v>
      </c>
      <c r="G79" s="15" t="s">
        <v>32</v>
      </c>
      <c r="H79" s="6" t="s">
        <v>32</v>
      </c>
      <c r="I79" s="6" t="s">
        <v>65</v>
      </c>
      <c r="J79" s="4" t="s">
        <v>13</v>
      </c>
      <c r="K79" s="4" t="s">
        <v>645</v>
      </c>
      <c r="L79" s="18" t="s">
        <v>7</v>
      </c>
      <c r="M79" s="18" t="s">
        <v>9</v>
      </c>
      <c r="N79" s="4" t="s">
        <v>32</v>
      </c>
      <c r="O79" s="4" t="s">
        <v>106</v>
      </c>
      <c r="P79" s="4" t="s">
        <v>108</v>
      </c>
      <c r="Q79" s="4" t="s">
        <v>32</v>
      </c>
      <c r="R79" s="4" t="s">
        <v>116</v>
      </c>
      <c r="S79" s="17" t="s">
        <v>32</v>
      </c>
    </row>
    <row r="80" spans="1:19" s="4" customFormat="1" ht="25.15" customHeight="1" x14ac:dyDescent="0.25">
      <c r="A80" s="4">
        <v>19</v>
      </c>
      <c r="B80" s="4" t="s">
        <v>553</v>
      </c>
      <c r="C80" s="39">
        <v>44594</v>
      </c>
      <c r="D80" s="17" t="s">
        <v>301</v>
      </c>
      <c r="E80" s="17" t="s">
        <v>121</v>
      </c>
      <c r="F80" s="15" t="s">
        <v>120</v>
      </c>
      <c r="G80" s="15" t="s">
        <v>32</v>
      </c>
      <c r="H80" s="15" t="s">
        <v>32</v>
      </c>
      <c r="I80" s="15" t="s">
        <v>105</v>
      </c>
      <c r="J80" s="17" t="s">
        <v>13</v>
      </c>
      <c r="K80" s="17" t="s">
        <v>639</v>
      </c>
      <c r="L80" s="18" t="s">
        <v>644</v>
      </c>
      <c r="M80" s="18" t="s">
        <v>644</v>
      </c>
      <c r="N80" s="17" t="s">
        <v>32</v>
      </c>
      <c r="O80" s="17" t="s">
        <v>106</v>
      </c>
      <c r="P80" s="4" t="s">
        <v>108</v>
      </c>
      <c r="Q80" s="17" t="s">
        <v>32</v>
      </c>
      <c r="R80" s="17" t="s">
        <v>32</v>
      </c>
      <c r="S80" s="17" t="s">
        <v>32</v>
      </c>
    </row>
    <row r="81" spans="1:19" s="4" customFormat="1" ht="25.15" customHeight="1" x14ac:dyDescent="0.25">
      <c r="A81" s="4">
        <v>20</v>
      </c>
      <c r="B81" s="4" t="s">
        <v>553</v>
      </c>
      <c r="C81" s="41">
        <v>44594</v>
      </c>
      <c r="D81" s="17" t="s">
        <v>378</v>
      </c>
      <c r="E81" s="4" t="s">
        <v>5</v>
      </c>
      <c r="F81" s="6" t="s">
        <v>122</v>
      </c>
      <c r="G81" s="15" t="s">
        <v>32</v>
      </c>
      <c r="H81" s="6" t="s">
        <v>32</v>
      </c>
      <c r="I81" s="6" t="s">
        <v>105</v>
      </c>
      <c r="J81" s="4" t="s">
        <v>13</v>
      </c>
      <c r="K81" s="4" t="s">
        <v>645</v>
      </c>
      <c r="L81" s="18" t="s">
        <v>7</v>
      </c>
      <c r="M81" s="18" t="s">
        <v>9</v>
      </c>
      <c r="N81" s="4" t="s">
        <v>32</v>
      </c>
      <c r="O81" s="4" t="s">
        <v>106</v>
      </c>
      <c r="P81" s="4" t="s">
        <v>108</v>
      </c>
      <c r="Q81" s="4" t="s">
        <v>32</v>
      </c>
      <c r="R81" s="4" t="s">
        <v>116</v>
      </c>
      <c r="S81" s="17" t="s">
        <v>32</v>
      </c>
    </row>
    <row r="82" spans="1:19" s="4" customFormat="1" ht="25.15" customHeight="1" x14ac:dyDescent="0.25">
      <c r="A82" s="4">
        <v>21</v>
      </c>
      <c r="B82" s="4" t="s">
        <v>553</v>
      </c>
      <c r="C82" s="41">
        <v>44594</v>
      </c>
      <c r="D82" s="17" t="s">
        <v>32</v>
      </c>
      <c r="E82" s="17" t="s">
        <v>32</v>
      </c>
      <c r="F82" s="6" t="s">
        <v>123</v>
      </c>
      <c r="G82" s="15" t="s">
        <v>32</v>
      </c>
      <c r="H82" s="6" t="s">
        <v>124</v>
      </c>
      <c r="I82" s="6" t="s">
        <v>105</v>
      </c>
      <c r="J82" s="4" t="s">
        <v>13</v>
      </c>
      <c r="K82" s="4" t="s">
        <v>645</v>
      </c>
      <c r="L82" s="11" t="s">
        <v>7</v>
      </c>
      <c r="M82" s="11" t="s">
        <v>125</v>
      </c>
      <c r="N82" s="4" t="s">
        <v>32</v>
      </c>
      <c r="O82" s="4" t="s">
        <v>107</v>
      </c>
      <c r="P82" s="4" t="s">
        <v>108</v>
      </c>
      <c r="Q82" s="4" t="s">
        <v>32</v>
      </c>
      <c r="R82" s="4" t="s">
        <v>114</v>
      </c>
      <c r="S82" s="17" t="s">
        <v>32</v>
      </c>
    </row>
    <row r="83" spans="1:19" s="4" customFormat="1" ht="25.15" customHeight="1" x14ac:dyDescent="0.25">
      <c r="A83" s="4">
        <v>22</v>
      </c>
      <c r="B83" s="4" t="s">
        <v>553</v>
      </c>
      <c r="C83" s="41">
        <v>44594</v>
      </c>
      <c r="D83" s="17" t="s">
        <v>378</v>
      </c>
      <c r="E83" s="4" t="s">
        <v>5</v>
      </c>
      <c r="F83" s="6" t="s">
        <v>126</v>
      </c>
      <c r="G83" s="15" t="s">
        <v>32</v>
      </c>
      <c r="H83" s="6" t="s">
        <v>32</v>
      </c>
      <c r="I83" s="6" t="s">
        <v>65</v>
      </c>
      <c r="J83" s="4" t="s">
        <v>13</v>
      </c>
      <c r="K83" s="4" t="s">
        <v>645</v>
      </c>
      <c r="L83" s="11" t="s">
        <v>7</v>
      </c>
      <c r="M83" s="11" t="s">
        <v>647</v>
      </c>
      <c r="N83" s="4" t="s">
        <v>32</v>
      </c>
      <c r="O83" s="4" t="s">
        <v>106</v>
      </c>
      <c r="P83" s="4" t="s">
        <v>108</v>
      </c>
      <c r="Q83" s="4" t="s">
        <v>110</v>
      </c>
      <c r="R83" s="4" t="s">
        <v>116</v>
      </c>
      <c r="S83" s="17" t="s">
        <v>32</v>
      </c>
    </row>
    <row r="84" spans="1:19" s="4" customFormat="1" ht="25.15" customHeight="1" x14ac:dyDescent="0.25">
      <c r="A84" s="4">
        <v>23</v>
      </c>
      <c r="B84" s="4" t="s">
        <v>553</v>
      </c>
      <c r="C84" s="41">
        <v>44594</v>
      </c>
      <c r="D84" s="17" t="s">
        <v>32</v>
      </c>
      <c r="E84" s="17" t="s">
        <v>32</v>
      </c>
      <c r="F84" s="6" t="s">
        <v>132</v>
      </c>
      <c r="G84" s="15" t="s">
        <v>32</v>
      </c>
      <c r="H84" s="6" t="s">
        <v>47</v>
      </c>
      <c r="I84" s="6" t="s">
        <v>105</v>
      </c>
      <c r="J84" s="4" t="s">
        <v>13</v>
      </c>
      <c r="K84" s="4" t="s">
        <v>301</v>
      </c>
      <c r="L84" s="18" t="s">
        <v>633</v>
      </c>
      <c r="M84" s="11" t="s">
        <v>635</v>
      </c>
      <c r="N84" s="4" t="s">
        <v>32</v>
      </c>
      <c r="O84" s="17" t="s">
        <v>666</v>
      </c>
      <c r="P84" s="4" t="s">
        <v>108</v>
      </c>
      <c r="Q84" s="4" t="s">
        <v>32</v>
      </c>
      <c r="R84" s="4" t="s">
        <v>114</v>
      </c>
      <c r="S84" s="17" t="s">
        <v>32</v>
      </c>
    </row>
    <row r="85" spans="1:19" s="4" customFormat="1" ht="25.15" customHeight="1" x14ac:dyDescent="0.25">
      <c r="A85" s="4">
        <v>24</v>
      </c>
      <c r="B85" s="4" t="s">
        <v>553</v>
      </c>
      <c r="C85" s="39">
        <v>44594</v>
      </c>
      <c r="D85" s="8" t="s">
        <v>379</v>
      </c>
      <c r="E85" s="17" t="s">
        <v>21</v>
      </c>
      <c r="F85" s="15" t="s">
        <v>213</v>
      </c>
      <c r="G85" s="15" t="s">
        <v>32</v>
      </c>
      <c r="H85" s="15" t="s">
        <v>32</v>
      </c>
      <c r="I85" s="15" t="s">
        <v>65</v>
      </c>
      <c r="J85" s="17" t="s">
        <v>13</v>
      </c>
      <c r="K85" s="4" t="s">
        <v>645</v>
      </c>
      <c r="L85" s="18" t="s">
        <v>7</v>
      </c>
      <c r="M85" s="18" t="s">
        <v>9</v>
      </c>
      <c r="N85" s="17" t="s">
        <v>32</v>
      </c>
      <c r="O85" s="17" t="s">
        <v>106</v>
      </c>
      <c r="P85" s="4" t="s">
        <v>108</v>
      </c>
      <c r="Q85" s="17" t="s">
        <v>32</v>
      </c>
      <c r="R85" s="17" t="s">
        <v>114</v>
      </c>
      <c r="S85" s="17" t="s">
        <v>32</v>
      </c>
    </row>
    <row r="86" spans="1:19" s="11" customFormat="1" ht="25.15" customHeight="1" x14ac:dyDescent="0.25">
      <c r="A86" s="4">
        <v>25</v>
      </c>
      <c r="B86" s="11" t="s">
        <v>553</v>
      </c>
      <c r="C86" s="45">
        <v>44594</v>
      </c>
      <c r="D86" s="36" t="s">
        <v>379</v>
      </c>
      <c r="E86" s="18" t="s">
        <v>21</v>
      </c>
      <c r="F86" s="20" t="s">
        <v>324</v>
      </c>
      <c r="G86" s="20" t="s">
        <v>32</v>
      </c>
      <c r="H86" s="20" t="s">
        <v>32</v>
      </c>
      <c r="I86" s="20" t="s">
        <v>65</v>
      </c>
      <c r="J86" s="18" t="s">
        <v>216</v>
      </c>
      <c r="K86" s="4" t="s">
        <v>645</v>
      </c>
      <c r="L86" s="18" t="s">
        <v>7</v>
      </c>
      <c r="M86" s="18" t="s">
        <v>9</v>
      </c>
      <c r="N86" s="18" t="s">
        <v>312</v>
      </c>
      <c r="O86" s="18" t="s">
        <v>107</v>
      </c>
      <c r="P86" s="11" t="s">
        <v>108</v>
      </c>
      <c r="Q86" s="18" t="s">
        <v>32</v>
      </c>
      <c r="R86" s="18" t="s">
        <v>116</v>
      </c>
      <c r="S86" s="18" t="s">
        <v>32</v>
      </c>
    </row>
    <row r="87" spans="1:19" s="4" customFormat="1" ht="25.15" customHeight="1" x14ac:dyDescent="0.25">
      <c r="A87" s="4">
        <v>26</v>
      </c>
      <c r="B87" s="4" t="s">
        <v>553</v>
      </c>
      <c r="C87" s="41">
        <v>44595</v>
      </c>
      <c r="D87" s="17" t="s">
        <v>378</v>
      </c>
      <c r="E87" s="4" t="s">
        <v>5</v>
      </c>
      <c r="F87" s="6" t="s">
        <v>127</v>
      </c>
      <c r="G87" s="15" t="s">
        <v>32</v>
      </c>
      <c r="H87" s="6" t="s">
        <v>41</v>
      </c>
      <c r="I87" s="6" t="s">
        <v>105</v>
      </c>
      <c r="J87" s="4" t="s">
        <v>13</v>
      </c>
      <c r="K87" s="4" t="s">
        <v>645</v>
      </c>
      <c r="L87" s="18" t="s">
        <v>7</v>
      </c>
      <c r="M87" s="18" t="s">
        <v>9</v>
      </c>
      <c r="N87" s="4" t="s">
        <v>32</v>
      </c>
      <c r="O87" s="4" t="s">
        <v>106</v>
      </c>
      <c r="P87" s="4" t="s">
        <v>108</v>
      </c>
      <c r="Q87" s="4" t="s">
        <v>32</v>
      </c>
      <c r="R87" s="4" t="s">
        <v>116</v>
      </c>
      <c r="S87" s="17" t="s">
        <v>32</v>
      </c>
    </row>
    <row r="88" spans="1:19" s="4" customFormat="1" ht="25.15" customHeight="1" x14ac:dyDescent="0.25">
      <c r="A88" s="4">
        <v>27</v>
      </c>
      <c r="B88" s="4" t="s">
        <v>553</v>
      </c>
      <c r="C88" s="41">
        <v>44595</v>
      </c>
      <c r="D88" s="8" t="s">
        <v>379</v>
      </c>
      <c r="E88" s="4" t="s">
        <v>21</v>
      </c>
      <c r="F88" s="6" t="s">
        <v>131</v>
      </c>
      <c r="G88" s="15" t="s">
        <v>32</v>
      </c>
      <c r="H88" s="6" t="s">
        <v>47</v>
      </c>
      <c r="I88" s="6" t="s">
        <v>65</v>
      </c>
      <c r="J88" s="4" t="s">
        <v>13</v>
      </c>
      <c r="K88" s="4" t="s">
        <v>645</v>
      </c>
      <c r="L88" s="18" t="s">
        <v>7</v>
      </c>
      <c r="M88" s="18" t="s">
        <v>9</v>
      </c>
      <c r="N88" s="4" t="s">
        <v>32</v>
      </c>
      <c r="O88" s="4" t="s">
        <v>107</v>
      </c>
      <c r="P88" s="4" t="s">
        <v>108</v>
      </c>
      <c r="Q88" s="4" t="s">
        <v>32</v>
      </c>
      <c r="R88" s="4" t="s">
        <v>116</v>
      </c>
      <c r="S88" s="17" t="s">
        <v>32</v>
      </c>
    </row>
    <row r="89" spans="1:19" s="4" customFormat="1" ht="25.15" customHeight="1" x14ac:dyDescent="0.25">
      <c r="A89" s="4">
        <v>28</v>
      </c>
      <c r="B89" s="4" t="s">
        <v>553</v>
      </c>
      <c r="C89" s="41">
        <v>44595</v>
      </c>
      <c r="D89" s="17" t="s">
        <v>378</v>
      </c>
      <c r="E89" s="4" t="s">
        <v>5</v>
      </c>
      <c r="F89" s="6" t="s">
        <v>137</v>
      </c>
      <c r="G89" s="15" t="s">
        <v>32</v>
      </c>
      <c r="H89" s="6" t="s">
        <v>32</v>
      </c>
      <c r="I89" s="6" t="s">
        <v>105</v>
      </c>
      <c r="J89" s="4" t="s">
        <v>32</v>
      </c>
      <c r="K89" s="4" t="s">
        <v>645</v>
      </c>
      <c r="L89" s="18" t="s">
        <v>7</v>
      </c>
      <c r="M89" s="18" t="s">
        <v>8</v>
      </c>
      <c r="N89" s="4" t="s">
        <v>32</v>
      </c>
      <c r="O89" s="4" t="s">
        <v>106</v>
      </c>
      <c r="P89" s="4" t="s">
        <v>108</v>
      </c>
      <c r="Q89" s="4" t="s">
        <v>32</v>
      </c>
      <c r="R89" s="4" t="s">
        <v>116</v>
      </c>
      <c r="S89" s="17" t="s">
        <v>32</v>
      </c>
    </row>
    <row r="90" spans="1:19" s="4" customFormat="1" ht="25.15" customHeight="1" x14ac:dyDescent="0.25">
      <c r="A90" s="4">
        <v>29</v>
      </c>
      <c r="B90" s="4" t="s">
        <v>553</v>
      </c>
      <c r="C90" s="41">
        <v>44595</v>
      </c>
      <c r="D90" s="17" t="s">
        <v>378</v>
      </c>
      <c r="E90" s="4" t="s">
        <v>5</v>
      </c>
      <c r="F90" s="6" t="s">
        <v>138</v>
      </c>
      <c r="G90" s="15" t="s">
        <v>32</v>
      </c>
      <c r="H90" s="6" t="s">
        <v>32</v>
      </c>
      <c r="I90" s="6" t="s">
        <v>65</v>
      </c>
      <c r="J90" s="4" t="s">
        <v>13</v>
      </c>
      <c r="K90" s="4" t="s">
        <v>645</v>
      </c>
      <c r="L90" s="18" t="s">
        <v>7</v>
      </c>
      <c r="M90" s="18" t="s">
        <v>9</v>
      </c>
      <c r="N90" s="4" t="s">
        <v>32</v>
      </c>
      <c r="O90" s="4" t="s">
        <v>106</v>
      </c>
      <c r="P90" s="4" t="s">
        <v>108</v>
      </c>
      <c r="Q90" s="4" t="s">
        <v>32</v>
      </c>
      <c r="R90" s="4" t="s">
        <v>116</v>
      </c>
      <c r="S90" s="17" t="s">
        <v>32</v>
      </c>
    </row>
    <row r="91" spans="1:19" s="4" customFormat="1" ht="25.15" customHeight="1" x14ac:dyDescent="0.25">
      <c r="A91" s="4">
        <v>30</v>
      </c>
      <c r="B91" s="4" t="s">
        <v>553</v>
      </c>
      <c r="C91" s="41">
        <v>44595</v>
      </c>
      <c r="D91" s="17" t="s">
        <v>378</v>
      </c>
      <c r="E91" s="4" t="s">
        <v>5</v>
      </c>
      <c r="F91" s="6" t="s">
        <v>139</v>
      </c>
      <c r="G91" s="15" t="s">
        <v>32</v>
      </c>
      <c r="H91" s="6" t="s">
        <v>32</v>
      </c>
      <c r="I91" s="6" t="s">
        <v>105</v>
      </c>
      <c r="J91" s="4" t="s">
        <v>13</v>
      </c>
      <c r="K91" s="4" t="s">
        <v>645</v>
      </c>
      <c r="L91" s="18" t="s">
        <v>7</v>
      </c>
      <c r="M91" s="11" t="s">
        <v>11</v>
      </c>
      <c r="N91" s="4" t="s">
        <v>32</v>
      </c>
      <c r="O91" s="4" t="s">
        <v>106</v>
      </c>
      <c r="P91" s="4" t="s">
        <v>108</v>
      </c>
      <c r="R91" s="4" t="s">
        <v>116</v>
      </c>
      <c r="S91" s="17" t="s">
        <v>32</v>
      </c>
    </row>
    <row r="92" spans="1:19" s="11" customFormat="1" ht="25.15" customHeight="1" x14ac:dyDescent="0.25">
      <c r="A92" s="4">
        <v>31</v>
      </c>
      <c r="B92" s="11" t="s">
        <v>553</v>
      </c>
      <c r="C92" s="45">
        <v>44595</v>
      </c>
      <c r="D92" s="18" t="s">
        <v>32</v>
      </c>
      <c r="E92" s="18" t="s">
        <v>32</v>
      </c>
      <c r="F92" s="20" t="s">
        <v>334</v>
      </c>
      <c r="G92" s="20" t="s">
        <v>32</v>
      </c>
      <c r="H92" s="6" t="s">
        <v>47</v>
      </c>
      <c r="I92" s="20" t="s">
        <v>65</v>
      </c>
      <c r="J92" s="18" t="s">
        <v>216</v>
      </c>
      <c r="K92" s="4" t="s">
        <v>645</v>
      </c>
      <c r="L92" s="18" t="s">
        <v>7</v>
      </c>
      <c r="M92" s="18" t="s">
        <v>53</v>
      </c>
      <c r="N92" s="18" t="s">
        <v>32</v>
      </c>
      <c r="O92" s="18" t="s">
        <v>107</v>
      </c>
      <c r="P92" s="11" t="s">
        <v>108</v>
      </c>
      <c r="Q92" s="18" t="s">
        <v>32</v>
      </c>
      <c r="R92" s="18" t="s">
        <v>116</v>
      </c>
      <c r="S92" s="18" t="s">
        <v>32</v>
      </c>
    </row>
    <row r="93" spans="1:19" s="4" customFormat="1" ht="25.15" customHeight="1" x14ac:dyDescent="0.25">
      <c r="A93" s="4">
        <v>32</v>
      </c>
      <c r="B93" s="4" t="s">
        <v>553</v>
      </c>
      <c r="C93" s="39">
        <v>44595</v>
      </c>
      <c r="D93" s="8" t="s">
        <v>379</v>
      </c>
      <c r="E93" s="17" t="s">
        <v>21</v>
      </c>
      <c r="F93" s="15" t="s">
        <v>453</v>
      </c>
      <c r="G93" s="15" t="s">
        <v>32</v>
      </c>
      <c r="H93" s="6" t="s">
        <v>47</v>
      </c>
      <c r="I93" s="15" t="s">
        <v>65</v>
      </c>
      <c r="J93" s="17" t="s">
        <v>216</v>
      </c>
      <c r="K93" s="4" t="s">
        <v>645</v>
      </c>
      <c r="L93" s="18" t="s">
        <v>7</v>
      </c>
      <c r="M93" s="18" t="s">
        <v>9</v>
      </c>
      <c r="N93" s="17" t="s">
        <v>32</v>
      </c>
      <c r="O93" s="17" t="s">
        <v>106</v>
      </c>
      <c r="P93" s="17" t="s">
        <v>111</v>
      </c>
      <c r="Q93" s="17" t="s">
        <v>32</v>
      </c>
      <c r="R93" s="17" t="s">
        <v>305</v>
      </c>
      <c r="S93" s="17" t="s">
        <v>32</v>
      </c>
    </row>
    <row r="94" spans="1:19" s="4" customFormat="1" ht="25.15" customHeight="1" x14ac:dyDescent="0.25">
      <c r="A94" s="4">
        <v>33</v>
      </c>
      <c r="B94" s="4" t="s">
        <v>553</v>
      </c>
      <c r="C94" s="39">
        <v>44595</v>
      </c>
      <c r="D94" s="8" t="s">
        <v>379</v>
      </c>
      <c r="E94" s="17" t="s">
        <v>21</v>
      </c>
      <c r="F94" s="15" t="s">
        <v>454</v>
      </c>
      <c r="G94" s="15">
        <v>71564821</v>
      </c>
      <c r="H94" s="15" t="s">
        <v>41</v>
      </c>
      <c r="I94" s="15" t="s">
        <v>65</v>
      </c>
      <c r="J94" s="17" t="s">
        <v>216</v>
      </c>
      <c r="K94" s="4" t="s">
        <v>645</v>
      </c>
      <c r="L94" s="18" t="s">
        <v>7</v>
      </c>
      <c r="M94" s="18" t="s">
        <v>9</v>
      </c>
      <c r="N94" s="17" t="s">
        <v>32</v>
      </c>
      <c r="O94" s="17" t="s">
        <v>666</v>
      </c>
      <c r="P94" s="4" t="s">
        <v>108</v>
      </c>
      <c r="Q94" s="17" t="s">
        <v>32</v>
      </c>
      <c r="R94" s="17" t="s">
        <v>114</v>
      </c>
      <c r="S94" s="17" t="s">
        <v>32</v>
      </c>
    </row>
    <row r="95" spans="1:19" s="4" customFormat="1" ht="25.15" customHeight="1" x14ac:dyDescent="0.25">
      <c r="A95" s="4">
        <v>34</v>
      </c>
      <c r="B95" s="4" t="s">
        <v>553</v>
      </c>
      <c r="C95" s="41">
        <v>44596</v>
      </c>
      <c r="D95" s="17" t="s">
        <v>378</v>
      </c>
      <c r="E95" s="4" t="s">
        <v>5</v>
      </c>
      <c r="F95" s="6" t="s">
        <v>136</v>
      </c>
      <c r="G95" s="15" t="s">
        <v>32</v>
      </c>
      <c r="H95" s="6" t="s">
        <v>32</v>
      </c>
      <c r="I95" s="6" t="s">
        <v>65</v>
      </c>
      <c r="J95" s="4" t="s">
        <v>13</v>
      </c>
      <c r="K95" s="4" t="s">
        <v>645</v>
      </c>
      <c r="L95" s="18" t="s">
        <v>7</v>
      </c>
      <c r="M95" s="18" t="s">
        <v>9</v>
      </c>
      <c r="N95" s="4" t="s">
        <v>32</v>
      </c>
      <c r="O95" s="4" t="s">
        <v>106</v>
      </c>
      <c r="P95" s="4" t="s">
        <v>108</v>
      </c>
      <c r="Q95" s="4" t="s">
        <v>32</v>
      </c>
      <c r="R95" s="4" t="s">
        <v>116</v>
      </c>
      <c r="S95" s="17" t="s">
        <v>32</v>
      </c>
    </row>
    <row r="96" spans="1:19" s="4" customFormat="1" ht="25.15" customHeight="1" x14ac:dyDescent="0.25">
      <c r="A96" s="4">
        <v>35</v>
      </c>
      <c r="B96" s="4" t="s">
        <v>553</v>
      </c>
      <c r="C96" s="41">
        <v>44596</v>
      </c>
      <c r="D96" s="17" t="s">
        <v>378</v>
      </c>
      <c r="E96" s="4" t="s">
        <v>5</v>
      </c>
      <c r="F96" s="6" t="s">
        <v>142</v>
      </c>
      <c r="G96" s="15" t="s">
        <v>32</v>
      </c>
      <c r="H96" s="6" t="s">
        <v>32</v>
      </c>
      <c r="I96" s="6" t="s">
        <v>105</v>
      </c>
      <c r="J96" s="4" t="s">
        <v>13</v>
      </c>
      <c r="K96" s="4" t="s">
        <v>645</v>
      </c>
      <c r="L96" s="18" t="s">
        <v>7</v>
      </c>
      <c r="M96" s="18" t="s">
        <v>8</v>
      </c>
      <c r="N96" s="4" t="s">
        <v>32</v>
      </c>
      <c r="O96" s="4" t="s">
        <v>106</v>
      </c>
      <c r="P96" s="4" t="s">
        <v>108</v>
      </c>
      <c r="Q96" s="4" t="s">
        <v>32</v>
      </c>
      <c r="R96" s="4" t="s">
        <v>116</v>
      </c>
      <c r="S96" s="17" t="s">
        <v>32</v>
      </c>
    </row>
    <row r="97" spans="1:19" s="4" customFormat="1" ht="25.15" customHeight="1" x14ac:dyDescent="0.25">
      <c r="A97" s="4">
        <v>36</v>
      </c>
      <c r="B97" s="4" t="s">
        <v>553</v>
      </c>
      <c r="C97" s="41">
        <v>44596</v>
      </c>
      <c r="D97" s="17" t="s">
        <v>378</v>
      </c>
      <c r="E97" s="4" t="s">
        <v>5</v>
      </c>
      <c r="F97" s="6" t="s">
        <v>143</v>
      </c>
      <c r="G97" s="15" t="s">
        <v>32</v>
      </c>
      <c r="H97" s="6" t="s">
        <v>32</v>
      </c>
      <c r="I97" s="6" t="s">
        <v>105</v>
      </c>
      <c r="J97" s="4" t="s">
        <v>13</v>
      </c>
      <c r="K97" s="4" t="s">
        <v>645</v>
      </c>
      <c r="L97" s="18" t="s">
        <v>7</v>
      </c>
      <c r="M97" s="18" t="s">
        <v>9</v>
      </c>
      <c r="N97" s="4" t="s">
        <v>32</v>
      </c>
      <c r="O97" s="4" t="s">
        <v>106</v>
      </c>
      <c r="P97" s="4" t="s">
        <v>108</v>
      </c>
      <c r="Q97" s="4" t="s">
        <v>32</v>
      </c>
      <c r="R97" s="4" t="s">
        <v>116</v>
      </c>
      <c r="S97" s="17" t="s">
        <v>32</v>
      </c>
    </row>
    <row r="98" spans="1:19" s="4" customFormat="1" ht="25.15" customHeight="1" x14ac:dyDescent="0.25">
      <c r="A98" s="4">
        <v>37</v>
      </c>
      <c r="B98" s="4" t="s">
        <v>553</v>
      </c>
      <c r="C98" s="41">
        <v>44596</v>
      </c>
      <c r="D98" s="17" t="s">
        <v>378</v>
      </c>
      <c r="E98" s="4" t="s">
        <v>5</v>
      </c>
      <c r="F98" s="6" t="s">
        <v>144</v>
      </c>
      <c r="G98" s="15" t="s">
        <v>32</v>
      </c>
      <c r="H98" s="6" t="s">
        <v>32</v>
      </c>
      <c r="I98" s="6" t="s">
        <v>65</v>
      </c>
      <c r="J98" s="4" t="s">
        <v>13</v>
      </c>
      <c r="K98" s="4" t="s">
        <v>645</v>
      </c>
      <c r="L98" s="18" t="s">
        <v>7</v>
      </c>
      <c r="M98" s="18" t="s">
        <v>9</v>
      </c>
      <c r="N98" s="4" t="s">
        <v>32</v>
      </c>
      <c r="O98" s="4" t="s">
        <v>106</v>
      </c>
      <c r="P98" s="4" t="s">
        <v>108</v>
      </c>
      <c r="Q98" s="4" t="s">
        <v>32</v>
      </c>
      <c r="R98" s="4" t="s">
        <v>116</v>
      </c>
      <c r="S98" s="17" t="s">
        <v>32</v>
      </c>
    </row>
    <row r="99" spans="1:19" s="4" customFormat="1" ht="25.15" customHeight="1" x14ac:dyDescent="0.25">
      <c r="A99" s="4">
        <v>38</v>
      </c>
      <c r="B99" s="4" t="s">
        <v>553</v>
      </c>
      <c r="C99" s="41">
        <v>44596</v>
      </c>
      <c r="D99" s="17" t="s">
        <v>378</v>
      </c>
      <c r="E99" s="4" t="s">
        <v>5</v>
      </c>
      <c r="F99" s="6" t="s">
        <v>144</v>
      </c>
      <c r="G99" s="15" t="s">
        <v>32</v>
      </c>
      <c r="H99" s="6" t="s">
        <v>32</v>
      </c>
      <c r="I99" s="6" t="s">
        <v>65</v>
      </c>
      <c r="J99" s="4" t="s">
        <v>13</v>
      </c>
      <c r="K99" s="4" t="s">
        <v>645</v>
      </c>
      <c r="L99" s="18" t="s">
        <v>7</v>
      </c>
      <c r="M99" s="18" t="s">
        <v>9</v>
      </c>
      <c r="N99" s="4" t="s">
        <v>32</v>
      </c>
      <c r="O99" s="4" t="s">
        <v>106</v>
      </c>
      <c r="P99" s="4" t="s">
        <v>108</v>
      </c>
      <c r="Q99" s="4" t="s">
        <v>32</v>
      </c>
      <c r="R99" s="4" t="s">
        <v>116</v>
      </c>
      <c r="S99" s="17" t="s">
        <v>32</v>
      </c>
    </row>
    <row r="100" spans="1:19" s="11" customFormat="1" ht="25.15" customHeight="1" x14ac:dyDescent="0.25">
      <c r="A100" s="4">
        <v>39</v>
      </c>
      <c r="B100" s="11" t="s">
        <v>553</v>
      </c>
      <c r="C100" s="45">
        <v>44596</v>
      </c>
      <c r="D100" s="36" t="s">
        <v>379</v>
      </c>
      <c r="E100" s="18" t="s">
        <v>21</v>
      </c>
      <c r="F100" s="20" t="s">
        <v>329</v>
      </c>
      <c r="G100" s="20">
        <v>23941110</v>
      </c>
      <c r="H100" s="6" t="s">
        <v>47</v>
      </c>
      <c r="I100" s="20" t="s">
        <v>65</v>
      </c>
      <c r="J100" s="18" t="s">
        <v>216</v>
      </c>
      <c r="K100" s="4" t="s">
        <v>645</v>
      </c>
      <c r="L100" s="18" t="s">
        <v>7</v>
      </c>
      <c r="M100" s="18" t="s">
        <v>9</v>
      </c>
      <c r="N100" s="18" t="s">
        <v>32</v>
      </c>
      <c r="O100" s="17" t="s">
        <v>666</v>
      </c>
      <c r="P100" s="11" t="s">
        <v>108</v>
      </c>
      <c r="Q100" s="18" t="s">
        <v>238</v>
      </c>
      <c r="R100" s="18" t="s">
        <v>116</v>
      </c>
      <c r="S100" s="18" t="s">
        <v>32</v>
      </c>
    </row>
    <row r="101" spans="1:19" s="11" customFormat="1" ht="25.15" customHeight="1" x14ac:dyDescent="0.25">
      <c r="A101" s="4">
        <v>40</v>
      </c>
      <c r="B101" s="11" t="s">
        <v>553</v>
      </c>
      <c r="C101" s="45">
        <v>44596</v>
      </c>
      <c r="D101" s="18" t="s">
        <v>301</v>
      </c>
      <c r="E101" s="18" t="s">
        <v>121</v>
      </c>
      <c r="F101" s="20" t="s">
        <v>144</v>
      </c>
      <c r="G101" s="20" t="s">
        <v>32</v>
      </c>
      <c r="H101" s="20" t="s">
        <v>32</v>
      </c>
      <c r="I101" s="20" t="s">
        <v>65</v>
      </c>
      <c r="J101" s="18" t="s">
        <v>216</v>
      </c>
      <c r="K101" s="18" t="s">
        <v>301</v>
      </c>
      <c r="L101" s="18" t="s">
        <v>633</v>
      </c>
      <c r="M101" s="11" t="s">
        <v>50</v>
      </c>
      <c r="N101" s="18" t="s">
        <v>32</v>
      </c>
      <c r="O101" s="17" t="s">
        <v>666</v>
      </c>
      <c r="P101" s="18" t="s">
        <v>109</v>
      </c>
      <c r="Q101" s="18" t="s">
        <v>32</v>
      </c>
      <c r="R101" s="18" t="s">
        <v>116</v>
      </c>
      <c r="S101" s="18" t="s">
        <v>32</v>
      </c>
    </row>
    <row r="102" spans="1:19" s="4" customFormat="1" ht="25.15" customHeight="1" x14ac:dyDescent="0.25">
      <c r="A102" s="4">
        <v>41</v>
      </c>
      <c r="B102" s="4" t="s">
        <v>553</v>
      </c>
      <c r="C102" s="41">
        <v>44597</v>
      </c>
      <c r="D102" s="17" t="s">
        <v>378</v>
      </c>
      <c r="E102" s="4" t="s">
        <v>5</v>
      </c>
      <c r="F102" s="6" t="s">
        <v>140</v>
      </c>
      <c r="G102" s="15" t="s">
        <v>32</v>
      </c>
      <c r="H102" s="6" t="s">
        <v>32</v>
      </c>
      <c r="I102" s="6" t="s">
        <v>65</v>
      </c>
      <c r="J102" s="4" t="s">
        <v>13</v>
      </c>
      <c r="K102" s="4" t="s">
        <v>645</v>
      </c>
      <c r="L102" s="18" t="s">
        <v>7</v>
      </c>
      <c r="M102" s="18" t="s">
        <v>9</v>
      </c>
      <c r="N102" s="4" t="s">
        <v>32</v>
      </c>
      <c r="O102" s="4" t="s">
        <v>107</v>
      </c>
      <c r="P102" s="4" t="s">
        <v>108</v>
      </c>
      <c r="Q102" s="4" t="s">
        <v>32</v>
      </c>
      <c r="R102" s="4" t="s">
        <v>116</v>
      </c>
      <c r="S102" s="17" t="s">
        <v>32</v>
      </c>
    </row>
    <row r="103" spans="1:19" s="4" customFormat="1" ht="25.15" customHeight="1" x14ac:dyDescent="0.25">
      <c r="A103" s="4">
        <v>42</v>
      </c>
      <c r="B103" s="4" t="s">
        <v>553</v>
      </c>
      <c r="C103" s="41">
        <v>44597</v>
      </c>
      <c r="D103" s="17" t="s">
        <v>378</v>
      </c>
      <c r="E103" s="4" t="s">
        <v>5</v>
      </c>
      <c r="F103" s="6" t="s">
        <v>141</v>
      </c>
      <c r="G103" s="15" t="s">
        <v>32</v>
      </c>
      <c r="H103" s="6" t="s">
        <v>47</v>
      </c>
      <c r="I103" s="6" t="s">
        <v>65</v>
      </c>
      <c r="J103" s="4" t="s">
        <v>13</v>
      </c>
      <c r="K103" s="4" t="s">
        <v>645</v>
      </c>
      <c r="L103" s="18" t="s">
        <v>7</v>
      </c>
      <c r="M103" s="18" t="s">
        <v>9</v>
      </c>
      <c r="N103" s="4" t="s">
        <v>32</v>
      </c>
      <c r="O103" s="4" t="s">
        <v>107</v>
      </c>
      <c r="P103" s="4" t="s">
        <v>108</v>
      </c>
      <c r="Q103" s="4" t="s">
        <v>32</v>
      </c>
      <c r="R103" s="4" t="s">
        <v>116</v>
      </c>
      <c r="S103" s="17" t="s">
        <v>32</v>
      </c>
    </row>
    <row r="104" spans="1:19" s="4" customFormat="1" ht="25.15" customHeight="1" x14ac:dyDescent="0.25">
      <c r="A104" s="4">
        <v>43</v>
      </c>
      <c r="B104" s="4" t="s">
        <v>553</v>
      </c>
      <c r="C104" s="41">
        <v>44597</v>
      </c>
      <c r="D104" s="17" t="s">
        <v>378</v>
      </c>
      <c r="E104" s="4" t="s">
        <v>5</v>
      </c>
      <c r="F104" s="6" t="s">
        <v>150</v>
      </c>
      <c r="G104" s="15" t="s">
        <v>32</v>
      </c>
      <c r="H104" s="6" t="s">
        <v>32</v>
      </c>
      <c r="I104" s="6" t="s">
        <v>65</v>
      </c>
      <c r="J104" s="4" t="s">
        <v>13</v>
      </c>
      <c r="K104" s="4" t="s">
        <v>645</v>
      </c>
      <c r="L104" s="18" t="s">
        <v>7</v>
      </c>
      <c r="M104" s="18" t="s">
        <v>9</v>
      </c>
      <c r="N104" s="4" t="s">
        <v>32</v>
      </c>
      <c r="O104" s="4" t="s">
        <v>106</v>
      </c>
      <c r="P104" s="4" t="s">
        <v>108</v>
      </c>
      <c r="Q104" s="4" t="s">
        <v>32</v>
      </c>
      <c r="R104" s="4" t="s">
        <v>116</v>
      </c>
      <c r="S104" s="17" t="s">
        <v>32</v>
      </c>
    </row>
    <row r="105" spans="1:19" s="4" customFormat="1" ht="25.15" customHeight="1" x14ac:dyDescent="0.25">
      <c r="A105" s="4">
        <v>44</v>
      </c>
      <c r="B105" s="4" t="s">
        <v>553</v>
      </c>
      <c r="C105" s="41">
        <v>44598</v>
      </c>
      <c r="D105" s="17" t="s">
        <v>378</v>
      </c>
      <c r="E105" s="4" t="s">
        <v>5</v>
      </c>
      <c r="F105" s="6" t="s">
        <v>149</v>
      </c>
      <c r="G105" s="15" t="s">
        <v>32</v>
      </c>
      <c r="H105" s="6" t="s">
        <v>32</v>
      </c>
      <c r="I105" s="6" t="s">
        <v>105</v>
      </c>
      <c r="J105" s="4" t="s">
        <v>13</v>
      </c>
      <c r="K105" s="4" t="s">
        <v>645</v>
      </c>
      <c r="L105" s="11" t="s">
        <v>7</v>
      </c>
      <c r="M105" s="11" t="s">
        <v>11</v>
      </c>
      <c r="N105" s="4" t="s">
        <v>32</v>
      </c>
      <c r="O105" s="4" t="s">
        <v>106</v>
      </c>
      <c r="P105" s="4" t="s">
        <v>108</v>
      </c>
      <c r="Q105" s="4" t="s">
        <v>32</v>
      </c>
      <c r="R105" s="4" t="s">
        <v>116</v>
      </c>
      <c r="S105" s="17" t="s">
        <v>32</v>
      </c>
    </row>
    <row r="106" spans="1:19" s="4" customFormat="1" ht="25.15" customHeight="1" x14ac:dyDescent="0.25">
      <c r="A106" s="4">
        <v>45</v>
      </c>
      <c r="B106" s="4" t="s">
        <v>553</v>
      </c>
      <c r="C106" s="41">
        <v>44598</v>
      </c>
      <c r="D106" s="17" t="s">
        <v>378</v>
      </c>
      <c r="E106" s="4" t="s">
        <v>5</v>
      </c>
      <c r="F106" s="6" t="s">
        <v>151</v>
      </c>
      <c r="G106" s="15" t="s">
        <v>32</v>
      </c>
      <c r="H106" s="6" t="s">
        <v>32</v>
      </c>
      <c r="I106" s="6" t="s">
        <v>65</v>
      </c>
      <c r="J106" s="4" t="s">
        <v>13</v>
      </c>
      <c r="K106" s="4" t="s">
        <v>645</v>
      </c>
      <c r="L106" s="18" t="s">
        <v>7</v>
      </c>
      <c r="M106" s="18" t="s">
        <v>9</v>
      </c>
      <c r="N106" s="4" t="s">
        <v>32</v>
      </c>
      <c r="O106" s="4" t="s">
        <v>106</v>
      </c>
      <c r="P106" s="4" t="s">
        <v>108</v>
      </c>
      <c r="Q106" s="4" t="s">
        <v>32</v>
      </c>
      <c r="R106" s="4" t="s">
        <v>116</v>
      </c>
      <c r="S106" s="17" t="s">
        <v>32</v>
      </c>
    </row>
    <row r="107" spans="1:19" s="4" customFormat="1" ht="25.15" customHeight="1" x14ac:dyDescent="0.25">
      <c r="A107" s="4">
        <v>46</v>
      </c>
      <c r="B107" s="4" t="s">
        <v>553</v>
      </c>
      <c r="C107" s="41">
        <v>44598</v>
      </c>
      <c r="D107" s="17" t="s">
        <v>378</v>
      </c>
      <c r="E107" s="4" t="s">
        <v>5</v>
      </c>
      <c r="F107" s="6" t="s">
        <v>152</v>
      </c>
      <c r="G107" s="15" t="s">
        <v>32</v>
      </c>
      <c r="H107" s="6" t="s">
        <v>47</v>
      </c>
      <c r="I107" s="6" t="s">
        <v>65</v>
      </c>
      <c r="J107" s="4" t="s">
        <v>13</v>
      </c>
      <c r="K107" s="4" t="s">
        <v>645</v>
      </c>
      <c r="L107" s="18" t="s">
        <v>7</v>
      </c>
      <c r="M107" s="18" t="s">
        <v>9</v>
      </c>
      <c r="N107" s="4" t="s">
        <v>153</v>
      </c>
      <c r="O107" s="4" t="s">
        <v>106</v>
      </c>
      <c r="P107" s="4" t="s">
        <v>108</v>
      </c>
      <c r="Q107" s="4" t="s">
        <v>32</v>
      </c>
      <c r="R107" s="4" t="s">
        <v>116</v>
      </c>
      <c r="S107" s="17" t="s">
        <v>32</v>
      </c>
    </row>
    <row r="108" spans="1:19" s="4" customFormat="1" ht="25.15" customHeight="1" x14ac:dyDescent="0.25">
      <c r="A108" s="4">
        <v>47</v>
      </c>
      <c r="B108" s="4" t="s">
        <v>553</v>
      </c>
      <c r="C108" s="41">
        <v>44598</v>
      </c>
      <c r="D108" s="17" t="s">
        <v>378</v>
      </c>
      <c r="E108" s="4" t="s">
        <v>5</v>
      </c>
      <c r="F108" s="6" t="s">
        <v>154</v>
      </c>
      <c r="G108" s="15" t="s">
        <v>32</v>
      </c>
      <c r="H108" s="6" t="s">
        <v>32</v>
      </c>
      <c r="I108" s="6" t="s">
        <v>65</v>
      </c>
      <c r="J108" s="4" t="s">
        <v>13</v>
      </c>
      <c r="K108" s="4" t="s">
        <v>655</v>
      </c>
      <c r="L108" s="11" t="s">
        <v>642</v>
      </c>
      <c r="M108" s="11" t="s">
        <v>153</v>
      </c>
      <c r="N108" s="4" t="s">
        <v>32</v>
      </c>
      <c r="O108" s="4" t="s">
        <v>106</v>
      </c>
      <c r="P108" s="4" t="s">
        <v>108</v>
      </c>
      <c r="Q108" s="4" t="s">
        <v>32</v>
      </c>
      <c r="R108" s="4" t="s">
        <v>116</v>
      </c>
      <c r="S108" s="17" t="s">
        <v>32</v>
      </c>
    </row>
    <row r="109" spans="1:19" s="4" customFormat="1" ht="25.15" customHeight="1" x14ac:dyDescent="0.25">
      <c r="A109" s="4">
        <v>48</v>
      </c>
      <c r="B109" s="4" t="s">
        <v>553</v>
      </c>
      <c r="C109" s="41">
        <v>44598</v>
      </c>
      <c r="D109" s="17" t="s">
        <v>378</v>
      </c>
      <c r="E109" s="4" t="s">
        <v>5</v>
      </c>
      <c r="F109" s="6" t="s">
        <v>155</v>
      </c>
      <c r="G109" s="15" t="s">
        <v>32</v>
      </c>
      <c r="H109" s="6" t="s">
        <v>24</v>
      </c>
      <c r="I109" s="6" t="s">
        <v>65</v>
      </c>
      <c r="J109" s="4" t="s">
        <v>13</v>
      </c>
      <c r="K109" s="4" t="s">
        <v>645</v>
      </c>
      <c r="L109" s="18" t="s">
        <v>7</v>
      </c>
      <c r="M109" s="18" t="s">
        <v>9</v>
      </c>
      <c r="N109" s="4" t="s">
        <v>32</v>
      </c>
      <c r="O109" s="4" t="s">
        <v>106</v>
      </c>
      <c r="P109" s="4" t="s">
        <v>108</v>
      </c>
      <c r="Q109" s="4" t="s">
        <v>32</v>
      </c>
      <c r="R109" s="4" t="s">
        <v>116</v>
      </c>
      <c r="S109" s="17" t="s">
        <v>32</v>
      </c>
    </row>
    <row r="110" spans="1:19" s="4" customFormat="1" ht="25.15" customHeight="1" x14ac:dyDescent="0.25">
      <c r="A110" s="4">
        <v>49</v>
      </c>
      <c r="B110" s="4" t="s">
        <v>553</v>
      </c>
      <c r="C110" s="41">
        <v>44598</v>
      </c>
      <c r="D110" s="17" t="s">
        <v>378</v>
      </c>
      <c r="E110" s="4" t="s">
        <v>5</v>
      </c>
      <c r="F110" s="6" t="s">
        <v>156</v>
      </c>
      <c r="G110" s="15" t="s">
        <v>32</v>
      </c>
      <c r="H110" s="6" t="s">
        <v>32</v>
      </c>
      <c r="I110" s="6" t="s">
        <v>105</v>
      </c>
      <c r="J110" s="4" t="s">
        <v>13</v>
      </c>
      <c r="K110" s="4" t="s">
        <v>645</v>
      </c>
      <c r="L110" s="18" t="s">
        <v>7</v>
      </c>
      <c r="M110" s="18" t="s">
        <v>9</v>
      </c>
      <c r="N110" s="4" t="s">
        <v>32</v>
      </c>
      <c r="O110" s="4" t="s">
        <v>106</v>
      </c>
      <c r="P110" s="4" t="s">
        <v>108</v>
      </c>
      <c r="Q110" s="4" t="s">
        <v>32</v>
      </c>
      <c r="R110" s="4" t="s">
        <v>116</v>
      </c>
      <c r="S110" s="17" t="s">
        <v>32</v>
      </c>
    </row>
    <row r="111" spans="1:19" s="4" customFormat="1" ht="25.15" customHeight="1" x14ac:dyDescent="0.25">
      <c r="A111" s="4">
        <v>50</v>
      </c>
      <c r="B111" s="4" t="s">
        <v>553</v>
      </c>
      <c r="C111" s="41">
        <v>44598</v>
      </c>
      <c r="D111" s="17" t="s">
        <v>378</v>
      </c>
      <c r="E111" s="4" t="s">
        <v>5</v>
      </c>
      <c r="F111" s="6" t="s">
        <v>157</v>
      </c>
      <c r="G111" s="15" t="s">
        <v>32</v>
      </c>
      <c r="H111" s="6" t="s">
        <v>32</v>
      </c>
      <c r="I111" s="6" t="s">
        <v>65</v>
      </c>
      <c r="J111" s="4" t="s">
        <v>13</v>
      </c>
      <c r="K111" s="4" t="s">
        <v>645</v>
      </c>
      <c r="L111" s="18" t="s">
        <v>7</v>
      </c>
      <c r="M111" s="18" t="s">
        <v>8</v>
      </c>
      <c r="N111" s="4" t="s">
        <v>32</v>
      </c>
      <c r="O111" s="4" t="s">
        <v>106</v>
      </c>
      <c r="P111" s="4" t="s">
        <v>108</v>
      </c>
      <c r="Q111" s="4" t="s">
        <v>32</v>
      </c>
      <c r="R111" s="4" t="s">
        <v>116</v>
      </c>
      <c r="S111" s="17" t="s">
        <v>32</v>
      </c>
    </row>
    <row r="112" spans="1:19" s="4" customFormat="1" ht="25.15" customHeight="1" x14ac:dyDescent="0.25">
      <c r="A112" s="4">
        <v>51</v>
      </c>
      <c r="B112" s="4" t="s">
        <v>553</v>
      </c>
      <c r="C112" s="41">
        <v>44598</v>
      </c>
      <c r="D112" s="17" t="s">
        <v>378</v>
      </c>
      <c r="E112" s="4" t="s">
        <v>5</v>
      </c>
      <c r="F112" s="6" t="s">
        <v>159</v>
      </c>
      <c r="G112" s="15" t="s">
        <v>32</v>
      </c>
      <c r="H112" s="6" t="s">
        <v>32</v>
      </c>
      <c r="I112" s="6" t="s">
        <v>65</v>
      </c>
      <c r="J112" s="4" t="s">
        <v>13</v>
      </c>
      <c r="K112" s="4" t="s">
        <v>645</v>
      </c>
      <c r="L112" s="18" t="s">
        <v>7</v>
      </c>
      <c r="M112" s="18" t="s">
        <v>9</v>
      </c>
      <c r="N112" s="4" t="s">
        <v>32</v>
      </c>
      <c r="O112" s="17" t="s">
        <v>666</v>
      </c>
      <c r="P112" s="4" t="s">
        <v>108</v>
      </c>
      <c r="Q112" s="4" t="s">
        <v>32</v>
      </c>
      <c r="R112" s="4" t="s">
        <v>116</v>
      </c>
      <c r="S112" s="17" t="s">
        <v>32</v>
      </c>
    </row>
    <row r="113" spans="1:19" s="4" customFormat="1" ht="25.15" customHeight="1" x14ac:dyDescent="0.25">
      <c r="A113" s="4">
        <v>52</v>
      </c>
      <c r="B113" s="4" t="s">
        <v>553</v>
      </c>
      <c r="C113" s="41">
        <v>44599</v>
      </c>
      <c r="D113" s="17" t="s">
        <v>378</v>
      </c>
      <c r="E113" s="4" t="s">
        <v>5</v>
      </c>
      <c r="F113" s="6" t="s">
        <v>145</v>
      </c>
      <c r="G113" s="15" t="s">
        <v>32</v>
      </c>
      <c r="H113" s="6" t="s">
        <v>32</v>
      </c>
      <c r="I113" s="6" t="s">
        <v>65</v>
      </c>
      <c r="J113" s="4" t="s">
        <v>13</v>
      </c>
      <c r="K113" s="4" t="s">
        <v>645</v>
      </c>
      <c r="L113" s="18" t="s">
        <v>7</v>
      </c>
      <c r="M113" s="18" t="s">
        <v>9</v>
      </c>
      <c r="N113" s="4" t="s">
        <v>146</v>
      </c>
      <c r="O113" s="4" t="s">
        <v>106</v>
      </c>
      <c r="P113" s="4" t="s">
        <v>108</v>
      </c>
      <c r="Q113" s="4" t="s">
        <v>32</v>
      </c>
      <c r="R113" s="4" t="s">
        <v>116</v>
      </c>
      <c r="S113" s="17" t="s">
        <v>32</v>
      </c>
    </row>
    <row r="114" spans="1:19" s="4" customFormat="1" ht="25.15" customHeight="1" x14ac:dyDescent="0.25">
      <c r="A114" s="4">
        <v>53</v>
      </c>
      <c r="B114" s="4" t="s">
        <v>553</v>
      </c>
      <c r="C114" s="41">
        <v>44599</v>
      </c>
      <c r="D114" s="17" t="s">
        <v>378</v>
      </c>
      <c r="E114" s="4" t="s">
        <v>5</v>
      </c>
      <c r="F114" s="6" t="s">
        <v>147</v>
      </c>
      <c r="G114" s="15" t="s">
        <v>32</v>
      </c>
      <c r="H114" s="6" t="s">
        <v>32</v>
      </c>
      <c r="I114" s="6" t="s">
        <v>65</v>
      </c>
      <c r="J114" s="4" t="s">
        <v>13</v>
      </c>
      <c r="K114" s="4" t="s">
        <v>645</v>
      </c>
      <c r="L114" s="18" t="s">
        <v>7</v>
      </c>
      <c r="M114" s="18" t="s">
        <v>9</v>
      </c>
      <c r="N114" s="4" t="s">
        <v>32</v>
      </c>
      <c r="O114" s="4" t="s">
        <v>106</v>
      </c>
      <c r="P114" s="4" t="s">
        <v>108</v>
      </c>
      <c r="Q114" s="4" t="s">
        <v>32</v>
      </c>
      <c r="R114" s="4" t="s">
        <v>116</v>
      </c>
      <c r="S114" s="17" t="s">
        <v>32</v>
      </c>
    </row>
    <row r="115" spans="1:19" s="4" customFormat="1" ht="25.15" customHeight="1" x14ac:dyDescent="0.25">
      <c r="A115" s="4">
        <v>54</v>
      </c>
      <c r="B115" s="4" t="s">
        <v>553</v>
      </c>
      <c r="C115" s="41">
        <v>44599</v>
      </c>
      <c r="D115" s="17" t="s">
        <v>378</v>
      </c>
      <c r="E115" s="4" t="s">
        <v>5</v>
      </c>
      <c r="F115" s="6" t="s">
        <v>148</v>
      </c>
      <c r="G115" s="15" t="s">
        <v>32</v>
      </c>
      <c r="H115" s="6" t="s">
        <v>32</v>
      </c>
      <c r="I115" s="6" t="s">
        <v>65</v>
      </c>
      <c r="J115" s="4" t="s">
        <v>13</v>
      </c>
      <c r="K115" s="4" t="s">
        <v>645</v>
      </c>
      <c r="L115" s="18" t="s">
        <v>7</v>
      </c>
      <c r="M115" s="18" t="s">
        <v>9</v>
      </c>
      <c r="N115" s="4" t="s">
        <v>32</v>
      </c>
      <c r="O115" s="17" t="s">
        <v>666</v>
      </c>
      <c r="P115" s="4" t="s">
        <v>108</v>
      </c>
      <c r="Q115" s="4" t="s">
        <v>32</v>
      </c>
      <c r="R115" s="4" t="s">
        <v>116</v>
      </c>
      <c r="S115" s="17" t="s">
        <v>32</v>
      </c>
    </row>
    <row r="116" spans="1:19" s="4" customFormat="1" ht="25.15" customHeight="1" x14ac:dyDescent="0.25">
      <c r="A116" s="4">
        <v>55</v>
      </c>
      <c r="B116" s="4" t="s">
        <v>553</v>
      </c>
      <c r="C116" s="41">
        <v>44599</v>
      </c>
      <c r="D116" s="17" t="s">
        <v>378</v>
      </c>
      <c r="E116" s="4" t="s">
        <v>5</v>
      </c>
      <c r="F116" s="6" t="s">
        <v>158</v>
      </c>
      <c r="G116" s="15" t="s">
        <v>32</v>
      </c>
      <c r="H116" s="6" t="s">
        <v>32</v>
      </c>
      <c r="I116" s="6" t="s">
        <v>105</v>
      </c>
      <c r="J116" s="4" t="s">
        <v>13</v>
      </c>
      <c r="K116" s="4" t="s">
        <v>645</v>
      </c>
      <c r="L116" s="18" t="s">
        <v>7</v>
      </c>
      <c r="M116" s="18" t="s">
        <v>9</v>
      </c>
      <c r="N116" s="4" t="s">
        <v>32</v>
      </c>
      <c r="O116" s="4" t="s">
        <v>106</v>
      </c>
      <c r="P116" s="4" t="s">
        <v>108</v>
      </c>
      <c r="Q116" s="4" t="s">
        <v>32</v>
      </c>
      <c r="R116" s="4" t="s">
        <v>116</v>
      </c>
      <c r="S116" s="17" t="s">
        <v>32</v>
      </c>
    </row>
    <row r="117" spans="1:19" s="4" customFormat="1" ht="25.15" customHeight="1" x14ac:dyDescent="0.25">
      <c r="A117" s="4">
        <v>56</v>
      </c>
      <c r="B117" s="4" t="s">
        <v>553</v>
      </c>
      <c r="C117" s="41">
        <v>44599</v>
      </c>
      <c r="D117" s="17" t="s">
        <v>32</v>
      </c>
      <c r="E117" s="17" t="s">
        <v>32</v>
      </c>
      <c r="F117" s="6" t="s">
        <v>160</v>
      </c>
      <c r="G117" s="15" t="s">
        <v>32</v>
      </c>
      <c r="H117" s="6" t="s">
        <v>32</v>
      </c>
      <c r="I117" s="6" t="s">
        <v>65</v>
      </c>
      <c r="J117" s="4" t="s">
        <v>32</v>
      </c>
      <c r="K117" s="4" t="s">
        <v>645</v>
      </c>
      <c r="L117" s="18" t="s">
        <v>7</v>
      </c>
      <c r="M117" s="18" t="s">
        <v>9</v>
      </c>
      <c r="N117" s="4" t="s">
        <v>32</v>
      </c>
      <c r="O117" s="4" t="s">
        <v>106</v>
      </c>
      <c r="P117" s="4" t="s">
        <v>108</v>
      </c>
      <c r="Q117" s="4" t="s">
        <v>32</v>
      </c>
      <c r="R117" s="4" t="s">
        <v>116</v>
      </c>
      <c r="S117" s="17" t="s">
        <v>32</v>
      </c>
    </row>
    <row r="118" spans="1:19" s="4" customFormat="1" ht="25.15" customHeight="1" x14ac:dyDescent="0.25">
      <c r="A118" s="4">
        <v>57</v>
      </c>
      <c r="B118" s="4" t="s">
        <v>553</v>
      </c>
      <c r="C118" s="41">
        <v>44599</v>
      </c>
      <c r="D118" s="17" t="s">
        <v>32</v>
      </c>
      <c r="E118" s="17" t="s">
        <v>32</v>
      </c>
      <c r="F118" s="6" t="s">
        <v>161</v>
      </c>
      <c r="G118" s="15" t="s">
        <v>32</v>
      </c>
      <c r="H118" s="6" t="s">
        <v>32</v>
      </c>
      <c r="I118" s="6" t="s">
        <v>65</v>
      </c>
      <c r="J118" s="4" t="s">
        <v>13</v>
      </c>
      <c r="K118" s="4" t="s">
        <v>645</v>
      </c>
      <c r="L118" s="18" t="s">
        <v>7</v>
      </c>
      <c r="M118" s="18" t="s">
        <v>9</v>
      </c>
      <c r="N118" s="4" t="s">
        <v>32</v>
      </c>
      <c r="O118" s="4" t="s">
        <v>106</v>
      </c>
      <c r="P118" s="4" t="s">
        <v>108</v>
      </c>
      <c r="Q118" s="4" t="s">
        <v>32</v>
      </c>
      <c r="R118" s="4" t="s">
        <v>116</v>
      </c>
      <c r="S118" s="17" t="s">
        <v>32</v>
      </c>
    </row>
    <row r="119" spans="1:19" s="4" customFormat="1" ht="25.15" customHeight="1" x14ac:dyDescent="0.25">
      <c r="A119" s="4">
        <v>58</v>
      </c>
      <c r="B119" s="4" t="s">
        <v>553</v>
      </c>
      <c r="C119" s="41">
        <v>44599</v>
      </c>
      <c r="D119" s="17" t="s">
        <v>301</v>
      </c>
      <c r="E119" s="4" t="s">
        <v>121</v>
      </c>
      <c r="F119" s="6" t="s">
        <v>162</v>
      </c>
      <c r="G119" s="15" t="s">
        <v>32</v>
      </c>
      <c r="H119" s="6" t="s">
        <v>23</v>
      </c>
      <c r="I119" s="6" t="s">
        <v>105</v>
      </c>
      <c r="J119" s="4" t="s">
        <v>13</v>
      </c>
      <c r="K119" s="4" t="s">
        <v>301</v>
      </c>
      <c r="L119" s="18" t="s">
        <v>633</v>
      </c>
      <c r="M119" s="18" t="s">
        <v>35</v>
      </c>
      <c r="N119" s="4" t="s">
        <v>32</v>
      </c>
      <c r="O119" s="17" t="s">
        <v>666</v>
      </c>
      <c r="P119" s="4" t="s">
        <v>108</v>
      </c>
      <c r="Q119" s="4" t="s">
        <v>110</v>
      </c>
      <c r="R119" s="4" t="s">
        <v>114</v>
      </c>
      <c r="S119" s="17" t="s">
        <v>32</v>
      </c>
    </row>
    <row r="120" spans="1:19" s="4" customFormat="1" ht="25.15" customHeight="1" x14ac:dyDescent="0.25">
      <c r="A120" s="4">
        <v>59</v>
      </c>
      <c r="B120" s="4" t="s">
        <v>553</v>
      </c>
      <c r="C120" s="41">
        <v>44599</v>
      </c>
      <c r="D120" s="17" t="s">
        <v>378</v>
      </c>
      <c r="E120" s="4" t="s">
        <v>5</v>
      </c>
      <c r="F120" s="6" t="s">
        <v>163</v>
      </c>
      <c r="G120" s="15" t="s">
        <v>32</v>
      </c>
      <c r="H120" s="6" t="s">
        <v>32</v>
      </c>
      <c r="I120" s="6" t="s">
        <v>65</v>
      </c>
      <c r="J120" s="4" t="s">
        <v>13</v>
      </c>
      <c r="K120" s="4" t="s">
        <v>645</v>
      </c>
      <c r="L120" s="18" t="s">
        <v>7</v>
      </c>
      <c r="M120" s="18" t="s">
        <v>9</v>
      </c>
      <c r="N120" s="4" t="s">
        <v>32</v>
      </c>
      <c r="O120" s="4" t="s">
        <v>106</v>
      </c>
      <c r="P120" s="4" t="s">
        <v>108</v>
      </c>
      <c r="Q120" s="4" t="s">
        <v>32</v>
      </c>
      <c r="R120" s="4" t="s">
        <v>116</v>
      </c>
      <c r="S120" s="17" t="s">
        <v>32</v>
      </c>
    </row>
    <row r="121" spans="1:19" s="4" customFormat="1" ht="25.15" customHeight="1" x14ac:dyDescent="0.25">
      <c r="A121" s="4">
        <v>60</v>
      </c>
      <c r="B121" s="4" t="s">
        <v>553</v>
      </c>
      <c r="C121" s="41">
        <v>44599</v>
      </c>
      <c r="D121" s="17" t="s">
        <v>378</v>
      </c>
      <c r="E121" s="4" t="s">
        <v>5</v>
      </c>
      <c r="F121" s="6" t="s">
        <v>164</v>
      </c>
      <c r="G121" s="15" t="s">
        <v>32</v>
      </c>
      <c r="H121" s="6" t="s">
        <v>32</v>
      </c>
      <c r="I121" s="6" t="s">
        <v>65</v>
      </c>
      <c r="J121" s="4" t="s">
        <v>13</v>
      </c>
      <c r="K121" s="4" t="s">
        <v>645</v>
      </c>
      <c r="L121" s="18" t="s">
        <v>7</v>
      </c>
      <c r="M121" s="18" t="s">
        <v>9</v>
      </c>
      <c r="N121" s="4" t="s">
        <v>32</v>
      </c>
      <c r="O121" s="4" t="s">
        <v>106</v>
      </c>
      <c r="P121" s="4" t="s">
        <v>108</v>
      </c>
      <c r="Q121" s="4" t="s">
        <v>32</v>
      </c>
      <c r="R121" s="4" t="s">
        <v>116</v>
      </c>
      <c r="S121" s="17" t="s">
        <v>32</v>
      </c>
    </row>
    <row r="122" spans="1:19" s="4" customFormat="1" ht="25.15" customHeight="1" x14ac:dyDescent="0.25">
      <c r="A122" s="4">
        <v>61</v>
      </c>
      <c r="B122" s="4" t="s">
        <v>553</v>
      </c>
      <c r="C122" s="41">
        <v>44600</v>
      </c>
      <c r="D122" s="17" t="s">
        <v>378</v>
      </c>
      <c r="E122" s="4" t="s">
        <v>5</v>
      </c>
      <c r="F122" s="6" t="s">
        <v>165</v>
      </c>
      <c r="G122" s="15" t="s">
        <v>32</v>
      </c>
      <c r="H122" s="6" t="s">
        <v>32</v>
      </c>
      <c r="I122" s="6" t="s">
        <v>105</v>
      </c>
      <c r="J122" s="4" t="s">
        <v>13</v>
      </c>
      <c r="K122" s="4" t="s">
        <v>645</v>
      </c>
      <c r="L122" s="11" t="s">
        <v>7</v>
      </c>
      <c r="M122" s="11" t="s">
        <v>9</v>
      </c>
      <c r="N122" s="4" t="s">
        <v>32</v>
      </c>
      <c r="O122" s="4" t="s">
        <v>106</v>
      </c>
      <c r="P122" s="4" t="s">
        <v>108</v>
      </c>
      <c r="Q122" s="4" t="s">
        <v>32</v>
      </c>
      <c r="R122" s="4" t="s">
        <v>116</v>
      </c>
      <c r="S122" s="17" t="s">
        <v>32</v>
      </c>
    </row>
    <row r="123" spans="1:19" s="4" customFormat="1" ht="25.15" customHeight="1" x14ac:dyDescent="0.25">
      <c r="A123" s="4">
        <v>62</v>
      </c>
      <c r="B123" s="4" t="s">
        <v>553</v>
      </c>
      <c r="C123" s="41">
        <v>44600</v>
      </c>
      <c r="D123" s="17" t="s">
        <v>378</v>
      </c>
      <c r="E123" s="4" t="s">
        <v>5</v>
      </c>
      <c r="F123" s="6" t="s">
        <v>166</v>
      </c>
      <c r="G123" s="15" t="s">
        <v>32</v>
      </c>
      <c r="H123" s="6" t="s">
        <v>47</v>
      </c>
      <c r="I123" s="6" t="s">
        <v>65</v>
      </c>
      <c r="J123" s="4" t="s">
        <v>13</v>
      </c>
      <c r="K123" s="4" t="s">
        <v>645</v>
      </c>
      <c r="L123" s="18" t="s">
        <v>7</v>
      </c>
      <c r="M123" s="18" t="s">
        <v>9</v>
      </c>
      <c r="N123" s="4" t="s">
        <v>32</v>
      </c>
      <c r="O123" s="4" t="s">
        <v>106</v>
      </c>
      <c r="P123" s="4" t="s">
        <v>108</v>
      </c>
      <c r="Q123" s="4" t="s">
        <v>32</v>
      </c>
      <c r="R123" s="4" t="s">
        <v>116</v>
      </c>
      <c r="S123" s="17" t="s">
        <v>32</v>
      </c>
    </row>
    <row r="124" spans="1:19" s="4" customFormat="1" ht="25.15" customHeight="1" x14ac:dyDescent="0.25">
      <c r="A124" s="4">
        <v>63</v>
      </c>
      <c r="B124" s="4" t="s">
        <v>553</v>
      </c>
      <c r="C124" s="41">
        <v>44600</v>
      </c>
      <c r="D124" s="17" t="s">
        <v>378</v>
      </c>
      <c r="E124" s="4" t="s">
        <v>5</v>
      </c>
      <c r="F124" s="6" t="s">
        <v>167</v>
      </c>
      <c r="G124" s="15" t="s">
        <v>32</v>
      </c>
      <c r="H124" s="6" t="s">
        <v>32</v>
      </c>
      <c r="I124" s="6" t="s">
        <v>65</v>
      </c>
      <c r="J124" s="4" t="s">
        <v>13</v>
      </c>
      <c r="K124" s="4" t="s">
        <v>645</v>
      </c>
      <c r="L124" s="18" t="s">
        <v>7</v>
      </c>
      <c r="M124" s="18" t="s">
        <v>9</v>
      </c>
      <c r="N124" s="4" t="s">
        <v>32</v>
      </c>
      <c r="O124" s="4" t="s">
        <v>106</v>
      </c>
      <c r="P124" s="4" t="s">
        <v>108</v>
      </c>
      <c r="Q124" s="4" t="s">
        <v>32</v>
      </c>
      <c r="R124" s="4" t="s">
        <v>116</v>
      </c>
      <c r="S124" s="17" t="s">
        <v>32</v>
      </c>
    </row>
    <row r="125" spans="1:19" s="4" customFormat="1" ht="25.15" customHeight="1" x14ac:dyDescent="0.25">
      <c r="A125" s="4">
        <v>64</v>
      </c>
      <c r="B125" s="4" t="s">
        <v>553</v>
      </c>
      <c r="C125" s="41">
        <v>44600</v>
      </c>
      <c r="D125" s="17" t="s">
        <v>378</v>
      </c>
      <c r="E125" s="4" t="s">
        <v>5</v>
      </c>
      <c r="F125" s="6" t="s">
        <v>168</v>
      </c>
      <c r="G125" s="15" t="s">
        <v>32</v>
      </c>
      <c r="H125" s="6" t="s">
        <v>32</v>
      </c>
      <c r="I125" s="6" t="s">
        <v>65</v>
      </c>
      <c r="J125" s="4" t="s">
        <v>13</v>
      </c>
      <c r="K125" s="4" t="s">
        <v>639</v>
      </c>
      <c r="L125" s="11" t="s">
        <v>644</v>
      </c>
      <c r="M125" s="11" t="s">
        <v>644</v>
      </c>
      <c r="N125" s="4" t="s">
        <v>32</v>
      </c>
      <c r="O125" s="4" t="s">
        <v>106</v>
      </c>
      <c r="P125" s="4" t="s">
        <v>108</v>
      </c>
      <c r="Q125" s="4" t="s">
        <v>32</v>
      </c>
      <c r="R125" s="4" t="s">
        <v>116</v>
      </c>
      <c r="S125" s="17" t="s">
        <v>32</v>
      </c>
    </row>
    <row r="126" spans="1:19" s="4" customFormat="1" ht="25.15" customHeight="1" x14ac:dyDescent="0.25">
      <c r="A126" s="4">
        <v>65</v>
      </c>
      <c r="B126" s="4" t="s">
        <v>553</v>
      </c>
      <c r="C126" s="41">
        <v>44600</v>
      </c>
      <c r="D126" s="17" t="s">
        <v>378</v>
      </c>
      <c r="E126" s="4" t="s">
        <v>5</v>
      </c>
      <c r="F126" s="6" t="s">
        <v>169</v>
      </c>
      <c r="G126" s="15" t="s">
        <v>32</v>
      </c>
      <c r="H126" s="6" t="s">
        <v>32</v>
      </c>
      <c r="I126" s="6" t="s">
        <v>105</v>
      </c>
      <c r="J126" s="4" t="s">
        <v>13</v>
      </c>
      <c r="K126" s="4" t="s">
        <v>645</v>
      </c>
      <c r="L126" s="18" t="s">
        <v>7</v>
      </c>
      <c r="M126" s="18" t="s">
        <v>8</v>
      </c>
      <c r="N126" s="4" t="s">
        <v>32</v>
      </c>
      <c r="O126" s="4" t="s">
        <v>106</v>
      </c>
      <c r="P126" s="4" t="s">
        <v>108</v>
      </c>
      <c r="Q126" s="4" t="s">
        <v>32</v>
      </c>
      <c r="R126" s="4" t="s">
        <v>116</v>
      </c>
      <c r="S126" s="17" t="s">
        <v>32</v>
      </c>
    </row>
    <row r="127" spans="1:19" s="4" customFormat="1" ht="25.15" customHeight="1" x14ac:dyDescent="0.25">
      <c r="A127" s="4">
        <v>66</v>
      </c>
      <c r="B127" s="4" t="s">
        <v>553</v>
      </c>
      <c r="C127" s="41">
        <v>44600</v>
      </c>
      <c r="D127" s="17" t="s">
        <v>378</v>
      </c>
      <c r="E127" s="4" t="s">
        <v>5</v>
      </c>
      <c r="F127" s="6" t="s">
        <v>170</v>
      </c>
      <c r="G127" s="15" t="s">
        <v>32</v>
      </c>
      <c r="H127" s="6" t="s">
        <v>32</v>
      </c>
      <c r="I127" s="6" t="s">
        <v>65</v>
      </c>
      <c r="J127" s="4" t="s">
        <v>13</v>
      </c>
      <c r="K127" s="4" t="s">
        <v>645</v>
      </c>
      <c r="L127" s="11" t="s">
        <v>7</v>
      </c>
      <c r="M127" s="11" t="s">
        <v>9</v>
      </c>
      <c r="N127" s="4" t="s">
        <v>32</v>
      </c>
      <c r="O127" s="4" t="s">
        <v>106</v>
      </c>
      <c r="P127" s="4" t="s">
        <v>108</v>
      </c>
      <c r="Q127" s="4" t="s">
        <v>32</v>
      </c>
      <c r="R127" s="4" t="s">
        <v>116</v>
      </c>
      <c r="S127" s="17" t="s">
        <v>32</v>
      </c>
    </row>
    <row r="128" spans="1:19" s="4" customFormat="1" ht="25.15" customHeight="1" x14ac:dyDescent="0.25">
      <c r="A128" s="4">
        <v>67</v>
      </c>
      <c r="B128" s="4" t="s">
        <v>553</v>
      </c>
      <c r="C128" s="41">
        <v>44600</v>
      </c>
      <c r="D128" s="17" t="s">
        <v>378</v>
      </c>
      <c r="E128" s="4" t="s">
        <v>5</v>
      </c>
      <c r="F128" s="6" t="s">
        <v>171</v>
      </c>
      <c r="G128" s="15" t="s">
        <v>32</v>
      </c>
      <c r="H128" s="6" t="s">
        <v>32</v>
      </c>
      <c r="I128" s="6" t="s">
        <v>65</v>
      </c>
      <c r="J128" s="4" t="s">
        <v>13</v>
      </c>
      <c r="K128" s="4" t="s">
        <v>645</v>
      </c>
      <c r="L128" s="11" t="s">
        <v>7</v>
      </c>
      <c r="M128" s="11" t="s">
        <v>172</v>
      </c>
      <c r="N128" s="4" t="s">
        <v>32</v>
      </c>
      <c r="O128" s="17" t="s">
        <v>666</v>
      </c>
      <c r="P128" s="4" t="s">
        <v>108</v>
      </c>
      <c r="Q128" s="4" t="s">
        <v>32</v>
      </c>
      <c r="R128" s="4" t="s">
        <v>116</v>
      </c>
      <c r="S128" s="17" t="s">
        <v>32</v>
      </c>
    </row>
    <row r="129" spans="1:19" s="4" customFormat="1" ht="25.15" customHeight="1" x14ac:dyDescent="0.25">
      <c r="A129" s="4">
        <v>68</v>
      </c>
      <c r="B129" s="4" t="s">
        <v>553</v>
      </c>
      <c r="C129" s="41">
        <v>44600</v>
      </c>
      <c r="D129" s="17" t="s">
        <v>378</v>
      </c>
      <c r="E129" s="4" t="s">
        <v>5</v>
      </c>
      <c r="F129" s="6" t="s">
        <v>173</v>
      </c>
      <c r="G129" s="15" t="s">
        <v>32</v>
      </c>
      <c r="H129" s="6" t="s">
        <v>23</v>
      </c>
      <c r="I129" s="6" t="s">
        <v>105</v>
      </c>
      <c r="J129" s="4" t="s">
        <v>13</v>
      </c>
      <c r="K129" s="4" t="s">
        <v>645</v>
      </c>
      <c r="L129" s="18" t="s">
        <v>7</v>
      </c>
      <c r="M129" s="18" t="s">
        <v>9</v>
      </c>
      <c r="N129" s="4" t="s">
        <v>32</v>
      </c>
      <c r="O129" s="17" t="s">
        <v>666</v>
      </c>
      <c r="P129" s="4" t="s">
        <v>108</v>
      </c>
      <c r="Q129" s="4" t="s">
        <v>32</v>
      </c>
      <c r="R129" s="4" t="s">
        <v>116</v>
      </c>
      <c r="S129" s="17" t="s">
        <v>32</v>
      </c>
    </row>
    <row r="130" spans="1:19" s="4" customFormat="1" ht="25.15" customHeight="1" x14ac:dyDescent="0.25">
      <c r="A130" s="4">
        <v>69</v>
      </c>
      <c r="B130" s="4" t="s">
        <v>553</v>
      </c>
      <c r="C130" s="41">
        <v>44600</v>
      </c>
      <c r="D130" s="17" t="s">
        <v>378</v>
      </c>
      <c r="E130" s="4" t="s">
        <v>5</v>
      </c>
      <c r="F130" s="6" t="s">
        <v>174</v>
      </c>
      <c r="G130" s="15" t="s">
        <v>32</v>
      </c>
      <c r="H130" s="6" t="s">
        <v>24</v>
      </c>
      <c r="I130" s="6" t="s">
        <v>65</v>
      </c>
      <c r="J130" s="4" t="s">
        <v>13</v>
      </c>
      <c r="K130" s="4" t="s">
        <v>645</v>
      </c>
      <c r="L130" s="11" t="s">
        <v>7</v>
      </c>
      <c r="M130" s="11" t="s">
        <v>175</v>
      </c>
      <c r="N130" s="4" t="s">
        <v>32</v>
      </c>
      <c r="O130" s="4" t="s">
        <v>106</v>
      </c>
      <c r="P130" s="4" t="s">
        <v>108</v>
      </c>
      <c r="Q130" s="4" t="s">
        <v>32</v>
      </c>
      <c r="R130" s="4" t="s">
        <v>116</v>
      </c>
      <c r="S130" s="17" t="s">
        <v>32</v>
      </c>
    </row>
    <row r="131" spans="1:19" s="4" customFormat="1" ht="25.15" customHeight="1" x14ac:dyDescent="0.25">
      <c r="A131" s="4">
        <v>70</v>
      </c>
      <c r="B131" s="4" t="s">
        <v>553</v>
      </c>
      <c r="C131" s="41">
        <v>44601</v>
      </c>
      <c r="D131" s="17" t="s">
        <v>378</v>
      </c>
      <c r="E131" s="4" t="s">
        <v>5</v>
      </c>
      <c r="F131" s="6" t="s">
        <v>176</v>
      </c>
      <c r="G131" s="15" t="s">
        <v>32</v>
      </c>
      <c r="H131" s="6" t="s">
        <v>47</v>
      </c>
      <c r="I131" s="6" t="s">
        <v>105</v>
      </c>
      <c r="J131" s="4" t="s">
        <v>13</v>
      </c>
      <c r="K131" s="4" t="s">
        <v>645</v>
      </c>
      <c r="L131" s="18" t="s">
        <v>7</v>
      </c>
      <c r="M131" s="18" t="s">
        <v>9</v>
      </c>
      <c r="N131" s="4" t="s">
        <v>32</v>
      </c>
      <c r="O131" s="4" t="s">
        <v>106</v>
      </c>
      <c r="P131" s="4" t="s">
        <v>108</v>
      </c>
      <c r="Q131" s="4" t="s">
        <v>32</v>
      </c>
      <c r="R131" s="4" t="s">
        <v>116</v>
      </c>
      <c r="S131" s="17" t="s">
        <v>32</v>
      </c>
    </row>
    <row r="132" spans="1:19" s="4" customFormat="1" ht="25.15" customHeight="1" x14ac:dyDescent="0.25">
      <c r="A132" s="4">
        <v>71</v>
      </c>
      <c r="B132" s="4" t="s">
        <v>553</v>
      </c>
      <c r="C132" s="41">
        <v>44601</v>
      </c>
      <c r="D132" s="17" t="s">
        <v>378</v>
      </c>
      <c r="E132" s="4" t="s">
        <v>5</v>
      </c>
      <c r="F132" s="6" t="s">
        <v>177</v>
      </c>
      <c r="G132" s="15" t="s">
        <v>32</v>
      </c>
      <c r="H132" s="6" t="s">
        <v>47</v>
      </c>
      <c r="I132" s="6" t="s">
        <v>105</v>
      </c>
      <c r="J132" s="4" t="s">
        <v>13</v>
      </c>
      <c r="K132" s="4" t="s">
        <v>645</v>
      </c>
      <c r="L132" s="11" t="s">
        <v>7</v>
      </c>
      <c r="M132" s="11" t="s">
        <v>175</v>
      </c>
      <c r="N132" s="4" t="s">
        <v>32</v>
      </c>
      <c r="O132" s="4" t="s">
        <v>106</v>
      </c>
      <c r="P132" s="4" t="s">
        <v>108</v>
      </c>
      <c r="Q132" s="4" t="s">
        <v>32</v>
      </c>
      <c r="R132" s="4" t="s">
        <v>116</v>
      </c>
      <c r="S132" s="17" t="s">
        <v>32</v>
      </c>
    </row>
    <row r="133" spans="1:19" s="4" customFormat="1" ht="25.15" customHeight="1" x14ac:dyDescent="0.25">
      <c r="A133" s="4">
        <v>72</v>
      </c>
      <c r="B133" s="4" t="s">
        <v>553</v>
      </c>
      <c r="C133" s="41">
        <v>44601</v>
      </c>
      <c r="D133" s="17" t="s">
        <v>32</v>
      </c>
      <c r="E133" s="17" t="s">
        <v>32</v>
      </c>
      <c r="F133" s="6" t="s">
        <v>178</v>
      </c>
      <c r="G133" s="15" t="s">
        <v>32</v>
      </c>
      <c r="H133" s="6" t="s">
        <v>32</v>
      </c>
      <c r="I133" s="6" t="s">
        <v>105</v>
      </c>
      <c r="J133" s="4" t="s">
        <v>13</v>
      </c>
      <c r="K133" s="4" t="s">
        <v>645</v>
      </c>
      <c r="L133" s="11" t="s">
        <v>7</v>
      </c>
      <c r="M133" s="11" t="s">
        <v>175</v>
      </c>
      <c r="N133" s="4" t="s">
        <v>32</v>
      </c>
      <c r="O133" s="17" t="s">
        <v>666</v>
      </c>
      <c r="P133" s="4" t="s">
        <v>108</v>
      </c>
      <c r="Q133" s="4" t="s">
        <v>32</v>
      </c>
      <c r="R133" s="4" t="s">
        <v>116</v>
      </c>
      <c r="S133" s="17" t="s">
        <v>32</v>
      </c>
    </row>
    <row r="134" spans="1:19" s="4" customFormat="1" ht="25.15" customHeight="1" x14ac:dyDescent="0.25">
      <c r="A134" s="4">
        <v>73</v>
      </c>
      <c r="B134" s="4" t="s">
        <v>553</v>
      </c>
      <c r="C134" s="41">
        <v>44601</v>
      </c>
      <c r="D134" s="17" t="s">
        <v>378</v>
      </c>
      <c r="E134" s="4" t="s">
        <v>5</v>
      </c>
      <c r="F134" s="6" t="s">
        <v>179</v>
      </c>
      <c r="G134" s="15" t="s">
        <v>32</v>
      </c>
      <c r="H134" s="6" t="s">
        <v>47</v>
      </c>
      <c r="I134" s="6" t="s">
        <v>65</v>
      </c>
      <c r="J134" s="4" t="s">
        <v>13</v>
      </c>
      <c r="K134" s="4" t="s">
        <v>645</v>
      </c>
      <c r="L134" s="18" t="s">
        <v>7</v>
      </c>
      <c r="M134" s="18" t="s">
        <v>9</v>
      </c>
      <c r="N134" s="4" t="s">
        <v>32</v>
      </c>
      <c r="O134" s="4" t="s">
        <v>106</v>
      </c>
      <c r="P134" s="4" t="s">
        <v>108</v>
      </c>
      <c r="Q134" s="4" t="s">
        <v>32</v>
      </c>
      <c r="R134" s="4" t="s">
        <v>116</v>
      </c>
      <c r="S134" s="17" t="s">
        <v>32</v>
      </c>
    </row>
    <row r="135" spans="1:19" s="4" customFormat="1" ht="25.15" customHeight="1" x14ac:dyDescent="0.25">
      <c r="A135" s="4">
        <v>74</v>
      </c>
      <c r="B135" s="4" t="s">
        <v>553</v>
      </c>
      <c r="C135" s="41">
        <v>44601</v>
      </c>
      <c r="D135" s="17" t="s">
        <v>378</v>
      </c>
      <c r="E135" s="4" t="s">
        <v>5</v>
      </c>
      <c r="F135" s="6" t="s">
        <v>180</v>
      </c>
      <c r="G135" s="15" t="s">
        <v>32</v>
      </c>
      <c r="H135" s="6" t="s">
        <v>47</v>
      </c>
      <c r="I135" s="6" t="s">
        <v>65</v>
      </c>
      <c r="J135" s="4" t="s">
        <v>13</v>
      </c>
      <c r="K135" s="4" t="s">
        <v>645</v>
      </c>
      <c r="L135" s="18" t="s">
        <v>7</v>
      </c>
      <c r="M135" s="18" t="s">
        <v>9</v>
      </c>
      <c r="N135" s="4" t="s">
        <v>32</v>
      </c>
      <c r="O135" s="4" t="s">
        <v>106</v>
      </c>
      <c r="P135" s="4" t="s">
        <v>108</v>
      </c>
      <c r="Q135" s="4" t="s">
        <v>32</v>
      </c>
      <c r="R135" s="4" t="s">
        <v>116</v>
      </c>
      <c r="S135" s="17" t="s">
        <v>32</v>
      </c>
    </row>
    <row r="136" spans="1:19" s="4" customFormat="1" ht="25.15" customHeight="1" x14ac:dyDescent="0.25">
      <c r="A136" s="4">
        <v>75</v>
      </c>
      <c r="B136" s="4" t="s">
        <v>553</v>
      </c>
      <c r="C136" s="41">
        <v>44601</v>
      </c>
      <c r="D136" s="8" t="s">
        <v>379</v>
      </c>
      <c r="E136" s="4" t="s">
        <v>21</v>
      </c>
      <c r="F136" s="6" t="s">
        <v>181</v>
      </c>
      <c r="G136" s="15" t="s">
        <v>32</v>
      </c>
      <c r="H136" s="6" t="s">
        <v>32</v>
      </c>
      <c r="I136" s="6" t="s">
        <v>105</v>
      </c>
      <c r="J136" s="4" t="s">
        <v>13</v>
      </c>
      <c r="K136" s="4" t="s">
        <v>645</v>
      </c>
      <c r="L136" s="18" t="s">
        <v>7</v>
      </c>
      <c r="M136" s="11" t="s">
        <v>175</v>
      </c>
      <c r="N136" s="4" t="s">
        <v>32</v>
      </c>
      <c r="O136" s="4" t="s">
        <v>106</v>
      </c>
      <c r="P136" s="4" t="s">
        <v>108</v>
      </c>
      <c r="Q136" s="4" t="s">
        <v>32</v>
      </c>
      <c r="R136" s="4" t="s">
        <v>116</v>
      </c>
      <c r="S136" s="17" t="s">
        <v>32</v>
      </c>
    </row>
    <row r="137" spans="1:19" s="4" customFormat="1" ht="25.15" customHeight="1" x14ac:dyDescent="0.25">
      <c r="A137" s="4">
        <v>76</v>
      </c>
      <c r="B137" s="4" t="s">
        <v>553</v>
      </c>
      <c r="C137" s="41">
        <v>44601</v>
      </c>
      <c r="D137" s="17" t="s">
        <v>378</v>
      </c>
      <c r="E137" s="4" t="s">
        <v>5</v>
      </c>
      <c r="F137" s="6" t="s">
        <v>182</v>
      </c>
      <c r="G137" s="15" t="s">
        <v>32</v>
      </c>
      <c r="H137" s="6" t="s">
        <v>47</v>
      </c>
      <c r="I137" s="6" t="s">
        <v>105</v>
      </c>
      <c r="J137" s="4" t="s">
        <v>13</v>
      </c>
      <c r="K137" s="4" t="s">
        <v>645</v>
      </c>
      <c r="L137" s="18" t="s">
        <v>7</v>
      </c>
      <c r="M137" s="11" t="s">
        <v>9</v>
      </c>
      <c r="N137" s="4" t="s">
        <v>32</v>
      </c>
      <c r="O137" s="4" t="s">
        <v>106</v>
      </c>
      <c r="P137" s="4" t="s">
        <v>108</v>
      </c>
      <c r="Q137" s="4" t="s">
        <v>32</v>
      </c>
      <c r="R137" s="4" t="s">
        <v>116</v>
      </c>
      <c r="S137" s="17" t="s">
        <v>32</v>
      </c>
    </row>
    <row r="138" spans="1:19" s="4" customFormat="1" ht="25.15" customHeight="1" x14ac:dyDescent="0.25">
      <c r="A138" s="4">
        <v>77</v>
      </c>
      <c r="B138" s="4" t="s">
        <v>553</v>
      </c>
      <c r="C138" s="41">
        <v>44602</v>
      </c>
      <c r="D138" s="17" t="s">
        <v>32</v>
      </c>
      <c r="E138" s="17" t="s">
        <v>32</v>
      </c>
      <c r="F138" s="6" t="s">
        <v>183</v>
      </c>
      <c r="G138" s="15" t="s">
        <v>32</v>
      </c>
      <c r="H138" s="6" t="s">
        <v>32</v>
      </c>
      <c r="I138" s="6" t="s">
        <v>105</v>
      </c>
      <c r="J138" s="4" t="s">
        <v>13</v>
      </c>
      <c r="K138" s="4" t="s">
        <v>645</v>
      </c>
      <c r="L138" s="18" t="s">
        <v>7</v>
      </c>
      <c r="M138" s="18" t="s">
        <v>9</v>
      </c>
      <c r="N138" s="4" t="s">
        <v>32</v>
      </c>
      <c r="O138" s="4" t="s">
        <v>106</v>
      </c>
      <c r="P138" s="4" t="s">
        <v>108</v>
      </c>
      <c r="Q138" s="4" t="s">
        <v>32</v>
      </c>
      <c r="R138" s="4" t="s">
        <v>116</v>
      </c>
      <c r="S138" s="4" t="s">
        <v>185</v>
      </c>
    </row>
    <row r="139" spans="1:19" s="4" customFormat="1" ht="25.15" customHeight="1" x14ac:dyDescent="0.25">
      <c r="A139" s="4">
        <v>78</v>
      </c>
      <c r="B139" s="4" t="s">
        <v>553</v>
      </c>
      <c r="C139" s="41">
        <v>44602</v>
      </c>
      <c r="D139" s="17" t="s">
        <v>378</v>
      </c>
      <c r="E139" s="4" t="s">
        <v>5</v>
      </c>
      <c r="F139" s="6" t="s">
        <v>186</v>
      </c>
      <c r="G139" s="15" t="s">
        <v>32</v>
      </c>
      <c r="H139" s="6" t="s">
        <v>32</v>
      </c>
      <c r="I139" s="6" t="s">
        <v>105</v>
      </c>
      <c r="J139" s="4" t="s">
        <v>13</v>
      </c>
      <c r="K139" s="4" t="s">
        <v>645</v>
      </c>
      <c r="L139" s="18" t="s">
        <v>7</v>
      </c>
      <c r="M139" s="11" t="s">
        <v>11</v>
      </c>
      <c r="N139" s="4" t="s">
        <v>32</v>
      </c>
      <c r="O139" s="4" t="s">
        <v>106</v>
      </c>
      <c r="P139" s="4" t="s">
        <v>108</v>
      </c>
      <c r="Q139" s="4" t="s">
        <v>32</v>
      </c>
      <c r="R139" s="4" t="s">
        <v>116</v>
      </c>
      <c r="S139" s="17" t="s">
        <v>32</v>
      </c>
    </row>
    <row r="140" spans="1:19" s="4" customFormat="1" ht="25.15" customHeight="1" x14ac:dyDescent="0.25">
      <c r="A140" s="4">
        <v>79</v>
      </c>
      <c r="B140" s="4" t="s">
        <v>553</v>
      </c>
      <c r="C140" s="41">
        <v>44602</v>
      </c>
      <c r="D140" s="17" t="s">
        <v>378</v>
      </c>
      <c r="E140" s="4" t="s">
        <v>5</v>
      </c>
      <c r="F140" s="6" t="s">
        <v>187</v>
      </c>
      <c r="G140" s="15" t="s">
        <v>32</v>
      </c>
      <c r="H140" s="6" t="s">
        <v>32</v>
      </c>
      <c r="I140" s="6" t="s">
        <v>65</v>
      </c>
      <c r="J140" s="4" t="s">
        <v>13</v>
      </c>
      <c r="K140" s="4" t="s">
        <v>645</v>
      </c>
      <c r="L140" s="18" t="s">
        <v>7</v>
      </c>
      <c r="M140" s="18" t="s">
        <v>9</v>
      </c>
      <c r="N140" s="4" t="s">
        <v>32</v>
      </c>
      <c r="O140" s="4" t="s">
        <v>106</v>
      </c>
      <c r="P140" s="4" t="s">
        <v>108</v>
      </c>
      <c r="Q140" s="4" t="s">
        <v>32</v>
      </c>
      <c r="R140" s="4" t="s">
        <v>116</v>
      </c>
      <c r="S140" s="17" t="s">
        <v>32</v>
      </c>
    </row>
    <row r="141" spans="1:19" s="4" customFormat="1" ht="25.15" customHeight="1" x14ac:dyDescent="0.25">
      <c r="A141" s="4">
        <v>80</v>
      </c>
      <c r="B141" s="4" t="s">
        <v>553</v>
      </c>
      <c r="C141" s="41">
        <v>44602</v>
      </c>
      <c r="D141" s="17" t="s">
        <v>378</v>
      </c>
      <c r="E141" s="4" t="s">
        <v>5</v>
      </c>
      <c r="F141" s="6" t="s">
        <v>188</v>
      </c>
      <c r="G141" s="15" t="s">
        <v>32</v>
      </c>
      <c r="H141" s="6" t="s">
        <v>32</v>
      </c>
      <c r="I141" s="6" t="s">
        <v>105</v>
      </c>
      <c r="J141" s="4" t="s">
        <v>13</v>
      </c>
      <c r="K141" s="4" t="s">
        <v>645</v>
      </c>
      <c r="L141" s="18" t="s">
        <v>7</v>
      </c>
      <c r="M141" s="18" t="s">
        <v>9</v>
      </c>
      <c r="N141" s="4" t="s">
        <v>32</v>
      </c>
      <c r="O141" s="4" t="s">
        <v>106</v>
      </c>
      <c r="P141" s="4" t="s">
        <v>108</v>
      </c>
      <c r="Q141" s="4" t="s">
        <v>32</v>
      </c>
      <c r="R141" s="4" t="s">
        <v>116</v>
      </c>
      <c r="S141" s="17" t="s">
        <v>32</v>
      </c>
    </row>
    <row r="142" spans="1:19" s="4" customFormat="1" ht="25.15" customHeight="1" x14ac:dyDescent="0.25">
      <c r="A142" s="4">
        <v>81</v>
      </c>
      <c r="B142" s="4" t="s">
        <v>553</v>
      </c>
      <c r="C142" s="41">
        <v>44602</v>
      </c>
      <c r="D142" s="17" t="s">
        <v>378</v>
      </c>
      <c r="E142" s="4" t="s">
        <v>5</v>
      </c>
      <c r="F142" s="6" t="s">
        <v>191</v>
      </c>
      <c r="G142" s="15" t="s">
        <v>32</v>
      </c>
      <c r="H142" s="6" t="s">
        <v>32</v>
      </c>
      <c r="I142" s="6" t="s">
        <v>65</v>
      </c>
      <c r="J142" s="4" t="s">
        <v>13</v>
      </c>
      <c r="K142" s="4" t="s">
        <v>645</v>
      </c>
      <c r="L142" s="18" t="s">
        <v>7</v>
      </c>
      <c r="M142" s="18" t="s">
        <v>9</v>
      </c>
      <c r="N142" s="4" t="s">
        <v>32</v>
      </c>
      <c r="O142" s="4" t="s">
        <v>106</v>
      </c>
      <c r="P142" s="4" t="s">
        <v>108</v>
      </c>
      <c r="Q142" s="4" t="s">
        <v>32</v>
      </c>
      <c r="R142" s="4" t="s">
        <v>116</v>
      </c>
      <c r="S142" s="4" t="s">
        <v>190</v>
      </c>
    </row>
    <row r="143" spans="1:19" s="4" customFormat="1" ht="25.15" customHeight="1" x14ac:dyDescent="0.25">
      <c r="A143" s="4">
        <v>82</v>
      </c>
      <c r="B143" s="4" t="s">
        <v>553</v>
      </c>
      <c r="C143" s="41">
        <v>44603</v>
      </c>
      <c r="D143" s="17" t="s">
        <v>378</v>
      </c>
      <c r="E143" s="4" t="s">
        <v>5</v>
      </c>
      <c r="F143" s="6" t="s">
        <v>189</v>
      </c>
      <c r="G143" s="15" t="s">
        <v>32</v>
      </c>
      <c r="H143" s="6" t="s">
        <v>23</v>
      </c>
      <c r="I143" s="6" t="s">
        <v>105</v>
      </c>
      <c r="J143" s="4" t="s">
        <v>13</v>
      </c>
      <c r="K143" s="4" t="s">
        <v>645</v>
      </c>
      <c r="L143" s="18" t="s">
        <v>7</v>
      </c>
      <c r="M143" s="11" t="s">
        <v>11</v>
      </c>
      <c r="N143" s="4" t="s">
        <v>8</v>
      </c>
      <c r="O143" s="4" t="s">
        <v>106</v>
      </c>
      <c r="P143" s="4" t="s">
        <v>108</v>
      </c>
      <c r="Q143" s="4" t="s">
        <v>32</v>
      </c>
      <c r="R143" s="4" t="s">
        <v>116</v>
      </c>
      <c r="S143" s="4" t="s">
        <v>190</v>
      </c>
    </row>
    <row r="144" spans="1:19" s="4" customFormat="1" ht="25.15" customHeight="1" x14ac:dyDescent="0.25">
      <c r="A144" s="4">
        <v>83</v>
      </c>
      <c r="B144" s="4" t="s">
        <v>553</v>
      </c>
      <c r="C144" s="41">
        <v>44603</v>
      </c>
      <c r="D144" s="17" t="s">
        <v>378</v>
      </c>
      <c r="E144" s="4" t="s">
        <v>5</v>
      </c>
      <c r="F144" s="6" t="s">
        <v>192</v>
      </c>
      <c r="G144" s="15" t="s">
        <v>32</v>
      </c>
      <c r="H144" s="6" t="s">
        <v>32</v>
      </c>
      <c r="I144" s="6" t="s">
        <v>105</v>
      </c>
      <c r="J144" s="4" t="s">
        <v>13</v>
      </c>
      <c r="K144" s="4" t="s">
        <v>645</v>
      </c>
      <c r="L144" s="18" t="s">
        <v>7</v>
      </c>
      <c r="M144" s="11" t="s">
        <v>53</v>
      </c>
      <c r="N144" s="4" t="s">
        <v>32</v>
      </c>
      <c r="O144" s="4" t="s">
        <v>106</v>
      </c>
      <c r="P144" s="4" t="s">
        <v>108</v>
      </c>
      <c r="Q144" s="4" t="s">
        <v>32</v>
      </c>
      <c r="R144" s="4" t="s">
        <v>116</v>
      </c>
      <c r="S144" s="17" t="s">
        <v>32</v>
      </c>
    </row>
    <row r="145" spans="1:19" s="4" customFormat="1" ht="25.15" customHeight="1" x14ac:dyDescent="0.25">
      <c r="A145" s="4">
        <v>84</v>
      </c>
      <c r="B145" s="4" t="s">
        <v>553</v>
      </c>
      <c r="C145" s="41">
        <v>44603</v>
      </c>
      <c r="D145" s="17" t="s">
        <v>378</v>
      </c>
      <c r="E145" s="4" t="s">
        <v>5</v>
      </c>
      <c r="F145" s="6" t="s">
        <v>193</v>
      </c>
      <c r="G145" s="15" t="s">
        <v>32</v>
      </c>
      <c r="H145" s="6" t="s">
        <v>32</v>
      </c>
      <c r="I145" s="6" t="s">
        <v>105</v>
      </c>
      <c r="J145" s="4" t="s">
        <v>13</v>
      </c>
      <c r="K145" s="4" t="s">
        <v>645</v>
      </c>
      <c r="L145" s="18" t="s">
        <v>7</v>
      </c>
      <c r="M145" s="11" t="s">
        <v>11</v>
      </c>
      <c r="N145" s="4" t="s">
        <v>32</v>
      </c>
      <c r="O145" s="4" t="s">
        <v>106</v>
      </c>
      <c r="P145" s="4" t="s">
        <v>108</v>
      </c>
      <c r="Q145" s="4" t="s">
        <v>32</v>
      </c>
      <c r="R145" s="4" t="s">
        <v>116</v>
      </c>
      <c r="S145" s="17" t="s">
        <v>32</v>
      </c>
    </row>
    <row r="146" spans="1:19" s="4" customFormat="1" ht="25.15" customHeight="1" x14ac:dyDescent="0.25">
      <c r="A146" s="4">
        <v>85</v>
      </c>
      <c r="B146" s="4" t="s">
        <v>553</v>
      </c>
      <c r="C146" s="41">
        <v>44603</v>
      </c>
      <c r="D146" s="17" t="s">
        <v>378</v>
      </c>
      <c r="E146" s="4" t="s">
        <v>5</v>
      </c>
      <c r="F146" s="6" t="s">
        <v>194</v>
      </c>
      <c r="G146" s="15" t="s">
        <v>32</v>
      </c>
      <c r="H146" s="6" t="s">
        <v>47</v>
      </c>
      <c r="I146" s="6" t="s">
        <v>65</v>
      </c>
      <c r="J146" s="4" t="s">
        <v>13</v>
      </c>
      <c r="K146" s="4" t="s">
        <v>645</v>
      </c>
      <c r="L146" s="18" t="s">
        <v>7</v>
      </c>
      <c r="M146" s="18" t="s">
        <v>9</v>
      </c>
      <c r="N146" s="4" t="s">
        <v>32</v>
      </c>
      <c r="O146" s="4" t="s">
        <v>107</v>
      </c>
      <c r="P146" s="4" t="s">
        <v>108</v>
      </c>
      <c r="Q146" s="4" t="s">
        <v>32</v>
      </c>
      <c r="R146" s="4" t="s">
        <v>116</v>
      </c>
      <c r="S146" s="4" t="s">
        <v>190</v>
      </c>
    </row>
    <row r="147" spans="1:19" s="4" customFormat="1" ht="25.15" customHeight="1" x14ac:dyDescent="0.25">
      <c r="A147" s="4">
        <v>86</v>
      </c>
      <c r="B147" s="4" t="s">
        <v>553</v>
      </c>
      <c r="C147" s="41">
        <v>44603</v>
      </c>
      <c r="D147" s="17" t="s">
        <v>378</v>
      </c>
      <c r="E147" s="4" t="s">
        <v>5</v>
      </c>
      <c r="F147" s="6" t="s">
        <v>195</v>
      </c>
      <c r="G147" s="15" t="s">
        <v>32</v>
      </c>
      <c r="H147" s="6" t="s">
        <v>32</v>
      </c>
      <c r="I147" s="6" t="s">
        <v>65</v>
      </c>
      <c r="J147" s="4" t="s">
        <v>13</v>
      </c>
      <c r="K147" s="4" t="s">
        <v>645</v>
      </c>
      <c r="L147" s="18" t="s">
        <v>7</v>
      </c>
      <c r="M147" s="11" t="s">
        <v>175</v>
      </c>
      <c r="N147" s="4" t="s">
        <v>32</v>
      </c>
      <c r="O147" s="4" t="s">
        <v>106</v>
      </c>
      <c r="P147" s="4" t="s">
        <v>108</v>
      </c>
      <c r="Q147" s="4" t="s">
        <v>32</v>
      </c>
      <c r="R147" s="4" t="s">
        <v>116</v>
      </c>
      <c r="S147" s="17" t="s">
        <v>32</v>
      </c>
    </row>
    <row r="148" spans="1:19" s="4" customFormat="1" ht="25.15" customHeight="1" x14ac:dyDescent="0.25">
      <c r="A148" s="4">
        <v>87</v>
      </c>
      <c r="B148" s="4" t="s">
        <v>553</v>
      </c>
      <c r="C148" s="41">
        <v>44603</v>
      </c>
      <c r="D148" s="17" t="s">
        <v>301</v>
      </c>
      <c r="E148" s="4" t="s">
        <v>121</v>
      </c>
      <c r="F148" s="6" t="s">
        <v>217</v>
      </c>
      <c r="G148" s="15" t="s">
        <v>32</v>
      </c>
      <c r="H148" s="6" t="s">
        <v>32</v>
      </c>
      <c r="I148" s="6" t="s">
        <v>105</v>
      </c>
      <c r="J148" s="4" t="s">
        <v>13</v>
      </c>
      <c r="K148" s="4" t="s">
        <v>645</v>
      </c>
      <c r="L148" s="18" t="s">
        <v>7</v>
      </c>
      <c r="M148" s="18" t="s">
        <v>9</v>
      </c>
      <c r="N148" s="4" t="s">
        <v>32</v>
      </c>
      <c r="O148" s="4" t="s">
        <v>107</v>
      </c>
      <c r="P148" s="4" t="s">
        <v>108</v>
      </c>
      <c r="Q148" s="4" t="s">
        <v>32</v>
      </c>
      <c r="R148" s="4" t="s">
        <v>116</v>
      </c>
      <c r="S148" s="17" t="s">
        <v>32</v>
      </c>
    </row>
    <row r="149" spans="1:19" s="4" customFormat="1" ht="25.15" customHeight="1" x14ac:dyDescent="0.25">
      <c r="A149" s="4">
        <v>88</v>
      </c>
      <c r="B149" s="4" t="s">
        <v>553</v>
      </c>
      <c r="C149" s="41">
        <v>44603</v>
      </c>
      <c r="D149" s="17" t="s">
        <v>301</v>
      </c>
      <c r="E149" s="4" t="s">
        <v>121</v>
      </c>
      <c r="F149" s="6" t="s">
        <v>218</v>
      </c>
      <c r="G149" s="15" t="s">
        <v>32</v>
      </c>
      <c r="H149" s="6" t="s">
        <v>32</v>
      </c>
      <c r="I149" s="6" t="s">
        <v>105</v>
      </c>
      <c r="J149" s="4" t="s">
        <v>13</v>
      </c>
      <c r="K149" s="4" t="s">
        <v>301</v>
      </c>
      <c r="L149" s="18" t="s">
        <v>633</v>
      </c>
      <c r="M149" s="11" t="s">
        <v>635</v>
      </c>
      <c r="N149" s="4" t="s">
        <v>32</v>
      </c>
      <c r="O149" s="17" t="s">
        <v>666</v>
      </c>
      <c r="P149" s="4" t="s">
        <v>108</v>
      </c>
      <c r="Q149" s="4" t="s">
        <v>113</v>
      </c>
      <c r="R149" s="4" t="s">
        <v>115</v>
      </c>
      <c r="S149" s="17" t="s">
        <v>32</v>
      </c>
    </row>
    <row r="150" spans="1:19" s="4" customFormat="1" ht="25.15" customHeight="1" x14ac:dyDescent="0.25">
      <c r="A150" s="4">
        <v>89</v>
      </c>
      <c r="B150" s="4" t="s">
        <v>553</v>
      </c>
      <c r="C150" s="41">
        <v>44604</v>
      </c>
      <c r="D150" s="17" t="s">
        <v>378</v>
      </c>
      <c r="E150" s="4" t="s">
        <v>5</v>
      </c>
      <c r="F150" s="6" t="s">
        <v>196</v>
      </c>
      <c r="G150" s="15" t="s">
        <v>32</v>
      </c>
      <c r="H150" s="6" t="s">
        <v>32</v>
      </c>
      <c r="I150" s="6" t="s">
        <v>65</v>
      </c>
      <c r="J150" s="4" t="s">
        <v>13</v>
      </c>
      <c r="K150" s="4" t="s">
        <v>645</v>
      </c>
      <c r="L150" s="18" t="s">
        <v>7</v>
      </c>
      <c r="M150" s="18" t="s">
        <v>9</v>
      </c>
      <c r="N150" s="4" t="s">
        <v>32</v>
      </c>
      <c r="O150" s="4" t="s">
        <v>106</v>
      </c>
      <c r="P150" s="4" t="s">
        <v>108</v>
      </c>
      <c r="Q150" s="4" t="s">
        <v>32</v>
      </c>
      <c r="R150" s="4" t="s">
        <v>116</v>
      </c>
      <c r="S150" s="17" t="s">
        <v>32</v>
      </c>
    </row>
    <row r="151" spans="1:19" s="4" customFormat="1" ht="25.15" customHeight="1" x14ac:dyDescent="0.25">
      <c r="A151" s="4">
        <v>90</v>
      </c>
      <c r="B151" s="4" t="s">
        <v>553</v>
      </c>
      <c r="C151" s="41">
        <v>44604</v>
      </c>
      <c r="D151" s="17" t="s">
        <v>378</v>
      </c>
      <c r="E151" s="4" t="s">
        <v>5</v>
      </c>
      <c r="F151" s="6" t="s">
        <v>197</v>
      </c>
      <c r="G151" s="15" t="s">
        <v>32</v>
      </c>
      <c r="H151" s="6" t="s">
        <v>32</v>
      </c>
      <c r="I151" s="6" t="s">
        <v>105</v>
      </c>
      <c r="J151" s="4" t="s">
        <v>13</v>
      </c>
      <c r="K151" s="4" t="s">
        <v>645</v>
      </c>
      <c r="L151" s="11" t="s">
        <v>7</v>
      </c>
      <c r="M151" s="11" t="s">
        <v>11</v>
      </c>
      <c r="N151" s="4" t="s">
        <v>32</v>
      </c>
      <c r="O151" s="4" t="s">
        <v>106</v>
      </c>
      <c r="P151" s="4" t="s">
        <v>108</v>
      </c>
      <c r="Q151" s="4" t="s">
        <v>32</v>
      </c>
      <c r="R151" s="4" t="s">
        <v>116</v>
      </c>
      <c r="S151" s="17" t="s">
        <v>32</v>
      </c>
    </row>
    <row r="152" spans="1:19" s="4" customFormat="1" ht="25.15" customHeight="1" x14ac:dyDescent="0.25">
      <c r="A152" s="4">
        <v>91</v>
      </c>
      <c r="B152" s="4" t="s">
        <v>553</v>
      </c>
      <c r="C152" s="41">
        <v>44604</v>
      </c>
      <c r="D152" s="17" t="s">
        <v>378</v>
      </c>
      <c r="E152" s="4" t="s">
        <v>5</v>
      </c>
      <c r="F152" s="6" t="s">
        <v>198</v>
      </c>
      <c r="G152" s="15" t="s">
        <v>32</v>
      </c>
      <c r="H152" s="6" t="s">
        <v>47</v>
      </c>
      <c r="I152" s="6" t="s">
        <v>105</v>
      </c>
      <c r="J152" s="4" t="s">
        <v>13</v>
      </c>
      <c r="K152" s="4" t="s">
        <v>645</v>
      </c>
      <c r="L152" s="18" t="s">
        <v>7</v>
      </c>
      <c r="M152" s="18" t="s">
        <v>9</v>
      </c>
      <c r="N152" s="4" t="s">
        <v>32</v>
      </c>
      <c r="O152" s="4" t="s">
        <v>107</v>
      </c>
      <c r="P152" s="4" t="s">
        <v>108</v>
      </c>
      <c r="Q152" s="4" t="s">
        <v>32</v>
      </c>
      <c r="R152" s="4" t="s">
        <v>116</v>
      </c>
      <c r="S152" s="17" t="s">
        <v>32</v>
      </c>
    </row>
    <row r="153" spans="1:19" s="4" customFormat="1" ht="25.15" customHeight="1" x14ac:dyDescent="0.25">
      <c r="A153" s="4">
        <v>92</v>
      </c>
      <c r="B153" s="4" t="s">
        <v>553</v>
      </c>
      <c r="C153" s="41">
        <v>44604</v>
      </c>
      <c r="D153" s="17" t="s">
        <v>378</v>
      </c>
      <c r="E153" s="4" t="s">
        <v>5</v>
      </c>
      <c r="F153" s="6" t="s">
        <v>199</v>
      </c>
      <c r="G153" s="15" t="s">
        <v>32</v>
      </c>
      <c r="H153" s="6" t="s">
        <v>32</v>
      </c>
      <c r="I153" s="6" t="s">
        <v>65</v>
      </c>
      <c r="J153" s="4" t="s">
        <v>13</v>
      </c>
      <c r="K153" s="4" t="s">
        <v>645</v>
      </c>
      <c r="L153" s="18" t="s">
        <v>7</v>
      </c>
      <c r="M153" s="18" t="s">
        <v>9</v>
      </c>
      <c r="N153" s="4" t="s">
        <v>32</v>
      </c>
      <c r="O153" s="4" t="s">
        <v>106</v>
      </c>
      <c r="P153" s="4" t="s">
        <v>108</v>
      </c>
      <c r="Q153" s="4" t="s">
        <v>32</v>
      </c>
      <c r="R153" s="4" t="s">
        <v>116</v>
      </c>
      <c r="S153" s="17" t="s">
        <v>32</v>
      </c>
    </row>
    <row r="154" spans="1:19" s="4" customFormat="1" ht="25.15" customHeight="1" x14ac:dyDescent="0.25">
      <c r="A154" s="4">
        <v>93</v>
      </c>
      <c r="B154" s="4" t="s">
        <v>553</v>
      </c>
      <c r="C154" s="41">
        <v>44604</v>
      </c>
      <c r="D154" s="8" t="s">
        <v>379</v>
      </c>
      <c r="E154" s="4" t="s">
        <v>21</v>
      </c>
      <c r="F154" s="6" t="s">
        <v>200</v>
      </c>
      <c r="G154" s="15" t="s">
        <v>32</v>
      </c>
      <c r="H154" s="6" t="s">
        <v>32</v>
      </c>
      <c r="I154" s="6" t="s">
        <v>65</v>
      </c>
      <c r="J154" s="4" t="s">
        <v>13</v>
      </c>
      <c r="K154" s="4" t="s">
        <v>645</v>
      </c>
      <c r="L154" s="18" t="s">
        <v>7</v>
      </c>
      <c r="M154" s="18" t="s">
        <v>9</v>
      </c>
      <c r="N154" s="4" t="s">
        <v>32</v>
      </c>
      <c r="O154" s="4" t="s">
        <v>106</v>
      </c>
      <c r="P154" s="4" t="s">
        <v>108</v>
      </c>
      <c r="Q154" s="4" t="s">
        <v>32</v>
      </c>
      <c r="R154" s="4" t="s">
        <v>116</v>
      </c>
      <c r="S154" s="17" t="s">
        <v>32</v>
      </c>
    </row>
    <row r="155" spans="1:19" s="4" customFormat="1" ht="25.15" customHeight="1" x14ac:dyDescent="0.25">
      <c r="A155" s="4">
        <v>94</v>
      </c>
      <c r="B155" s="4" t="s">
        <v>553</v>
      </c>
      <c r="C155" s="41">
        <v>44604</v>
      </c>
      <c r="D155" s="8" t="s">
        <v>379</v>
      </c>
      <c r="E155" s="4" t="s">
        <v>21</v>
      </c>
      <c r="F155" s="6" t="s">
        <v>201</v>
      </c>
      <c r="G155" s="15" t="s">
        <v>32</v>
      </c>
      <c r="H155" s="6" t="s">
        <v>32</v>
      </c>
      <c r="I155" s="6" t="s">
        <v>65</v>
      </c>
      <c r="J155" s="4" t="s">
        <v>13</v>
      </c>
      <c r="K155" s="4" t="s">
        <v>645</v>
      </c>
      <c r="L155" s="18" t="s">
        <v>7</v>
      </c>
      <c r="M155" s="18" t="s">
        <v>9</v>
      </c>
      <c r="N155" s="4" t="s">
        <v>32</v>
      </c>
      <c r="O155" s="4" t="s">
        <v>106</v>
      </c>
      <c r="P155" s="4" t="s">
        <v>108</v>
      </c>
      <c r="Q155" s="4" t="s">
        <v>32</v>
      </c>
      <c r="R155" s="4" t="s">
        <v>116</v>
      </c>
      <c r="S155" s="17" t="s">
        <v>32</v>
      </c>
    </row>
    <row r="156" spans="1:19" s="4" customFormat="1" ht="25.15" customHeight="1" x14ac:dyDescent="0.25">
      <c r="A156" s="4">
        <v>95</v>
      </c>
      <c r="B156" s="4" t="s">
        <v>553</v>
      </c>
      <c r="C156" s="41">
        <v>44605</v>
      </c>
      <c r="D156" s="8" t="s">
        <v>379</v>
      </c>
      <c r="E156" s="4" t="s">
        <v>21</v>
      </c>
      <c r="F156" s="4" t="s">
        <v>202</v>
      </c>
      <c r="G156" s="15" t="s">
        <v>32</v>
      </c>
      <c r="H156" s="6" t="s">
        <v>47</v>
      </c>
      <c r="I156" s="6" t="s">
        <v>65</v>
      </c>
      <c r="J156" s="4" t="s">
        <v>13</v>
      </c>
      <c r="K156" s="4" t="s">
        <v>645</v>
      </c>
      <c r="L156" s="18" t="s">
        <v>7</v>
      </c>
      <c r="M156" s="18" t="s">
        <v>9</v>
      </c>
      <c r="N156" s="4" t="s">
        <v>32</v>
      </c>
      <c r="O156" s="17" t="s">
        <v>666</v>
      </c>
      <c r="P156" s="4" t="s">
        <v>108</v>
      </c>
      <c r="Q156" s="4" t="s">
        <v>32</v>
      </c>
      <c r="R156" s="4" t="s">
        <v>116</v>
      </c>
      <c r="S156" s="4" t="s">
        <v>190</v>
      </c>
    </row>
    <row r="157" spans="1:19" s="4" customFormat="1" ht="25.15" customHeight="1" x14ac:dyDescent="0.25">
      <c r="A157" s="4">
        <v>96</v>
      </c>
      <c r="B157" s="4" t="s">
        <v>553</v>
      </c>
      <c r="C157" s="41">
        <v>44605</v>
      </c>
      <c r="D157" s="8" t="s">
        <v>379</v>
      </c>
      <c r="E157" s="4" t="s">
        <v>21</v>
      </c>
      <c r="F157" s="6" t="s">
        <v>203</v>
      </c>
      <c r="G157" s="15" t="s">
        <v>32</v>
      </c>
      <c r="H157" s="6" t="s">
        <v>32</v>
      </c>
      <c r="I157" s="6" t="s">
        <v>105</v>
      </c>
      <c r="J157" s="4" t="s">
        <v>13</v>
      </c>
      <c r="K157" s="4" t="s">
        <v>645</v>
      </c>
      <c r="L157" s="18" t="s">
        <v>7</v>
      </c>
      <c r="M157" s="18" t="s">
        <v>9</v>
      </c>
      <c r="N157" s="4" t="s">
        <v>32</v>
      </c>
      <c r="O157" s="4" t="s">
        <v>106</v>
      </c>
      <c r="P157" s="4" t="s">
        <v>108</v>
      </c>
      <c r="Q157" s="4" t="s">
        <v>32</v>
      </c>
      <c r="R157" s="4" t="s">
        <v>116</v>
      </c>
      <c r="S157" s="17" t="s">
        <v>32</v>
      </c>
    </row>
    <row r="158" spans="1:19" s="4" customFormat="1" ht="25.15" customHeight="1" x14ac:dyDescent="0.25">
      <c r="A158" s="4">
        <v>97</v>
      </c>
      <c r="B158" s="4" t="s">
        <v>553</v>
      </c>
      <c r="C158" s="41">
        <v>44605</v>
      </c>
      <c r="D158" s="8" t="s">
        <v>379</v>
      </c>
      <c r="E158" s="4" t="s">
        <v>21</v>
      </c>
      <c r="F158" s="6" t="s">
        <v>204</v>
      </c>
      <c r="G158" s="15" t="s">
        <v>32</v>
      </c>
      <c r="H158" s="6" t="s">
        <v>32</v>
      </c>
      <c r="I158" s="6" t="s">
        <v>65</v>
      </c>
      <c r="J158" s="4" t="s">
        <v>13</v>
      </c>
      <c r="K158" s="4" t="s">
        <v>645</v>
      </c>
      <c r="L158" s="18" t="s">
        <v>7</v>
      </c>
      <c r="M158" s="18" t="s">
        <v>9</v>
      </c>
      <c r="N158" s="4" t="s">
        <v>32</v>
      </c>
      <c r="O158" s="4" t="s">
        <v>106</v>
      </c>
      <c r="P158" s="4" t="s">
        <v>108</v>
      </c>
      <c r="Q158" s="4" t="s">
        <v>32</v>
      </c>
      <c r="R158" s="4" t="s">
        <v>116</v>
      </c>
      <c r="S158" s="17" t="s">
        <v>32</v>
      </c>
    </row>
    <row r="159" spans="1:19" s="4" customFormat="1" ht="25.15" customHeight="1" x14ac:dyDescent="0.25">
      <c r="A159" s="4">
        <v>98</v>
      </c>
      <c r="B159" s="4" t="s">
        <v>553</v>
      </c>
      <c r="C159" s="41">
        <v>44605</v>
      </c>
      <c r="D159" s="8" t="s">
        <v>379</v>
      </c>
      <c r="E159" s="4" t="s">
        <v>21</v>
      </c>
      <c r="F159" s="6" t="s">
        <v>205</v>
      </c>
      <c r="G159" s="15" t="s">
        <v>32</v>
      </c>
      <c r="H159" s="6" t="s">
        <v>32</v>
      </c>
      <c r="I159" s="6" t="s">
        <v>65</v>
      </c>
      <c r="J159" s="4" t="s">
        <v>13</v>
      </c>
      <c r="K159" s="4" t="s">
        <v>645</v>
      </c>
      <c r="L159" s="18" t="s">
        <v>7</v>
      </c>
      <c r="M159" s="18" t="s">
        <v>9</v>
      </c>
      <c r="N159" s="4" t="s">
        <v>32</v>
      </c>
      <c r="O159" s="4" t="s">
        <v>106</v>
      </c>
      <c r="P159" s="4" t="s">
        <v>108</v>
      </c>
      <c r="Q159" s="4" t="s">
        <v>32</v>
      </c>
      <c r="R159" s="4" t="s">
        <v>116</v>
      </c>
      <c r="S159" s="17" t="s">
        <v>32</v>
      </c>
    </row>
    <row r="160" spans="1:19" s="4" customFormat="1" ht="25.15" customHeight="1" x14ac:dyDescent="0.25">
      <c r="A160" s="4">
        <v>99</v>
      </c>
      <c r="B160" s="4" t="s">
        <v>553</v>
      </c>
      <c r="C160" s="41">
        <v>44605</v>
      </c>
      <c r="D160" s="17" t="s">
        <v>378</v>
      </c>
      <c r="E160" s="4" t="s">
        <v>5</v>
      </c>
      <c r="F160" s="6" t="s">
        <v>208</v>
      </c>
      <c r="G160" s="15" t="s">
        <v>32</v>
      </c>
      <c r="H160" s="6" t="s">
        <v>24</v>
      </c>
      <c r="I160" s="6" t="s">
        <v>65</v>
      </c>
      <c r="J160" s="4" t="s">
        <v>13</v>
      </c>
      <c r="K160" s="4" t="s">
        <v>645</v>
      </c>
      <c r="L160" s="11" t="s">
        <v>7</v>
      </c>
      <c r="M160" s="11" t="s">
        <v>175</v>
      </c>
      <c r="N160" s="4" t="s">
        <v>32</v>
      </c>
      <c r="O160" s="4" t="s">
        <v>106</v>
      </c>
      <c r="P160" s="4" t="s">
        <v>108</v>
      </c>
      <c r="Q160" s="4" t="s">
        <v>32</v>
      </c>
      <c r="R160" s="4" t="s">
        <v>116</v>
      </c>
      <c r="S160" s="17" t="s">
        <v>32</v>
      </c>
    </row>
    <row r="161" spans="1:19" s="4" customFormat="1" ht="25.15" customHeight="1" x14ac:dyDescent="0.25">
      <c r="A161" s="4">
        <v>100</v>
      </c>
      <c r="B161" s="4" t="s">
        <v>553</v>
      </c>
      <c r="C161" s="39">
        <v>44605</v>
      </c>
      <c r="D161" s="17" t="s">
        <v>301</v>
      </c>
      <c r="E161" s="17" t="s">
        <v>121</v>
      </c>
      <c r="F161" s="15" t="s">
        <v>311</v>
      </c>
      <c r="G161" s="15">
        <v>23855198</v>
      </c>
      <c r="H161" s="15" t="s">
        <v>32</v>
      </c>
      <c r="I161" s="15" t="s">
        <v>65</v>
      </c>
      <c r="J161" s="17" t="s">
        <v>13</v>
      </c>
      <c r="K161" s="4" t="s">
        <v>645</v>
      </c>
      <c r="L161" s="18" t="s">
        <v>7</v>
      </c>
      <c r="M161" s="18" t="s">
        <v>9</v>
      </c>
      <c r="N161" s="17" t="s">
        <v>312</v>
      </c>
      <c r="O161" s="17" t="s">
        <v>107</v>
      </c>
      <c r="P161" s="4" t="s">
        <v>108</v>
      </c>
      <c r="Q161" s="17" t="s">
        <v>32</v>
      </c>
      <c r="R161" s="17" t="s">
        <v>114</v>
      </c>
      <c r="S161" s="17" t="s">
        <v>32</v>
      </c>
    </row>
    <row r="162" spans="1:19" s="4" customFormat="1" ht="25.15" customHeight="1" x14ac:dyDescent="0.25">
      <c r="A162" s="4">
        <v>101</v>
      </c>
      <c r="B162" s="4" t="s">
        <v>553</v>
      </c>
      <c r="C162" s="39">
        <v>44605</v>
      </c>
      <c r="D162" s="8" t="s">
        <v>379</v>
      </c>
      <c r="E162" s="17" t="s">
        <v>21</v>
      </c>
      <c r="F162" s="15" t="s">
        <v>203</v>
      </c>
      <c r="G162" s="15" t="s">
        <v>32</v>
      </c>
      <c r="H162" s="6" t="s">
        <v>47</v>
      </c>
      <c r="I162" s="15" t="s">
        <v>105</v>
      </c>
      <c r="J162" s="17" t="s">
        <v>216</v>
      </c>
      <c r="K162" s="4" t="s">
        <v>645</v>
      </c>
      <c r="L162" s="18" t="s">
        <v>7</v>
      </c>
      <c r="M162" s="18" t="s">
        <v>9</v>
      </c>
      <c r="N162" s="17" t="s">
        <v>32</v>
      </c>
      <c r="O162" s="17" t="s">
        <v>107</v>
      </c>
      <c r="P162" s="4" t="s">
        <v>108</v>
      </c>
      <c r="Q162" s="17" t="s">
        <v>32</v>
      </c>
      <c r="R162" s="17" t="s">
        <v>114</v>
      </c>
      <c r="S162" s="17" t="s">
        <v>32</v>
      </c>
    </row>
    <row r="163" spans="1:19" s="4" customFormat="1" ht="25.15" customHeight="1" x14ac:dyDescent="0.25">
      <c r="A163" s="4">
        <v>102</v>
      </c>
      <c r="B163" s="4" t="s">
        <v>553</v>
      </c>
      <c r="C163" s="41">
        <v>44606</v>
      </c>
      <c r="D163" s="17" t="s">
        <v>378</v>
      </c>
      <c r="E163" s="4" t="s">
        <v>5</v>
      </c>
      <c r="F163" s="6" t="s">
        <v>206</v>
      </c>
      <c r="G163" s="15" t="s">
        <v>32</v>
      </c>
      <c r="H163" s="6" t="s">
        <v>32</v>
      </c>
      <c r="I163" s="6" t="s">
        <v>65</v>
      </c>
      <c r="J163" s="4" t="s">
        <v>13</v>
      </c>
      <c r="K163" s="4" t="s">
        <v>645</v>
      </c>
      <c r="L163" s="18" t="s">
        <v>7</v>
      </c>
      <c r="M163" s="18" t="s">
        <v>9</v>
      </c>
      <c r="N163" s="4" t="s">
        <v>32</v>
      </c>
      <c r="O163" s="4" t="s">
        <v>106</v>
      </c>
      <c r="P163" s="4" t="s">
        <v>108</v>
      </c>
      <c r="Q163" s="4" t="s">
        <v>32</v>
      </c>
      <c r="R163" s="4" t="s">
        <v>116</v>
      </c>
      <c r="S163" s="17" t="s">
        <v>32</v>
      </c>
    </row>
    <row r="164" spans="1:19" s="4" customFormat="1" ht="25.15" customHeight="1" x14ac:dyDescent="0.25">
      <c r="A164" s="4">
        <v>103</v>
      </c>
      <c r="B164" s="4" t="s">
        <v>553</v>
      </c>
      <c r="C164" s="39">
        <v>44606</v>
      </c>
      <c r="D164" s="17" t="s">
        <v>301</v>
      </c>
      <c r="E164" s="17" t="s">
        <v>121</v>
      </c>
      <c r="F164" s="15" t="s">
        <v>207</v>
      </c>
      <c r="G164" s="15" t="s">
        <v>32</v>
      </c>
      <c r="H164" s="15" t="s">
        <v>32</v>
      </c>
      <c r="I164" s="15" t="s">
        <v>105</v>
      </c>
      <c r="J164" s="17" t="s">
        <v>13</v>
      </c>
      <c r="K164" s="17" t="s">
        <v>639</v>
      </c>
      <c r="L164" s="18" t="s">
        <v>644</v>
      </c>
      <c r="M164" s="11" t="s">
        <v>644</v>
      </c>
      <c r="N164" s="17" t="s">
        <v>32</v>
      </c>
      <c r="O164" s="17" t="s">
        <v>106</v>
      </c>
      <c r="P164" s="4" t="s">
        <v>108</v>
      </c>
      <c r="Q164" s="17" t="s">
        <v>32</v>
      </c>
      <c r="R164" s="17" t="s">
        <v>32</v>
      </c>
      <c r="S164" s="17" t="s">
        <v>32</v>
      </c>
    </row>
    <row r="165" spans="1:19" s="4" customFormat="1" ht="25.15" customHeight="1" x14ac:dyDescent="0.25">
      <c r="A165" s="4">
        <v>104</v>
      </c>
      <c r="B165" s="4" t="s">
        <v>553</v>
      </c>
      <c r="C165" s="41">
        <v>44606</v>
      </c>
      <c r="D165" s="17" t="s">
        <v>378</v>
      </c>
      <c r="E165" s="4" t="s">
        <v>5</v>
      </c>
      <c r="F165" s="6" t="s">
        <v>209</v>
      </c>
      <c r="G165" s="15" t="s">
        <v>32</v>
      </c>
      <c r="H165" s="6" t="s">
        <v>32</v>
      </c>
      <c r="I165" s="6" t="s">
        <v>105</v>
      </c>
      <c r="J165" s="4" t="s">
        <v>13</v>
      </c>
      <c r="K165" s="4" t="s">
        <v>645</v>
      </c>
      <c r="L165" s="18" t="s">
        <v>7</v>
      </c>
      <c r="M165" s="18" t="s">
        <v>9</v>
      </c>
      <c r="N165" s="4" t="s">
        <v>32</v>
      </c>
      <c r="O165" s="4" t="s">
        <v>106</v>
      </c>
      <c r="P165" s="4" t="s">
        <v>108</v>
      </c>
      <c r="Q165" s="4" t="s">
        <v>32</v>
      </c>
      <c r="R165" s="4" t="s">
        <v>116</v>
      </c>
      <c r="S165" s="4" t="s">
        <v>190</v>
      </c>
    </row>
    <row r="166" spans="1:19" s="4" customFormat="1" ht="25.15" customHeight="1" x14ac:dyDescent="0.25">
      <c r="A166" s="4">
        <v>105</v>
      </c>
      <c r="B166" s="4" t="s">
        <v>553</v>
      </c>
      <c r="C166" s="41">
        <v>44606</v>
      </c>
      <c r="D166" s="17" t="s">
        <v>378</v>
      </c>
      <c r="E166" s="4" t="s">
        <v>5</v>
      </c>
      <c r="F166" s="6" t="s">
        <v>210</v>
      </c>
      <c r="G166" s="15" t="s">
        <v>32</v>
      </c>
      <c r="H166" s="6" t="s">
        <v>32</v>
      </c>
      <c r="I166" s="6" t="s">
        <v>105</v>
      </c>
      <c r="J166" s="4" t="s">
        <v>32</v>
      </c>
      <c r="K166" s="4" t="s">
        <v>645</v>
      </c>
      <c r="L166" s="11" t="s">
        <v>7</v>
      </c>
      <c r="M166" s="11" t="s">
        <v>11</v>
      </c>
      <c r="N166" s="4" t="s">
        <v>32</v>
      </c>
      <c r="O166" s="4" t="s">
        <v>106</v>
      </c>
      <c r="P166" s="4" t="s">
        <v>108</v>
      </c>
      <c r="Q166" s="4" t="s">
        <v>32</v>
      </c>
      <c r="R166" s="4" t="s">
        <v>116</v>
      </c>
      <c r="S166" s="17" t="s">
        <v>32</v>
      </c>
    </row>
    <row r="167" spans="1:19" s="4" customFormat="1" ht="25.15" customHeight="1" x14ac:dyDescent="0.25">
      <c r="A167" s="4">
        <v>106</v>
      </c>
      <c r="B167" s="4" t="s">
        <v>553</v>
      </c>
      <c r="C167" s="41">
        <v>44606</v>
      </c>
      <c r="D167" s="8" t="s">
        <v>379</v>
      </c>
      <c r="E167" s="4" t="s">
        <v>21</v>
      </c>
      <c r="F167" s="6" t="s">
        <v>225</v>
      </c>
      <c r="G167" s="15" t="s">
        <v>32</v>
      </c>
      <c r="H167" s="6" t="s">
        <v>32</v>
      </c>
      <c r="I167" s="6" t="s">
        <v>105</v>
      </c>
      <c r="J167" s="4" t="s">
        <v>216</v>
      </c>
      <c r="K167" s="4" t="s">
        <v>639</v>
      </c>
      <c r="L167" s="11" t="s">
        <v>644</v>
      </c>
      <c r="M167" s="11" t="s">
        <v>644</v>
      </c>
      <c r="N167" s="4" t="s">
        <v>32</v>
      </c>
      <c r="O167" s="4" t="s">
        <v>106</v>
      </c>
      <c r="P167" s="4" t="s">
        <v>108</v>
      </c>
      <c r="Q167" s="4" t="s">
        <v>32</v>
      </c>
      <c r="R167" s="4" t="s">
        <v>116</v>
      </c>
      <c r="S167" s="17" t="s">
        <v>32</v>
      </c>
    </row>
    <row r="168" spans="1:19" s="4" customFormat="1" ht="25.15" customHeight="1" x14ac:dyDescent="0.25">
      <c r="A168" s="4">
        <v>107</v>
      </c>
      <c r="B168" s="4" t="s">
        <v>553</v>
      </c>
      <c r="C168" s="41">
        <v>44607</v>
      </c>
      <c r="D168" s="8" t="s">
        <v>379</v>
      </c>
      <c r="E168" s="4" t="s">
        <v>21</v>
      </c>
      <c r="F168" s="6" t="s">
        <v>211</v>
      </c>
      <c r="G168" s="15" t="s">
        <v>32</v>
      </c>
      <c r="H168" s="6" t="s">
        <v>32</v>
      </c>
      <c r="I168" s="6" t="s">
        <v>65</v>
      </c>
      <c r="J168" s="4" t="s">
        <v>13</v>
      </c>
      <c r="K168" s="4" t="s">
        <v>645</v>
      </c>
      <c r="L168" s="18" t="s">
        <v>7</v>
      </c>
      <c r="M168" s="18" t="s">
        <v>9</v>
      </c>
      <c r="N168" s="4" t="s">
        <v>32</v>
      </c>
      <c r="O168" s="4" t="s">
        <v>106</v>
      </c>
      <c r="P168" s="4" t="s">
        <v>108</v>
      </c>
      <c r="Q168" s="4" t="s">
        <v>32</v>
      </c>
      <c r="R168" s="4" t="s">
        <v>116</v>
      </c>
      <c r="S168" s="17" t="s">
        <v>32</v>
      </c>
    </row>
    <row r="169" spans="1:19" s="4" customFormat="1" ht="25.15" customHeight="1" x14ac:dyDescent="0.25">
      <c r="A169" s="4">
        <v>108</v>
      </c>
      <c r="B169" s="4" t="s">
        <v>553</v>
      </c>
      <c r="C169" s="41">
        <v>44607</v>
      </c>
      <c r="D169" s="8" t="s">
        <v>379</v>
      </c>
      <c r="E169" s="4" t="s">
        <v>21</v>
      </c>
      <c r="F169" s="6" t="s">
        <v>212</v>
      </c>
      <c r="G169" s="15" t="s">
        <v>32</v>
      </c>
      <c r="H169" s="6" t="s">
        <v>32</v>
      </c>
      <c r="I169" s="6" t="s">
        <v>105</v>
      </c>
      <c r="J169" s="4" t="s">
        <v>13</v>
      </c>
      <c r="K169" s="4" t="s">
        <v>645</v>
      </c>
      <c r="L169" s="18" t="s">
        <v>7</v>
      </c>
      <c r="M169" s="18" t="s">
        <v>9</v>
      </c>
      <c r="N169" s="4" t="s">
        <v>32</v>
      </c>
      <c r="O169" s="4" t="s">
        <v>106</v>
      </c>
      <c r="P169" s="4" t="s">
        <v>108</v>
      </c>
      <c r="Q169" s="4" t="s">
        <v>32</v>
      </c>
      <c r="R169" s="4" t="s">
        <v>116</v>
      </c>
      <c r="S169" s="17" t="s">
        <v>32</v>
      </c>
    </row>
    <row r="170" spans="1:19" s="4" customFormat="1" ht="25.15" customHeight="1" x14ac:dyDescent="0.25">
      <c r="A170" s="4">
        <v>109</v>
      </c>
      <c r="B170" s="4" t="s">
        <v>553</v>
      </c>
      <c r="C170" s="41">
        <v>44607</v>
      </c>
      <c r="D170" s="8" t="s">
        <v>379</v>
      </c>
      <c r="E170" s="4" t="s">
        <v>21</v>
      </c>
      <c r="F170" s="6" t="s">
        <v>223</v>
      </c>
      <c r="G170" s="15" t="s">
        <v>32</v>
      </c>
      <c r="H170" s="6" t="s">
        <v>47</v>
      </c>
      <c r="I170" s="6" t="s">
        <v>105</v>
      </c>
      <c r="J170" s="4" t="s">
        <v>216</v>
      </c>
      <c r="K170" s="4" t="s">
        <v>645</v>
      </c>
      <c r="L170" s="18" t="s">
        <v>7</v>
      </c>
      <c r="M170" s="18" t="s">
        <v>9</v>
      </c>
      <c r="N170" s="4" t="s">
        <v>224</v>
      </c>
      <c r="O170" s="17" t="s">
        <v>666</v>
      </c>
      <c r="P170" s="4" t="s">
        <v>108</v>
      </c>
      <c r="Q170" s="4" t="s">
        <v>32</v>
      </c>
      <c r="R170" s="4" t="s">
        <v>114</v>
      </c>
      <c r="S170" s="4" t="s">
        <v>190</v>
      </c>
    </row>
    <row r="171" spans="1:19" s="4" customFormat="1" ht="25.15" customHeight="1" x14ac:dyDescent="0.25">
      <c r="A171" s="4">
        <v>110</v>
      </c>
      <c r="B171" s="4" t="s">
        <v>553</v>
      </c>
      <c r="C171" s="39">
        <v>44607</v>
      </c>
      <c r="D171" s="8" t="s">
        <v>379</v>
      </c>
      <c r="E171" s="17" t="s">
        <v>21</v>
      </c>
      <c r="F171" s="15" t="s">
        <v>232</v>
      </c>
      <c r="G171" s="15" t="s">
        <v>32</v>
      </c>
      <c r="H171" s="15" t="s">
        <v>24</v>
      </c>
      <c r="I171" s="15" t="s">
        <v>105</v>
      </c>
      <c r="J171" s="17" t="s">
        <v>216</v>
      </c>
      <c r="K171" s="17" t="s">
        <v>645</v>
      </c>
      <c r="L171" s="18" t="s">
        <v>7</v>
      </c>
      <c r="M171" s="18" t="s">
        <v>9</v>
      </c>
      <c r="N171" s="17" t="s">
        <v>32</v>
      </c>
      <c r="O171" s="17" t="s">
        <v>106</v>
      </c>
      <c r="P171" s="4" t="s">
        <v>108</v>
      </c>
      <c r="Q171" s="17" t="s">
        <v>32</v>
      </c>
      <c r="R171" s="17" t="s">
        <v>32</v>
      </c>
      <c r="S171" s="17" t="s">
        <v>32</v>
      </c>
    </row>
    <row r="172" spans="1:19" s="4" customFormat="1" ht="25.15" customHeight="1" x14ac:dyDescent="0.25">
      <c r="A172" s="4">
        <v>111</v>
      </c>
      <c r="B172" s="4" t="s">
        <v>553</v>
      </c>
      <c r="C172" s="41">
        <v>44608</v>
      </c>
      <c r="D172" s="17" t="s">
        <v>378</v>
      </c>
      <c r="E172" s="4" t="s">
        <v>5</v>
      </c>
      <c r="F172" s="6" t="s">
        <v>215</v>
      </c>
      <c r="G172" s="15" t="s">
        <v>32</v>
      </c>
      <c r="H172" s="6" t="s">
        <v>32</v>
      </c>
      <c r="I172" s="6" t="s">
        <v>65</v>
      </c>
      <c r="J172" s="4" t="s">
        <v>216</v>
      </c>
      <c r="K172" s="4" t="s">
        <v>655</v>
      </c>
      <c r="L172" s="11" t="s">
        <v>642</v>
      </c>
      <c r="M172" s="11" t="s">
        <v>153</v>
      </c>
      <c r="N172" s="4" t="s">
        <v>32</v>
      </c>
      <c r="O172" s="4" t="s">
        <v>106</v>
      </c>
      <c r="P172" s="4" t="s">
        <v>108</v>
      </c>
      <c r="Q172" s="4" t="s">
        <v>32</v>
      </c>
      <c r="R172" s="4" t="s">
        <v>116</v>
      </c>
      <c r="S172" s="17" t="s">
        <v>32</v>
      </c>
    </row>
    <row r="173" spans="1:19" s="4" customFormat="1" ht="25.15" customHeight="1" x14ac:dyDescent="0.25">
      <c r="A173" s="4">
        <v>112</v>
      </c>
      <c r="B173" s="4" t="s">
        <v>553</v>
      </c>
      <c r="C173" s="39">
        <v>44608</v>
      </c>
      <c r="D173" s="8" t="s">
        <v>379</v>
      </c>
      <c r="E173" s="17" t="s">
        <v>21</v>
      </c>
      <c r="F173" s="15" t="s">
        <v>219</v>
      </c>
      <c r="G173" s="15" t="s">
        <v>32</v>
      </c>
      <c r="H173" s="15" t="s">
        <v>32</v>
      </c>
      <c r="I173" s="15" t="s">
        <v>105</v>
      </c>
      <c r="J173" s="17" t="s">
        <v>216</v>
      </c>
      <c r="K173" s="4" t="s">
        <v>645</v>
      </c>
      <c r="L173" s="18" t="s">
        <v>7</v>
      </c>
      <c r="M173" s="11" t="s">
        <v>220</v>
      </c>
      <c r="N173" s="17" t="s">
        <v>32</v>
      </c>
      <c r="O173" s="17" t="s">
        <v>106</v>
      </c>
      <c r="P173" s="4" t="s">
        <v>108</v>
      </c>
      <c r="Q173" s="17" t="s">
        <v>32</v>
      </c>
      <c r="R173" s="17" t="s">
        <v>32</v>
      </c>
      <c r="S173" s="17" t="s">
        <v>32</v>
      </c>
    </row>
    <row r="174" spans="1:19" s="4" customFormat="1" ht="25.15" customHeight="1" x14ac:dyDescent="0.25">
      <c r="A174" s="4">
        <v>113</v>
      </c>
      <c r="B174" s="4" t="s">
        <v>553</v>
      </c>
      <c r="C174" s="39">
        <v>44608</v>
      </c>
      <c r="D174" s="8" t="s">
        <v>379</v>
      </c>
      <c r="E174" s="17" t="s">
        <v>21</v>
      </c>
      <c r="F174" s="15" t="s">
        <v>226</v>
      </c>
      <c r="G174" s="15" t="s">
        <v>32</v>
      </c>
      <c r="H174" s="15" t="s">
        <v>32</v>
      </c>
      <c r="I174" s="15" t="s">
        <v>105</v>
      </c>
      <c r="J174" s="17" t="s">
        <v>216</v>
      </c>
      <c r="K174" s="4" t="s">
        <v>645</v>
      </c>
      <c r="L174" s="18" t="s">
        <v>7</v>
      </c>
      <c r="M174" s="11" t="s">
        <v>175</v>
      </c>
      <c r="N174" s="17" t="s">
        <v>32</v>
      </c>
      <c r="O174" s="17" t="s">
        <v>106</v>
      </c>
      <c r="P174" s="4" t="s">
        <v>108</v>
      </c>
      <c r="Q174" s="17" t="s">
        <v>32</v>
      </c>
      <c r="R174" s="17" t="s">
        <v>32</v>
      </c>
      <c r="S174" s="17" t="s">
        <v>32</v>
      </c>
    </row>
    <row r="175" spans="1:19" s="4" customFormat="1" ht="25.15" customHeight="1" x14ac:dyDescent="0.25">
      <c r="A175" s="4">
        <v>114</v>
      </c>
      <c r="B175" s="4" t="s">
        <v>553</v>
      </c>
      <c r="C175" s="39">
        <v>44608</v>
      </c>
      <c r="D175" s="8" t="s">
        <v>379</v>
      </c>
      <c r="E175" s="17" t="s">
        <v>21</v>
      </c>
      <c r="F175" s="15" t="s">
        <v>227</v>
      </c>
      <c r="G175" s="15" t="s">
        <v>32</v>
      </c>
      <c r="H175" s="15" t="s">
        <v>32</v>
      </c>
      <c r="I175" s="15" t="s">
        <v>65</v>
      </c>
      <c r="J175" s="17" t="s">
        <v>216</v>
      </c>
      <c r="K175" s="4" t="s">
        <v>645</v>
      </c>
      <c r="L175" s="18" t="s">
        <v>7</v>
      </c>
      <c r="M175" s="18" t="s">
        <v>9</v>
      </c>
      <c r="N175" s="17" t="s">
        <v>32</v>
      </c>
      <c r="O175" s="17" t="s">
        <v>106</v>
      </c>
      <c r="P175" s="4" t="s">
        <v>108</v>
      </c>
      <c r="Q175" s="17" t="s">
        <v>32</v>
      </c>
      <c r="R175" s="17" t="s">
        <v>32</v>
      </c>
      <c r="S175" s="17" t="s">
        <v>32</v>
      </c>
    </row>
    <row r="176" spans="1:19" s="4" customFormat="1" ht="25.15" customHeight="1" x14ac:dyDescent="0.25">
      <c r="A176" s="4">
        <v>115</v>
      </c>
      <c r="B176" s="4" t="s">
        <v>553</v>
      </c>
      <c r="C176" s="39">
        <v>44608</v>
      </c>
      <c r="D176" s="17" t="s">
        <v>32</v>
      </c>
      <c r="E176" s="17" t="s">
        <v>32</v>
      </c>
      <c r="F176" s="15" t="s">
        <v>228</v>
      </c>
      <c r="G176" s="15" t="s">
        <v>32</v>
      </c>
      <c r="H176" s="15" t="s">
        <v>32</v>
      </c>
      <c r="I176" s="15" t="s">
        <v>105</v>
      </c>
      <c r="J176" s="17" t="s">
        <v>216</v>
      </c>
      <c r="K176" s="4" t="s">
        <v>645</v>
      </c>
      <c r="L176" s="18" t="s">
        <v>7</v>
      </c>
      <c r="M176" s="18" t="s">
        <v>9</v>
      </c>
      <c r="N176" s="17" t="s">
        <v>32</v>
      </c>
      <c r="O176" s="17" t="s">
        <v>106</v>
      </c>
      <c r="P176" s="4" t="s">
        <v>108</v>
      </c>
      <c r="Q176" s="17" t="s">
        <v>32</v>
      </c>
      <c r="R176" s="17" t="s">
        <v>32</v>
      </c>
      <c r="S176" s="17" t="s">
        <v>32</v>
      </c>
    </row>
    <row r="177" spans="1:39" s="4" customFormat="1" ht="25.15" customHeight="1" x14ac:dyDescent="0.25">
      <c r="A177" s="4">
        <v>116</v>
      </c>
      <c r="B177" s="4" t="s">
        <v>553</v>
      </c>
      <c r="C177" s="41">
        <v>44608</v>
      </c>
      <c r="D177" s="8" t="s">
        <v>379</v>
      </c>
      <c r="E177" s="4" t="s">
        <v>21</v>
      </c>
      <c r="F177" s="6" t="s">
        <v>229</v>
      </c>
      <c r="G177" s="15" t="s">
        <v>32</v>
      </c>
      <c r="H177" s="6" t="s">
        <v>23</v>
      </c>
      <c r="I177" s="6" t="s">
        <v>105</v>
      </c>
      <c r="J177" s="4" t="s">
        <v>216</v>
      </c>
      <c r="K177" s="4" t="s">
        <v>645</v>
      </c>
      <c r="L177" s="11" t="s">
        <v>7</v>
      </c>
      <c r="M177" s="11" t="s">
        <v>224</v>
      </c>
      <c r="N177" s="4" t="s">
        <v>32</v>
      </c>
      <c r="O177" s="17" t="s">
        <v>666</v>
      </c>
      <c r="P177" s="4" t="s">
        <v>108</v>
      </c>
      <c r="Q177" s="4" t="s">
        <v>32</v>
      </c>
      <c r="R177" s="4" t="s">
        <v>32</v>
      </c>
      <c r="S177" s="4" t="s">
        <v>185</v>
      </c>
    </row>
    <row r="178" spans="1:39" s="4" customFormat="1" ht="25.15" customHeight="1" x14ac:dyDescent="0.25">
      <c r="A178" s="4">
        <v>117</v>
      </c>
      <c r="B178" s="4" t="s">
        <v>553</v>
      </c>
      <c r="C178" s="39">
        <v>44609</v>
      </c>
      <c r="D178" s="17" t="s">
        <v>32</v>
      </c>
      <c r="E178" s="17" t="s">
        <v>32</v>
      </c>
      <c r="F178" s="15" t="s">
        <v>221</v>
      </c>
      <c r="G178" s="15" t="s">
        <v>32</v>
      </c>
      <c r="H178" s="6" t="s">
        <v>47</v>
      </c>
      <c r="I178" s="15" t="s">
        <v>105</v>
      </c>
      <c r="J178" s="17" t="s">
        <v>216</v>
      </c>
      <c r="K178" s="4" t="s">
        <v>645</v>
      </c>
      <c r="L178" s="18" t="s">
        <v>7</v>
      </c>
      <c r="M178" s="11" t="s">
        <v>222</v>
      </c>
      <c r="N178" s="17" t="s">
        <v>32</v>
      </c>
      <c r="O178" s="17" t="s">
        <v>106</v>
      </c>
      <c r="P178" s="4" t="s">
        <v>108</v>
      </c>
      <c r="Q178" s="17" t="s">
        <v>110</v>
      </c>
      <c r="R178" s="17" t="s">
        <v>114</v>
      </c>
      <c r="S178" s="17" t="s">
        <v>185</v>
      </c>
    </row>
    <row r="179" spans="1:39" s="4" customFormat="1" ht="25.15" customHeight="1" x14ac:dyDescent="0.25">
      <c r="A179" s="4">
        <v>118</v>
      </c>
      <c r="B179" s="4" t="s">
        <v>553</v>
      </c>
      <c r="C179" s="41">
        <v>44609</v>
      </c>
      <c r="D179" s="8" t="s">
        <v>379</v>
      </c>
      <c r="E179" s="4" t="s">
        <v>21</v>
      </c>
      <c r="F179" s="6" t="s">
        <v>233</v>
      </c>
      <c r="G179" s="15" t="s">
        <v>32</v>
      </c>
      <c r="H179" s="6" t="s">
        <v>32</v>
      </c>
      <c r="I179" s="6" t="s">
        <v>105</v>
      </c>
      <c r="J179" s="4" t="s">
        <v>216</v>
      </c>
      <c r="K179" s="4" t="s">
        <v>645</v>
      </c>
      <c r="L179" s="18" t="s">
        <v>7</v>
      </c>
      <c r="M179" s="18" t="s">
        <v>9</v>
      </c>
      <c r="N179" s="4" t="s">
        <v>153</v>
      </c>
      <c r="O179" s="4" t="s">
        <v>106</v>
      </c>
      <c r="P179" s="4" t="s">
        <v>108</v>
      </c>
      <c r="Q179" s="4" t="s">
        <v>234</v>
      </c>
      <c r="R179" s="4" t="s">
        <v>32</v>
      </c>
      <c r="S179" s="17" t="s">
        <v>32</v>
      </c>
    </row>
    <row r="180" spans="1:39" s="4" customFormat="1" ht="25.15" customHeight="1" x14ac:dyDescent="0.25">
      <c r="A180" s="4">
        <v>119</v>
      </c>
      <c r="B180" s="4" t="s">
        <v>553</v>
      </c>
      <c r="C180" s="41">
        <v>44610</v>
      </c>
      <c r="D180" s="17" t="s">
        <v>378</v>
      </c>
      <c r="E180" s="4" t="s">
        <v>5</v>
      </c>
      <c r="F180" s="6" t="s">
        <v>235</v>
      </c>
      <c r="G180" s="15" t="s">
        <v>32</v>
      </c>
      <c r="H180" s="6" t="s">
        <v>32</v>
      </c>
      <c r="I180" s="6" t="s">
        <v>65</v>
      </c>
      <c r="J180" s="4" t="s">
        <v>216</v>
      </c>
      <c r="K180" s="4" t="s">
        <v>645</v>
      </c>
      <c r="L180" s="18" t="s">
        <v>7</v>
      </c>
      <c r="M180" s="18" t="s">
        <v>9</v>
      </c>
      <c r="N180" s="4" t="s">
        <v>32</v>
      </c>
      <c r="O180" s="17" t="s">
        <v>666</v>
      </c>
      <c r="P180" s="4" t="s">
        <v>108</v>
      </c>
      <c r="Q180" s="4" t="s">
        <v>32</v>
      </c>
      <c r="R180" s="4" t="s">
        <v>116</v>
      </c>
      <c r="S180" s="17" t="s">
        <v>32</v>
      </c>
    </row>
    <row r="181" spans="1:39" s="4" customFormat="1" ht="25.15" customHeight="1" x14ac:dyDescent="0.25">
      <c r="A181" s="4">
        <v>120</v>
      </c>
      <c r="B181" s="4" t="s">
        <v>553</v>
      </c>
      <c r="C181" s="41">
        <v>44610</v>
      </c>
      <c r="D181" s="17" t="s">
        <v>32</v>
      </c>
      <c r="E181" s="17" t="s">
        <v>32</v>
      </c>
      <c r="F181" s="6" t="s">
        <v>236</v>
      </c>
      <c r="G181" s="15" t="s">
        <v>32</v>
      </c>
      <c r="H181" s="6" t="s">
        <v>32</v>
      </c>
      <c r="I181" s="6" t="s">
        <v>105</v>
      </c>
      <c r="J181" s="4" t="s">
        <v>216</v>
      </c>
      <c r="K181" s="4" t="s">
        <v>645</v>
      </c>
      <c r="L181" s="18" t="s">
        <v>7</v>
      </c>
      <c r="M181" s="18" t="s">
        <v>9</v>
      </c>
      <c r="N181" s="4" t="s">
        <v>32</v>
      </c>
      <c r="O181" s="4" t="s">
        <v>106</v>
      </c>
      <c r="P181" s="4" t="s">
        <v>108</v>
      </c>
      <c r="Q181" s="4" t="s">
        <v>32</v>
      </c>
      <c r="R181" s="4" t="s">
        <v>116</v>
      </c>
      <c r="S181" s="17" t="s">
        <v>32</v>
      </c>
    </row>
    <row r="182" spans="1:39" s="4" customFormat="1" ht="25.15" customHeight="1" x14ac:dyDescent="0.25">
      <c r="A182" s="4">
        <v>121</v>
      </c>
      <c r="B182" s="4" t="s">
        <v>553</v>
      </c>
      <c r="C182" s="41">
        <v>44610</v>
      </c>
      <c r="D182" s="8" t="s">
        <v>379</v>
      </c>
      <c r="E182" s="4" t="s">
        <v>21</v>
      </c>
      <c r="F182" s="6" t="s">
        <v>237</v>
      </c>
      <c r="G182" s="15" t="s">
        <v>32</v>
      </c>
      <c r="H182" s="6" t="s">
        <v>32</v>
      </c>
      <c r="I182" s="6" t="s">
        <v>65</v>
      </c>
      <c r="J182" s="4" t="s">
        <v>216</v>
      </c>
      <c r="K182" s="4" t="s">
        <v>645</v>
      </c>
      <c r="L182" s="18" t="s">
        <v>7</v>
      </c>
      <c r="M182" s="18" t="s">
        <v>9</v>
      </c>
      <c r="N182" s="4" t="s">
        <v>32</v>
      </c>
      <c r="O182" s="17" t="s">
        <v>666</v>
      </c>
      <c r="P182" s="4" t="s">
        <v>108</v>
      </c>
      <c r="Q182" s="4" t="s">
        <v>238</v>
      </c>
      <c r="R182" s="4" t="s">
        <v>116</v>
      </c>
      <c r="S182" s="4" t="s">
        <v>185</v>
      </c>
    </row>
    <row r="183" spans="1:39" s="4" customFormat="1" ht="25.15" customHeight="1" x14ac:dyDescent="0.25">
      <c r="A183" s="4">
        <v>122</v>
      </c>
      <c r="B183" s="4" t="s">
        <v>553</v>
      </c>
      <c r="C183" s="41">
        <v>44610</v>
      </c>
      <c r="D183" s="8" t="s">
        <v>379</v>
      </c>
      <c r="E183" s="4" t="s">
        <v>21</v>
      </c>
      <c r="F183" s="6" t="s">
        <v>239</v>
      </c>
      <c r="G183" s="15" t="s">
        <v>32</v>
      </c>
      <c r="H183" s="6" t="s">
        <v>32</v>
      </c>
      <c r="I183" s="6" t="s">
        <v>105</v>
      </c>
      <c r="J183" s="4" t="s">
        <v>216</v>
      </c>
      <c r="K183" s="4" t="s">
        <v>645</v>
      </c>
      <c r="L183" s="18" t="s">
        <v>7</v>
      </c>
      <c r="M183" s="18" t="s">
        <v>9</v>
      </c>
      <c r="N183" s="4" t="s">
        <v>32</v>
      </c>
      <c r="O183" s="17" t="s">
        <v>666</v>
      </c>
      <c r="P183" s="4" t="s">
        <v>108</v>
      </c>
      <c r="R183" s="4" t="s">
        <v>32</v>
      </c>
      <c r="S183" s="17" t="s">
        <v>32</v>
      </c>
    </row>
    <row r="184" spans="1:39" s="4" customFormat="1" ht="25.15" customHeight="1" x14ac:dyDescent="0.25">
      <c r="A184" s="4">
        <v>123</v>
      </c>
      <c r="B184" s="4" t="s">
        <v>553</v>
      </c>
      <c r="C184" s="41">
        <v>44610</v>
      </c>
      <c r="D184" s="17" t="s">
        <v>378</v>
      </c>
      <c r="E184" s="4" t="s">
        <v>5</v>
      </c>
      <c r="F184" s="6" t="s">
        <v>240</v>
      </c>
      <c r="G184" s="15" t="s">
        <v>32</v>
      </c>
      <c r="H184" s="6" t="s">
        <v>32</v>
      </c>
      <c r="I184" s="6" t="s">
        <v>65</v>
      </c>
      <c r="J184" s="4" t="s">
        <v>216</v>
      </c>
      <c r="K184" s="4" t="s">
        <v>645</v>
      </c>
      <c r="L184" s="18" t="s">
        <v>7</v>
      </c>
      <c r="M184" s="18" t="s">
        <v>9</v>
      </c>
      <c r="N184" s="4" t="s">
        <v>32</v>
      </c>
      <c r="O184" s="4" t="s">
        <v>106</v>
      </c>
      <c r="P184" s="4" t="s">
        <v>108</v>
      </c>
      <c r="Q184" s="4" t="s">
        <v>32</v>
      </c>
      <c r="R184" s="4" t="s">
        <v>116</v>
      </c>
      <c r="S184" s="17" t="s">
        <v>32</v>
      </c>
    </row>
    <row r="185" spans="1:39" s="4" customFormat="1" ht="25.15" customHeight="1" x14ac:dyDescent="0.25">
      <c r="A185" s="4">
        <v>124</v>
      </c>
      <c r="B185" s="4" t="s">
        <v>553</v>
      </c>
      <c r="C185" s="39">
        <v>44610</v>
      </c>
      <c r="D185" s="17" t="s">
        <v>32</v>
      </c>
      <c r="E185" s="17" t="s">
        <v>32</v>
      </c>
      <c r="F185" s="15" t="s">
        <v>241</v>
      </c>
      <c r="G185" s="15" t="s">
        <v>32</v>
      </c>
      <c r="H185" s="15" t="s">
        <v>32</v>
      </c>
      <c r="I185" s="15" t="s">
        <v>105</v>
      </c>
      <c r="J185" s="17" t="s">
        <v>216</v>
      </c>
      <c r="K185" s="17" t="s">
        <v>639</v>
      </c>
      <c r="L185" s="18" t="s">
        <v>644</v>
      </c>
      <c r="M185" s="11" t="s">
        <v>644</v>
      </c>
      <c r="N185" s="17" t="s">
        <v>32</v>
      </c>
      <c r="O185" s="17" t="s">
        <v>106</v>
      </c>
      <c r="P185" s="4" t="s">
        <v>108</v>
      </c>
      <c r="Q185" s="17" t="s">
        <v>32</v>
      </c>
      <c r="R185" s="17" t="s">
        <v>32</v>
      </c>
      <c r="S185" s="17" t="s">
        <v>32</v>
      </c>
    </row>
    <row r="186" spans="1:39" s="4" customFormat="1" ht="25.15" customHeight="1" x14ac:dyDescent="0.25">
      <c r="A186" s="4">
        <v>125</v>
      </c>
      <c r="B186" s="4" t="s">
        <v>553</v>
      </c>
      <c r="C186" s="41">
        <v>44610</v>
      </c>
      <c r="D186" s="17" t="s">
        <v>32</v>
      </c>
      <c r="E186" s="17" t="s">
        <v>32</v>
      </c>
      <c r="F186" s="6" t="s">
        <v>242</v>
      </c>
      <c r="G186" s="15" t="s">
        <v>32</v>
      </c>
      <c r="H186" s="6" t="s">
        <v>32</v>
      </c>
      <c r="I186" s="6" t="s">
        <v>65</v>
      </c>
      <c r="J186" s="4" t="s">
        <v>13</v>
      </c>
      <c r="K186" s="4" t="s">
        <v>645</v>
      </c>
      <c r="L186" s="18" t="s">
        <v>7</v>
      </c>
      <c r="M186" s="18" t="s">
        <v>9</v>
      </c>
      <c r="N186" s="4" t="s">
        <v>32</v>
      </c>
      <c r="O186" s="4" t="s">
        <v>106</v>
      </c>
      <c r="P186" s="4" t="s">
        <v>108</v>
      </c>
      <c r="Q186" s="4" t="s">
        <v>32</v>
      </c>
      <c r="R186" s="4" t="s">
        <v>116</v>
      </c>
      <c r="S186" s="17" t="s">
        <v>32</v>
      </c>
    </row>
    <row r="187" spans="1:39" s="11" customFormat="1" ht="25.15" customHeight="1" x14ac:dyDescent="0.25">
      <c r="A187" s="4">
        <v>126</v>
      </c>
      <c r="B187" s="11" t="s">
        <v>553</v>
      </c>
      <c r="C187" s="40">
        <v>44610</v>
      </c>
      <c r="D187" s="18" t="s">
        <v>32</v>
      </c>
      <c r="E187" s="18" t="s">
        <v>32</v>
      </c>
      <c r="F187" s="9" t="s">
        <v>263</v>
      </c>
      <c r="G187" s="9">
        <v>23863043</v>
      </c>
      <c r="H187" s="6" t="s">
        <v>47</v>
      </c>
      <c r="I187" s="9" t="s">
        <v>265</v>
      </c>
      <c r="J187" s="11" t="s">
        <v>32</v>
      </c>
      <c r="K187" s="4" t="s">
        <v>645</v>
      </c>
      <c r="L187" s="11" t="s">
        <v>7</v>
      </c>
      <c r="M187" s="11" t="s">
        <v>222</v>
      </c>
      <c r="N187" s="11" t="s">
        <v>32</v>
      </c>
      <c r="O187" s="17" t="s">
        <v>666</v>
      </c>
      <c r="P187" s="11" t="s">
        <v>108</v>
      </c>
      <c r="Q187" s="11" t="s">
        <v>266</v>
      </c>
      <c r="R187" s="11" t="s">
        <v>267</v>
      </c>
      <c r="S187" s="4" t="s">
        <v>678</v>
      </c>
      <c r="T187" s="11" t="s">
        <v>677</v>
      </c>
    </row>
    <row r="188" spans="1:39" s="4" customFormat="1" ht="25.15" customHeight="1" x14ac:dyDescent="0.25">
      <c r="A188" s="4">
        <v>127</v>
      </c>
      <c r="B188" s="4" t="s">
        <v>553</v>
      </c>
      <c r="C188" s="39">
        <v>44610</v>
      </c>
      <c r="D188" s="8" t="s">
        <v>379</v>
      </c>
      <c r="E188" s="17" t="s">
        <v>21</v>
      </c>
      <c r="F188" s="15" t="s">
        <v>242</v>
      </c>
      <c r="G188" s="15" t="s">
        <v>32</v>
      </c>
      <c r="H188" s="15" t="s">
        <v>32</v>
      </c>
      <c r="I188" s="15" t="s">
        <v>65</v>
      </c>
      <c r="J188" s="17" t="s">
        <v>216</v>
      </c>
      <c r="K188" s="4" t="s">
        <v>645</v>
      </c>
      <c r="L188" s="18" t="s">
        <v>7</v>
      </c>
      <c r="M188" s="18" t="s">
        <v>9</v>
      </c>
      <c r="N188" s="17" t="s">
        <v>32</v>
      </c>
      <c r="O188" s="17" t="s">
        <v>106</v>
      </c>
      <c r="P188" s="4" t="s">
        <v>108</v>
      </c>
      <c r="Q188" s="17" t="s">
        <v>32</v>
      </c>
      <c r="R188" s="17" t="s">
        <v>114</v>
      </c>
      <c r="S188" s="17" t="s">
        <v>32</v>
      </c>
    </row>
    <row r="189" spans="1:39" s="4" customFormat="1" ht="25.15" customHeight="1" x14ac:dyDescent="0.25">
      <c r="A189" s="4">
        <v>128</v>
      </c>
      <c r="B189" s="4" t="s">
        <v>553</v>
      </c>
      <c r="C189" s="39">
        <v>44611</v>
      </c>
      <c r="D189" s="17" t="s">
        <v>32</v>
      </c>
      <c r="E189" s="17" t="s">
        <v>32</v>
      </c>
      <c r="F189" s="15" t="s">
        <v>243</v>
      </c>
      <c r="G189" s="15" t="s">
        <v>32</v>
      </c>
      <c r="H189" s="15" t="s">
        <v>32</v>
      </c>
      <c r="I189" s="15" t="s">
        <v>105</v>
      </c>
      <c r="J189" s="17" t="s">
        <v>13</v>
      </c>
      <c r="K189" s="4" t="s">
        <v>655</v>
      </c>
      <c r="L189" s="18" t="s">
        <v>642</v>
      </c>
      <c r="M189" s="11" t="s">
        <v>650</v>
      </c>
      <c r="N189" s="17" t="s">
        <v>32</v>
      </c>
      <c r="O189" s="17" t="s">
        <v>106</v>
      </c>
      <c r="P189" s="4" t="s">
        <v>108</v>
      </c>
      <c r="Q189" s="17" t="s">
        <v>32</v>
      </c>
      <c r="R189" s="17" t="s">
        <v>32</v>
      </c>
      <c r="S189" s="17" t="s">
        <v>32</v>
      </c>
    </row>
    <row r="190" spans="1:39" s="46" customFormat="1" ht="25.15" customHeight="1" x14ac:dyDescent="0.25">
      <c r="A190" s="4">
        <v>129</v>
      </c>
      <c r="B190" s="4" t="s">
        <v>553</v>
      </c>
      <c r="C190" s="41">
        <v>44611</v>
      </c>
      <c r="D190" s="17" t="s">
        <v>32</v>
      </c>
      <c r="E190" s="17" t="s">
        <v>32</v>
      </c>
      <c r="F190" s="6" t="s">
        <v>244</v>
      </c>
      <c r="G190" s="15" t="s">
        <v>32</v>
      </c>
      <c r="H190" s="6" t="s">
        <v>32</v>
      </c>
      <c r="I190" s="6" t="s">
        <v>105</v>
      </c>
      <c r="J190" s="4" t="s">
        <v>13</v>
      </c>
      <c r="K190" s="4" t="s">
        <v>645</v>
      </c>
      <c r="L190" s="18" t="s">
        <v>7</v>
      </c>
      <c r="M190" s="18" t="s">
        <v>9</v>
      </c>
      <c r="N190" s="4" t="s">
        <v>32</v>
      </c>
      <c r="O190" s="4" t="s">
        <v>106</v>
      </c>
      <c r="P190" s="4" t="s">
        <v>108</v>
      </c>
      <c r="Q190" s="4" t="s">
        <v>32</v>
      </c>
      <c r="R190" s="4" t="s">
        <v>116</v>
      </c>
      <c r="S190" s="17" t="s">
        <v>32</v>
      </c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</row>
    <row r="191" spans="1:39" s="4" customFormat="1" ht="25.15" customHeight="1" x14ac:dyDescent="0.25">
      <c r="A191" s="4">
        <v>130</v>
      </c>
      <c r="B191" s="4" t="s">
        <v>553</v>
      </c>
      <c r="C191" s="41">
        <v>44611</v>
      </c>
      <c r="D191" s="17" t="s">
        <v>32</v>
      </c>
      <c r="E191" s="17" t="s">
        <v>32</v>
      </c>
      <c r="F191" s="6" t="s">
        <v>245</v>
      </c>
      <c r="G191" s="15" t="s">
        <v>32</v>
      </c>
      <c r="H191" s="6" t="s">
        <v>47</v>
      </c>
      <c r="I191" s="6" t="s">
        <v>65</v>
      </c>
      <c r="J191" s="4" t="s">
        <v>13</v>
      </c>
      <c r="K191" s="4" t="s">
        <v>645</v>
      </c>
      <c r="L191" s="18" t="s">
        <v>7</v>
      </c>
      <c r="M191" s="18" t="s">
        <v>9</v>
      </c>
      <c r="N191" s="4" t="s">
        <v>32</v>
      </c>
      <c r="O191" s="4" t="s">
        <v>106</v>
      </c>
      <c r="P191" s="4" t="s">
        <v>108</v>
      </c>
      <c r="Q191" s="4" t="s">
        <v>238</v>
      </c>
      <c r="R191" s="4" t="s">
        <v>116</v>
      </c>
      <c r="S191" s="4" t="s">
        <v>190</v>
      </c>
    </row>
    <row r="192" spans="1:39" s="4" customFormat="1" ht="25.15" customHeight="1" x14ac:dyDescent="0.25">
      <c r="A192" s="4">
        <v>131</v>
      </c>
      <c r="B192" s="4" t="s">
        <v>553</v>
      </c>
      <c r="C192" s="41">
        <v>44611</v>
      </c>
      <c r="D192" s="8" t="s">
        <v>379</v>
      </c>
      <c r="E192" s="4" t="s">
        <v>21</v>
      </c>
      <c r="F192" s="6" t="s">
        <v>271</v>
      </c>
      <c r="G192" s="15" t="s">
        <v>32</v>
      </c>
      <c r="H192" s="6" t="s">
        <v>32</v>
      </c>
      <c r="I192" s="6" t="s">
        <v>105</v>
      </c>
      <c r="J192" s="4" t="s">
        <v>13</v>
      </c>
      <c r="K192" s="4" t="s">
        <v>645</v>
      </c>
      <c r="L192" s="18" t="s">
        <v>7</v>
      </c>
      <c r="M192" s="11" t="s">
        <v>11</v>
      </c>
      <c r="N192" s="4" t="s">
        <v>32</v>
      </c>
      <c r="O192" s="4" t="s">
        <v>106</v>
      </c>
      <c r="P192" s="4" t="s">
        <v>108</v>
      </c>
      <c r="Q192" s="4" t="s">
        <v>32</v>
      </c>
      <c r="R192" s="4" t="s">
        <v>116</v>
      </c>
      <c r="S192" s="17" t="s">
        <v>190</v>
      </c>
    </row>
    <row r="193" spans="1:39" s="47" customFormat="1" ht="25.15" customHeight="1" x14ac:dyDescent="0.25">
      <c r="A193" s="4">
        <v>132</v>
      </c>
      <c r="B193" s="4" t="s">
        <v>553</v>
      </c>
      <c r="C193" s="41">
        <v>44611</v>
      </c>
      <c r="D193" s="8" t="s">
        <v>379</v>
      </c>
      <c r="E193" s="4" t="s">
        <v>21</v>
      </c>
      <c r="F193" s="6" t="s">
        <v>272</v>
      </c>
      <c r="G193" s="15" t="s">
        <v>32</v>
      </c>
      <c r="H193" s="6" t="s">
        <v>24</v>
      </c>
      <c r="I193" s="6" t="s">
        <v>105</v>
      </c>
      <c r="J193" s="4" t="s">
        <v>216</v>
      </c>
      <c r="K193" s="4" t="s">
        <v>645</v>
      </c>
      <c r="L193" s="18" t="s">
        <v>7</v>
      </c>
      <c r="M193" s="18" t="s">
        <v>9</v>
      </c>
      <c r="N193" s="4" t="s">
        <v>224</v>
      </c>
      <c r="O193" s="4" t="s">
        <v>106</v>
      </c>
      <c r="P193" s="4" t="s">
        <v>108</v>
      </c>
      <c r="Q193" s="4" t="s">
        <v>238</v>
      </c>
      <c r="R193" s="4" t="s">
        <v>116</v>
      </c>
      <c r="S193" s="4" t="s">
        <v>185</v>
      </c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</row>
    <row r="194" spans="1:39" s="4" customFormat="1" ht="25.15" customHeight="1" x14ac:dyDescent="0.25">
      <c r="A194" s="4">
        <v>133</v>
      </c>
      <c r="B194" s="4" t="s">
        <v>553</v>
      </c>
      <c r="C194" s="41">
        <v>44612</v>
      </c>
      <c r="D194" s="17" t="s">
        <v>32</v>
      </c>
      <c r="E194" s="17" t="s">
        <v>32</v>
      </c>
      <c r="F194" s="6" t="s">
        <v>246</v>
      </c>
      <c r="G194" s="15" t="s">
        <v>32</v>
      </c>
      <c r="H194" s="6" t="s">
        <v>32</v>
      </c>
      <c r="I194" s="6" t="s">
        <v>105</v>
      </c>
      <c r="J194" s="4" t="s">
        <v>13</v>
      </c>
      <c r="K194" s="4" t="s">
        <v>645</v>
      </c>
      <c r="L194" s="18" t="s">
        <v>7</v>
      </c>
      <c r="M194" s="11" t="s">
        <v>175</v>
      </c>
      <c r="N194" s="4" t="s">
        <v>32</v>
      </c>
      <c r="O194" s="4" t="s">
        <v>106</v>
      </c>
      <c r="P194" s="4" t="s">
        <v>108</v>
      </c>
      <c r="Q194" s="4" t="s">
        <v>32</v>
      </c>
      <c r="R194" s="4" t="s">
        <v>116</v>
      </c>
      <c r="S194" s="17" t="s">
        <v>32</v>
      </c>
    </row>
    <row r="195" spans="1:39" s="4" customFormat="1" ht="25.15" customHeight="1" x14ac:dyDescent="0.25">
      <c r="A195" s="4">
        <v>134</v>
      </c>
      <c r="B195" s="4" t="s">
        <v>553</v>
      </c>
      <c r="C195" s="41">
        <v>44612</v>
      </c>
      <c r="D195" s="17" t="s">
        <v>32</v>
      </c>
      <c r="E195" s="17" t="s">
        <v>32</v>
      </c>
      <c r="F195" s="6" t="s">
        <v>247</v>
      </c>
      <c r="G195" s="15" t="s">
        <v>32</v>
      </c>
      <c r="H195" s="6" t="s">
        <v>124</v>
      </c>
      <c r="I195" s="6" t="s">
        <v>105</v>
      </c>
      <c r="J195" s="4" t="s">
        <v>13</v>
      </c>
      <c r="K195" s="4" t="s">
        <v>645</v>
      </c>
      <c r="L195" s="18" t="s">
        <v>7</v>
      </c>
      <c r="M195" s="18" t="s">
        <v>8</v>
      </c>
      <c r="N195" s="4" t="s">
        <v>32</v>
      </c>
      <c r="O195" s="4" t="s">
        <v>106</v>
      </c>
      <c r="P195" s="4" t="s">
        <v>108</v>
      </c>
      <c r="Q195" s="4" t="s">
        <v>32</v>
      </c>
      <c r="R195" s="4" t="s">
        <v>116</v>
      </c>
      <c r="S195" s="17" t="s">
        <v>32</v>
      </c>
    </row>
    <row r="196" spans="1:39" s="4" customFormat="1" ht="25.15" customHeight="1" x14ac:dyDescent="0.25">
      <c r="A196" s="4">
        <v>135</v>
      </c>
      <c r="B196" s="4" t="s">
        <v>553</v>
      </c>
      <c r="C196" s="41">
        <v>44612</v>
      </c>
      <c r="D196" s="17" t="s">
        <v>32</v>
      </c>
      <c r="E196" s="17" t="s">
        <v>32</v>
      </c>
      <c r="F196" s="6" t="s">
        <v>248</v>
      </c>
      <c r="G196" s="15" t="s">
        <v>32</v>
      </c>
      <c r="H196" s="6" t="s">
        <v>32</v>
      </c>
      <c r="I196" s="6" t="s">
        <v>65</v>
      </c>
      <c r="J196" s="4" t="s">
        <v>216</v>
      </c>
      <c r="K196" s="4" t="s">
        <v>645</v>
      </c>
      <c r="L196" s="18" t="s">
        <v>7</v>
      </c>
      <c r="M196" s="18" t="s">
        <v>9</v>
      </c>
      <c r="N196" s="4" t="s">
        <v>32</v>
      </c>
      <c r="O196" s="4" t="s">
        <v>106</v>
      </c>
      <c r="P196" s="4" t="s">
        <v>108</v>
      </c>
      <c r="Q196" s="4" t="s">
        <v>238</v>
      </c>
      <c r="R196" s="4" t="s">
        <v>116</v>
      </c>
      <c r="S196" s="4" t="s">
        <v>190</v>
      </c>
    </row>
    <row r="197" spans="1:39" s="4" customFormat="1" ht="25.15" customHeight="1" x14ac:dyDescent="0.25">
      <c r="A197" s="4">
        <v>136</v>
      </c>
      <c r="B197" s="4" t="s">
        <v>553</v>
      </c>
      <c r="C197" s="41">
        <v>44612</v>
      </c>
      <c r="D197" s="17" t="s">
        <v>32</v>
      </c>
      <c r="E197" s="17" t="s">
        <v>32</v>
      </c>
      <c r="F197" s="6" t="s">
        <v>249</v>
      </c>
      <c r="G197" s="15" t="s">
        <v>32</v>
      </c>
      <c r="H197" s="6" t="s">
        <v>32</v>
      </c>
      <c r="I197" s="6" t="s">
        <v>65</v>
      </c>
      <c r="J197" s="4" t="s">
        <v>216</v>
      </c>
      <c r="K197" s="4" t="s">
        <v>645</v>
      </c>
      <c r="L197" s="18" t="s">
        <v>7</v>
      </c>
      <c r="M197" s="11" t="s">
        <v>175</v>
      </c>
      <c r="N197" s="4" t="s">
        <v>32</v>
      </c>
      <c r="O197" s="4" t="s">
        <v>106</v>
      </c>
      <c r="P197" s="4" t="s">
        <v>108</v>
      </c>
      <c r="Q197" s="4" t="s">
        <v>32</v>
      </c>
      <c r="R197" s="4" t="s">
        <v>116</v>
      </c>
      <c r="S197" s="17" t="s">
        <v>32</v>
      </c>
    </row>
    <row r="198" spans="1:39" s="4" customFormat="1" ht="25.15" customHeight="1" x14ac:dyDescent="0.25">
      <c r="A198" s="4">
        <v>137</v>
      </c>
      <c r="B198" s="4" t="s">
        <v>553</v>
      </c>
      <c r="C198" s="41">
        <v>44612</v>
      </c>
      <c r="D198" s="17" t="s">
        <v>32</v>
      </c>
      <c r="E198" s="17" t="s">
        <v>32</v>
      </c>
      <c r="F198" s="6" t="s">
        <v>250</v>
      </c>
      <c r="G198" s="15" t="s">
        <v>32</v>
      </c>
      <c r="H198" s="6" t="s">
        <v>47</v>
      </c>
      <c r="I198" s="6" t="s">
        <v>65</v>
      </c>
      <c r="J198" s="4" t="s">
        <v>216</v>
      </c>
      <c r="K198" s="4" t="s">
        <v>645</v>
      </c>
      <c r="L198" s="18" t="s">
        <v>7</v>
      </c>
      <c r="M198" s="11" t="s">
        <v>251</v>
      </c>
      <c r="N198" s="4" t="s">
        <v>32</v>
      </c>
      <c r="O198" s="4" t="s">
        <v>106</v>
      </c>
      <c r="P198" s="4" t="s">
        <v>108</v>
      </c>
      <c r="Q198" s="4" t="s">
        <v>32</v>
      </c>
      <c r="R198" s="4" t="s">
        <v>116</v>
      </c>
      <c r="S198" s="4" t="s">
        <v>190</v>
      </c>
    </row>
    <row r="199" spans="1:39" s="4" customFormat="1" ht="25.15" customHeight="1" x14ac:dyDescent="0.25">
      <c r="A199" s="4">
        <v>138</v>
      </c>
      <c r="B199" s="4" t="s">
        <v>553</v>
      </c>
      <c r="C199" s="41">
        <v>44612</v>
      </c>
      <c r="D199" s="17" t="s">
        <v>32</v>
      </c>
      <c r="E199" s="17" t="s">
        <v>32</v>
      </c>
      <c r="F199" s="6" t="s">
        <v>252</v>
      </c>
      <c r="G199" s="15" t="s">
        <v>32</v>
      </c>
      <c r="H199" s="6" t="s">
        <v>32</v>
      </c>
      <c r="I199" s="6" t="s">
        <v>65</v>
      </c>
      <c r="J199" s="4" t="s">
        <v>216</v>
      </c>
      <c r="K199" s="4" t="s">
        <v>645</v>
      </c>
      <c r="L199" s="18" t="s">
        <v>7</v>
      </c>
      <c r="M199" s="18" t="s">
        <v>9</v>
      </c>
      <c r="N199" s="4" t="s">
        <v>32</v>
      </c>
      <c r="O199" s="4" t="s">
        <v>106</v>
      </c>
      <c r="P199" s="4" t="s">
        <v>108</v>
      </c>
      <c r="Q199" s="4" t="s">
        <v>32</v>
      </c>
      <c r="R199" s="4" t="s">
        <v>116</v>
      </c>
      <c r="S199" s="17" t="s">
        <v>32</v>
      </c>
    </row>
    <row r="200" spans="1:39" s="4" customFormat="1" ht="25.15" customHeight="1" x14ac:dyDescent="0.25">
      <c r="A200" s="4">
        <v>139</v>
      </c>
      <c r="B200" s="4" t="s">
        <v>553</v>
      </c>
      <c r="C200" s="39">
        <v>44612</v>
      </c>
      <c r="D200" s="17" t="s">
        <v>32</v>
      </c>
      <c r="E200" s="17" t="s">
        <v>32</v>
      </c>
      <c r="F200" s="15" t="s">
        <v>253</v>
      </c>
      <c r="G200" s="15" t="s">
        <v>32</v>
      </c>
      <c r="H200" s="6" t="s">
        <v>47</v>
      </c>
      <c r="I200" s="15" t="s">
        <v>105</v>
      </c>
      <c r="J200" s="17" t="s">
        <v>216</v>
      </c>
      <c r="K200" s="4" t="s">
        <v>645</v>
      </c>
      <c r="L200" s="18" t="s">
        <v>7</v>
      </c>
      <c r="M200" s="11" t="s">
        <v>34</v>
      </c>
      <c r="N200" s="17" t="s">
        <v>32</v>
      </c>
      <c r="O200" s="17" t="s">
        <v>106</v>
      </c>
      <c r="P200" s="4" t="s">
        <v>108</v>
      </c>
      <c r="Q200" s="17" t="s">
        <v>32</v>
      </c>
      <c r="R200" s="17" t="s">
        <v>114</v>
      </c>
      <c r="S200" s="17" t="s">
        <v>32</v>
      </c>
    </row>
    <row r="201" spans="1:39" s="4" customFormat="1" ht="25.15" customHeight="1" x14ac:dyDescent="0.25">
      <c r="A201" s="4">
        <v>140</v>
      </c>
      <c r="B201" s="4" t="s">
        <v>553</v>
      </c>
      <c r="C201" s="41">
        <v>44612</v>
      </c>
      <c r="D201" s="17" t="s">
        <v>32</v>
      </c>
      <c r="E201" s="17" t="s">
        <v>32</v>
      </c>
      <c r="F201" s="6" t="s">
        <v>254</v>
      </c>
      <c r="G201" s="15" t="s">
        <v>32</v>
      </c>
      <c r="H201" s="6" t="s">
        <v>47</v>
      </c>
      <c r="I201" s="6" t="s">
        <v>65</v>
      </c>
      <c r="J201" s="4" t="s">
        <v>216</v>
      </c>
      <c r="K201" s="4" t="s">
        <v>645</v>
      </c>
      <c r="L201" s="18" t="s">
        <v>7</v>
      </c>
      <c r="M201" s="11" t="s">
        <v>175</v>
      </c>
      <c r="N201" s="4" t="s">
        <v>32</v>
      </c>
      <c r="O201" s="17" t="s">
        <v>666</v>
      </c>
      <c r="P201" s="4" t="s">
        <v>108</v>
      </c>
      <c r="Q201" s="4" t="s">
        <v>255</v>
      </c>
      <c r="R201" s="4" t="s">
        <v>116</v>
      </c>
      <c r="S201" s="4" t="s">
        <v>190</v>
      </c>
    </row>
    <row r="202" spans="1:39" s="11" customFormat="1" ht="25.15" customHeight="1" x14ac:dyDescent="0.25">
      <c r="A202" s="4">
        <v>141</v>
      </c>
      <c r="B202" s="11" t="s">
        <v>553</v>
      </c>
      <c r="C202" s="45">
        <v>44612</v>
      </c>
      <c r="D202" s="36" t="s">
        <v>379</v>
      </c>
      <c r="E202" s="18" t="s">
        <v>21</v>
      </c>
      <c r="F202" s="20" t="s">
        <v>250</v>
      </c>
      <c r="G202" s="20" t="s">
        <v>32</v>
      </c>
      <c r="H202" s="6" t="s">
        <v>23</v>
      </c>
      <c r="I202" s="20" t="s">
        <v>65</v>
      </c>
      <c r="J202" s="18" t="s">
        <v>216</v>
      </c>
      <c r="K202" s="4" t="s">
        <v>645</v>
      </c>
      <c r="L202" s="18" t="s">
        <v>7</v>
      </c>
      <c r="M202" s="11" t="s">
        <v>53</v>
      </c>
      <c r="N202" s="18" t="s">
        <v>312</v>
      </c>
      <c r="O202" s="17" t="s">
        <v>666</v>
      </c>
      <c r="P202" s="11" t="s">
        <v>108</v>
      </c>
      <c r="Q202" s="18" t="s">
        <v>32</v>
      </c>
      <c r="R202" s="18" t="s">
        <v>114</v>
      </c>
      <c r="S202" s="18" t="s">
        <v>185</v>
      </c>
    </row>
    <row r="203" spans="1:39" s="11" customFormat="1" ht="25.15" customHeight="1" x14ac:dyDescent="0.25">
      <c r="A203" s="4">
        <v>142</v>
      </c>
      <c r="B203" s="11" t="s">
        <v>553</v>
      </c>
      <c r="C203" s="45">
        <v>44612</v>
      </c>
      <c r="D203" s="36" t="s">
        <v>379</v>
      </c>
      <c r="E203" s="18" t="s">
        <v>21</v>
      </c>
      <c r="F203" s="20" t="s">
        <v>244</v>
      </c>
      <c r="G203" s="20" t="s">
        <v>32</v>
      </c>
      <c r="H203" s="20" t="s">
        <v>32</v>
      </c>
      <c r="I203" s="20" t="s">
        <v>105</v>
      </c>
      <c r="J203" s="18" t="s">
        <v>13</v>
      </c>
      <c r="K203" s="4" t="s">
        <v>645</v>
      </c>
      <c r="L203" s="18" t="s">
        <v>7</v>
      </c>
      <c r="M203" s="18" t="s">
        <v>9</v>
      </c>
      <c r="N203" s="18" t="s">
        <v>32</v>
      </c>
      <c r="O203" s="18" t="s">
        <v>107</v>
      </c>
      <c r="P203" s="11" t="s">
        <v>108</v>
      </c>
      <c r="Q203" s="18" t="s">
        <v>32</v>
      </c>
      <c r="R203" s="18" t="s">
        <v>116</v>
      </c>
      <c r="S203" s="18" t="s">
        <v>32</v>
      </c>
    </row>
    <row r="204" spans="1:39" s="11" customFormat="1" ht="25.15" customHeight="1" x14ac:dyDescent="0.25">
      <c r="A204" s="4">
        <v>143</v>
      </c>
      <c r="B204" s="11" t="s">
        <v>553</v>
      </c>
      <c r="C204" s="45">
        <v>44612</v>
      </c>
      <c r="D204" s="36" t="s">
        <v>379</v>
      </c>
      <c r="E204" s="18" t="s">
        <v>21</v>
      </c>
      <c r="F204" s="20" t="s">
        <v>245</v>
      </c>
      <c r="G204" s="20" t="s">
        <v>32</v>
      </c>
      <c r="H204" s="6" t="s">
        <v>47</v>
      </c>
      <c r="I204" s="20" t="s">
        <v>65</v>
      </c>
      <c r="J204" s="18" t="s">
        <v>13</v>
      </c>
      <c r="K204" s="4" t="s">
        <v>645</v>
      </c>
      <c r="L204" s="18" t="s">
        <v>7</v>
      </c>
      <c r="M204" s="18" t="s">
        <v>9</v>
      </c>
      <c r="N204" s="18" t="s">
        <v>32</v>
      </c>
      <c r="O204" s="18" t="s">
        <v>107</v>
      </c>
      <c r="P204" s="11" t="s">
        <v>108</v>
      </c>
      <c r="Q204" s="18" t="s">
        <v>32</v>
      </c>
      <c r="R204" s="18" t="s">
        <v>116</v>
      </c>
      <c r="S204" s="18" t="s">
        <v>190</v>
      </c>
    </row>
    <row r="205" spans="1:39" s="4" customFormat="1" ht="25.15" customHeight="1" x14ac:dyDescent="0.25">
      <c r="A205" s="4">
        <v>144</v>
      </c>
      <c r="B205" s="4" t="s">
        <v>553</v>
      </c>
      <c r="C205" s="41">
        <v>44613</v>
      </c>
      <c r="D205" s="17" t="s">
        <v>32</v>
      </c>
      <c r="E205" s="17" t="s">
        <v>32</v>
      </c>
      <c r="F205" s="6" t="s">
        <v>551</v>
      </c>
      <c r="G205" s="15" t="s">
        <v>32</v>
      </c>
      <c r="H205" s="6" t="s">
        <v>32</v>
      </c>
      <c r="I205" s="6" t="s">
        <v>105</v>
      </c>
      <c r="J205" s="4" t="s">
        <v>216</v>
      </c>
      <c r="K205" s="4" t="s">
        <v>639</v>
      </c>
      <c r="L205" s="11" t="s">
        <v>644</v>
      </c>
      <c r="M205" s="11" t="s">
        <v>644</v>
      </c>
      <c r="N205" s="4" t="s">
        <v>32</v>
      </c>
      <c r="O205" s="4" t="s">
        <v>106</v>
      </c>
      <c r="P205" s="4" t="s">
        <v>108</v>
      </c>
      <c r="Q205" s="4" t="s">
        <v>32</v>
      </c>
      <c r="R205" s="4" t="s">
        <v>114</v>
      </c>
      <c r="S205" s="17" t="s">
        <v>32</v>
      </c>
    </row>
    <row r="206" spans="1:39" s="4" customFormat="1" ht="25.15" customHeight="1" x14ac:dyDescent="0.25">
      <c r="A206" s="4">
        <v>145</v>
      </c>
      <c r="B206" s="4" t="s">
        <v>553</v>
      </c>
      <c r="C206" s="41">
        <v>44613</v>
      </c>
      <c r="D206" s="17" t="s">
        <v>32</v>
      </c>
      <c r="E206" s="17" t="s">
        <v>32</v>
      </c>
      <c r="F206" s="6" t="s">
        <v>256</v>
      </c>
      <c r="G206" s="15" t="s">
        <v>32</v>
      </c>
      <c r="H206" s="6" t="s">
        <v>32</v>
      </c>
      <c r="I206" s="6" t="s">
        <v>105</v>
      </c>
      <c r="J206" s="4" t="s">
        <v>216</v>
      </c>
      <c r="K206" s="4" t="s">
        <v>645</v>
      </c>
      <c r="L206" s="18" t="s">
        <v>7</v>
      </c>
      <c r="M206" s="18" t="s">
        <v>8</v>
      </c>
      <c r="N206" s="4" t="s">
        <v>32</v>
      </c>
      <c r="O206" s="4" t="s">
        <v>106</v>
      </c>
      <c r="P206" s="4" t="s">
        <v>108</v>
      </c>
      <c r="Q206" s="4" t="s">
        <v>257</v>
      </c>
      <c r="R206" s="4" t="s">
        <v>116</v>
      </c>
      <c r="S206" s="4" t="s">
        <v>190</v>
      </c>
    </row>
    <row r="207" spans="1:39" s="4" customFormat="1" ht="25.15" customHeight="1" x14ac:dyDescent="0.25">
      <c r="A207" s="4">
        <v>146</v>
      </c>
      <c r="B207" s="4" t="s">
        <v>553</v>
      </c>
      <c r="C207" s="39">
        <v>44613</v>
      </c>
      <c r="D207" s="17" t="s">
        <v>32</v>
      </c>
      <c r="E207" s="17" t="s">
        <v>32</v>
      </c>
      <c r="F207" s="15" t="s">
        <v>258</v>
      </c>
      <c r="G207" s="15" t="s">
        <v>32</v>
      </c>
      <c r="H207" s="15" t="s">
        <v>32</v>
      </c>
      <c r="I207" s="15" t="s">
        <v>105</v>
      </c>
      <c r="J207" s="17" t="s">
        <v>216</v>
      </c>
      <c r="K207" s="4" t="s">
        <v>645</v>
      </c>
      <c r="L207" s="18" t="s">
        <v>7</v>
      </c>
      <c r="M207" s="18" t="s">
        <v>9</v>
      </c>
      <c r="N207" s="17" t="s">
        <v>32</v>
      </c>
      <c r="O207" s="17" t="s">
        <v>106</v>
      </c>
      <c r="P207" s="4" t="s">
        <v>108</v>
      </c>
      <c r="Q207" s="17" t="s">
        <v>32</v>
      </c>
      <c r="R207" s="17" t="s">
        <v>32</v>
      </c>
      <c r="S207" s="17" t="s">
        <v>32</v>
      </c>
    </row>
    <row r="208" spans="1:39" s="11" customFormat="1" ht="25.15" customHeight="1" x14ac:dyDescent="0.25">
      <c r="A208" s="4">
        <v>147</v>
      </c>
      <c r="B208" s="4" t="s">
        <v>553</v>
      </c>
      <c r="C208" s="41">
        <v>44613</v>
      </c>
      <c r="D208" s="17" t="s">
        <v>32</v>
      </c>
      <c r="E208" s="17" t="s">
        <v>32</v>
      </c>
      <c r="F208" s="6" t="s">
        <v>259</v>
      </c>
      <c r="G208" s="15" t="s">
        <v>32</v>
      </c>
      <c r="H208" s="6" t="s">
        <v>32</v>
      </c>
      <c r="I208" s="6" t="s">
        <v>65</v>
      </c>
      <c r="J208" s="4" t="s">
        <v>216</v>
      </c>
      <c r="K208" s="4" t="s">
        <v>645</v>
      </c>
      <c r="L208" s="18" t="s">
        <v>7</v>
      </c>
      <c r="M208" s="18" t="s">
        <v>9</v>
      </c>
      <c r="N208" s="4" t="s">
        <v>32</v>
      </c>
      <c r="O208" s="4" t="s">
        <v>106</v>
      </c>
      <c r="P208" s="4" t="s">
        <v>108</v>
      </c>
      <c r="Q208" s="4" t="s">
        <v>257</v>
      </c>
      <c r="R208" s="4" t="s">
        <v>116</v>
      </c>
      <c r="S208" s="4" t="s">
        <v>190</v>
      </c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</row>
    <row r="209" spans="1:39" s="4" customFormat="1" ht="25.15" customHeight="1" x14ac:dyDescent="0.25">
      <c r="A209" s="4">
        <v>148</v>
      </c>
      <c r="B209" s="4" t="s">
        <v>553</v>
      </c>
      <c r="C209" s="41">
        <v>44613</v>
      </c>
      <c r="D209" s="8" t="s">
        <v>379</v>
      </c>
      <c r="E209" s="4" t="s">
        <v>21</v>
      </c>
      <c r="F209" s="6" t="s">
        <v>268</v>
      </c>
      <c r="G209" s="6">
        <v>43160471</v>
      </c>
      <c r="H209" s="6" t="s">
        <v>47</v>
      </c>
      <c r="I209" s="6" t="s">
        <v>65</v>
      </c>
      <c r="J209" s="4" t="s">
        <v>216</v>
      </c>
      <c r="K209" s="4" t="s">
        <v>645</v>
      </c>
      <c r="L209" s="18" t="s">
        <v>7</v>
      </c>
      <c r="M209" s="18" t="s">
        <v>9</v>
      </c>
      <c r="N209" s="4" t="s">
        <v>175</v>
      </c>
      <c r="O209" s="17" t="s">
        <v>666</v>
      </c>
      <c r="P209" s="4" t="s">
        <v>108</v>
      </c>
      <c r="Q209" s="4" t="s">
        <v>32</v>
      </c>
      <c r="R209" s="4" t="s">
        <v>116</v>
      </c>
      <c r="S209" s="4" t="s">
        <v>185</v>
      </c>
    </row>
    <row r="210" spans="1:39" s="11" customFormat="1" ht="25.15" customHeight="1" x14ac:dyDescent="0.25">
      <c r="A210" s="4">
        <v>149</v>
      </c>
      <c r="B210" s="4" t="s">
        <v>553</v>
      </c>
      <c r="C210" s="39">
        <v>44613</v>
      </c>
      <c r="D210" s="8" t="s">
        <v>379</v>
      </c>
      <c r="E210" s="17" t="s">
        <v>21</v>
      </c>
      <c r="F210" s="15" t="s">
        <v>258</v>
      </c>
      <c r="G210" s="15" t="s">
        <v>32</v>
      </c>
      <c r="H210" s="15" t="s">
        <v>32</v>
      </c>
      <c r="I210" s="15" t="s">
        <v>105</v>
      </c>
      <c r="J210" s="17" t="s">
        <v>216</v>
      </c>
      <c r="K210" s="4" t="s">
        <v>645</v>
      </c>
      <c r="L210" s="18" t="s">
        <v>7</v>
      </c>
      <c r="M210" s="18" t="s">
        <v>9</v>
      </c>
      <c r="N210" s="17" t="s">
        <v>32</v>
      </c>
      <c r="O210" s="17" t="s">
        <v>106</v>
      </c>
      <c r="P210" s="4" t="s">
        <v>108</v>
      </c>
      <c r="Q210" s="17" t="s">
        <v>32</v>
      </c>
      <c r="R210" s="17" t="s">
        <v>114</v>
      </c>
      <c r="S210" s="17" t="s">
        <v>32</v>
      </c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</row>
    <row r="211" spans="1:39" s="4" customFormat="1" ht="25.15" customHeight="1" x14ac:dyDescent="0.25">
      <c r="A211" s="4">
        <v>150</v>
      </c>
      <c r="B211" s="4" t="s">
        <v>553</v>
      </c>
      <c r="C211" s="39">
        <v>44613</v>
      </c>
      <c r="D211" s="8" t="s">
        <v>379</v>
      </c>
      <c r="E211" s="17" t="s">
        <v>21</v>
      </c>
      <c r="F211" s="15" t="s">
        <v>259</v>
      </c>
      <c r="G211" s="15" t="s">
        <v>32</v>
      </c>
      <c r="H211" s="23" t="s">
        <v>32</v>
      </c>
      <c r="I211" s="15" t="s">
        <v>65</v>
      </c>
      <c r="J211" s="17" t="s">
        <v>216</v>
      </c>
      <c r="K211" s="4" t="s">
        <v>645</v>
      </c>
      <c r="L211" s="18" t="s">
        <v>7</v>
      </c>
      <c r="M211" s="18" t="s">
        <v>9</v>
      </c>
      <c r="N211" s="17" t="s">
        <v>32</v>
      </c>
      <c r="O211" s="17" t="s">
        <v>106</v>
      </c>
      <c r="P211" s="4" t="s">
        <v>108</v>
      </c>
      <c r="Q211" s="17" t="s">
        <v>32</v>
      </c>
      <c r="R211" s="17" t="s">
        <v>114</v>
      </c>
      <c r="S211" s="17" t="s">
        <v>32</v>
      </c>
    </row>
    <row r="212" spans="1:39" s="4" customFormat="1" ht="25.15" customHeight="1" x14ac:dyDescent="0.25">
      <c r="A212" s="4">
        <v>151</v>
      </c>
      <c r="B212" s="4" t="s">
        <v>553</v>
      </c>
      <c r="C212" s="39">
        <v>44613</v>
      </c>
      <c r="D212" s="8" t="s">
        <v>379</v>
      </c>
      <c r="E212" s="17" t="s">
        <v>21</v>
      </c>
      <c r="F212" s="15" t="s">
        <v>419</v>
      </c>
      <c r="G212" s="15" t="s">
        <v>32</v>
      </c>
      <c r="H212" s="15" t="s">
        <v>32</v>
      </c>
      <c r="I212" s="15" t="s">
        <v>105</v>
      </c>
      <c r="J212" s="17" t="s">
        <v>216</v>
      </c>
      <c r="K212" s="4" t="s">
        <v>645</v>
      </c>
      <c r="L212" s="18" t="s">
        <v>7</v>
      </c>
      <c r="M212" s="18" t="s">
        <v>9</v>
      </c>
      <c r="N212" s="17" t="s">
        <v>32</v>
      </c>
      <c r="O212" s="17" t="s">
        <v>106</v>
      </c>
      <c r="P212" s="4" t="s">
        <v>108</v>
      </c>
      <c r="Q212" s="17" t="s">
        <v>32</v>
      </c>
      <c r="R212" s="17" t="s">
        <v>114</v>
      </c>
      <c r="S212" s="17" t="s">
        <v>32</v>
      </c>
    </row>
    <row r="213" spans="1:39" s="4" customFormat="1" ht="25.15" customHeight="1" x14ac:dyDescent="0.25">
      <c r="A213" s="4">
        <v>152</v>
      </c>
      <c r="B213" s="4" t="s">
        <v>553</v>
      </c>
      <c r="C213" s="39">
        <v>44614</v>
      </c>
      <c r="D213" s="17" t="s">
        <v>32</v>
      </c>
      <c r="E213" s="17" t="s">
        <v>32</v>
      </c>
      <c r="F213" s="15" t="s">
        <v>269</v>
      </c>
      <c r="G213" s="15" t="s">
        <v>32</v>
      </c>
      <c r="H213" s="15" t="s">
        <v>32</v>
      </c>
      <c r="I213" s="15" t="s">
        <v>105</v>
      </c>
      <c r="J213" s="17" t="s">
        <v>13</v>
      </c>
      <c r="K213" s="17" t="s">
        <v>301</v>
      </c>
      <c r="L213" s="18" t="s">
        <v>633</v>
      </c>
      <c r="M213" s="18" t="s">
        <v>270</v>
      </c>
      <c r="N213" s="17" t="s">
        <v>32</v>
      </c>
      <c r="O213" s="17" t="s">
        <v>106</v>
      </c>
      <c r="P213" s="17" t="s">
        <v>109</v>
      </c>
      <c r="Q213" s="17" t="s">
        <v>32</v>
      </c>
      <c r="R213" s="17" t="s">
        <v>117</v>
      </c>
      <c r="S213" s="17" t="s">
        <v>32</v>
      </c>
    </row>
    <row r="214" spans="1:39" s="4" customFormat="1" ht="25.15" customHeight="1" x14ac:dyDescent="0.25">
      <c r="A214" s="4">
        <v>153</v>
      </c>
      <c r="B214" s="4" t="s">
        <v>553</v>
      </c>
      <c r="C214" s="41">
        <v>44614</v>
      </c>
      <c r="D214" s="17" t="s">
        <v>32</v>
      </c>
      <c r="E214" s="17" t="s">
        <v>32</v>
      </c>
      <c r="F214" s="6" t="s">
        <v>274</v>
      </c>
      <c r="G214" s="6">
        <v>41656185</v>
      </c>
      <c r="H214" s="6" t="s">
        <v>47</v>
      </c>
      <c r="I214" s="6" t="s">
        <v>105</v>
      </c>
      <c r="J214" s="4" t="s">
        <v>275</v>
      </c>
      <c r="K214" s="4" t="s">
        <v>645</v>
      </c>
      <c r="L214" s="18" t="s">
        <v>7</v>
      </c>
      <c r="M214" s="18" t="s">
        <v>9</v>
      </c>
      <c r="N214" s="4" t="s">
        <v>32</v>
      </c>
      <c r="O214" s="4" t="s">
        <v>106</v>
      </c>
      <c r="P214" s="4" t="s">
        <v>108</v>
      </c>
      <c r="Q214" s="4" t="s">
        <v>32</v>
      </c>
      <c r="R214" s="4" t="s">
        <v>116</v>
      </c>
      <c r="S214" s="17" t="s">
        <v>32</v>
      </c>
    </row>
    <row r="215" spans="1:39" s="4" customFormat="1" ht="25.15" customHeight="1" x14ac:dyDescent="0.25">
      <c r="A215" s="4">
        <v>154</v>
      </c>
      <c r="B215" s="4" t="s">
        <v>553</v>
      </c>
      <c r="C215" s="39">
        <v>44614</v>
      </c>
      <c r="D215" s="8" t="s">
        <v>379</v>
      </c>
      <c r="E215" s="17" t="s">
        <v>21</v>
      </c>
      <c r="F215" s="15" t="s">
        <v>276</v>
      </c>
      <c r="G215" s="15" t="s">
        <v>32</v>
      </c>
      <c r="H215" s="6" t="s">
        <v>47</v>
      </c>
      <c r="I215" s="15" t="s">
        <v>105</v>
      </c>
      <c r="J215" s="17" t="s">
        <v>13</v>
      </c>
      <c r="K215" s="4" t="s">
        <v>645</v>
      </c>
      <c r="L215" s="18" t="s">
        <v>7</v>
      </c>
      <c r="M215" s="11" t="s">
        <v>16</v>
      </c>
      <c r="N215" s="17" t="s">
        <v>32</v>
      </c>
      <c r="O215" s="17" t="s">
        <v>106</v>
      </c>
      <c r="P215" s="4" t="s">
        <v>108</v>
      </c>
      <c r="Q215" s="17" t="s">
        <v>32</v>
      </c>
      <c r="R215" s="17" t="s">
        <v>262</v>
      </c>
      <c r="S215" s="17" t="s">
        <v>32</v>
      </c>
    </row>
    <row r="216" spans="1:39" s="48" customFormat="1" ht="25.15" customHeight="1" x14ac:dyDescent="0.25">
      <c r="A216" s="4">
        <v>155</v>
      </c>
      <c r="B216" s="4" t="s">
        <v>553</v>
      </c>
      <c r="C216" s="39">
        <v>44614</v>
      </c>
      <c r="D216" s="17" t="s">
        <v>32</v>
      </c>
      <c r="E216" s="17" t="s">
        <v>32</v>
      </c>
      <c r="F216" s="15" t="s">
        <v>296</v>
      </c>
      <c r="G216" s="15" t="s">
        <v>32</v>
      </c>
      <c r="H216" s="6" t="s">
        <v>23</v>
      </c>
      <c r="I216" s="6" t="s">
        <v>105</v>
      </c>
      <c r="J216" s="17" t="s">
        <v>13</v>
      </c>
      <c r="K216" s="17" t="s">
        <v>649</v>
      </c>
      <c r="L216" s="11" t="s">
        <v>636</v>
      </c>
      <c r="M216" s="11" t="s">
        <v>637</v>
      </c>
      <c r="N216" s="17" t="s">
        <v>32</v>
      </c>
      <c r="O216" s="4" t="s">
        <v>107</v>
      </c>
      <c r="P216" s="4" t="s">
        <v>108</v>
      </c>
      <c r="Q216" s="17" t="s">
        <v>32</v>
      </c>
      <c r="R216" s="17" t="s">
        <v>114</v>
      </c>
      <c r="S216" s="17" t="s">
        <v>32</v>
      </c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</row>
    <row r="217" spans="1:39" s="4" customFormat="1" ht="25.15" customHeight="1" x14ac:dyDescent="0.25">
      <c r="A217" s="4">
        <v>156</v>
      </c>
      <c r="B217" s="4" t="s">
        <v>553</v>
      </c>
      <c r="C217" s="39">
        <v>44615</v>
      </c>
      <c r="D217" s="17" t="s">
        <v>32</v>
      </c>
      <c r="E217" s="17" t="s">
        <v>32</v>
      </c>
      <c r="F217" s="15" t="s">
        <v>273</v>
      </c>
      <c r="G217" s="15" t="s">
        <v>32</v>
      </c>
      <c r="H217" s="15" t="s">
        <v>32</v>
      </c>
      <c r="I217" s="15" t="s">
        <v>65</v>
      </c>
      <c r="J217" s="17" t="s">
        <v>13</v>
      </c>
      <c r="K217" s="17" t="s">
        <v>645</v>
      </c>
      <c r="L217" s="18" t="s">
        <v>7</v>
      </c>
      <c r="M217" s="18" t="s">
        <v>9</v>
      </c>
      <c r="N217" s="17" t="s">
        <v>32</v>
      </c>
      <c r="O217" s="17" t="s">
        <v>106</v>
      </c>
      <c r="P217" s="4" t="s">
        <v>108</v>
      </c>
      <c r="Q217" s="17" t="s">
        <v>32</v>
      </c>
      <c r="R217" s="17" t="s">
        <v>32</v>
      </c>
      <c r="S217" s="17" t="s">
        <v>32</v>
      </c>
    </row>
    <row r="218" spans="1:39" s="4" customFormat="1" ht="25.15" customHeight="1" x14ac:dyDescent="0.25">
      <c r="A218" s="4">
        <v>157</v>
      </c>
      <c r="B218" s="4" t="s">
        <v>553</v>
      </c>
      <c r="C218" s="41">
        <v>44615</v>
      </c>
      <c r="D218" s="8" t="s">
        <v>379</v>
      </c>
      <c r="E218" s="4" t="s">
        <v>21</v>
      </c>
      <c r="F218" s="6" t="s">
        <v>277</v>
      </c>
      <c r="G218" s="6">
        <v>46633972</v>
      </c>
      <c r="H218" s="6" t="s">
        <v>24</v>
      </c>
      <c r="I218" s="6" t="s">
        <v>105</v>
      </c>
      <c r="J218" s="4" t="s">
        <v>216</v>
      </c>
      <c r="K218" s="17" t="s">
        <v>645</v>
      </c>
      <c r="L218" s="18" t="s">
        <v>7</v>
      </c>
      <c r="M218" s="18" t="s">
        <v>9</v>
      </c>
      <c r="N218" s="4" t="s">
        <v>32</v>
      </c>
      <c r="O218" s="17" t="s">
        <v>666</v>
      </c>
      <c r="P218" s="4" t="s">
        <v>108</v>
      </c>
      <c r="Q218" s="4" t="s">
        <v>32</v>
      </c>
      <c r="R218" s="4" t="s">
        <v>116</v>
      </c>
      <c r="S218" s="4" t="s">
        <v>185</v>
      </c>
    </row>
    <row r="219" spans="1:39" s="4" customFormat="1" ht="25.15" customHeight="1" x14ac:dyDescent="0.25">
      <c r="A219" s="4">
        <v>158</v>
      </c>
      <c r="B219" s="4" t="s">
        <v>553</v>
      </c>
      <c r="C219" s="41">
        <v>44615</v>
      </c>
      <c r="D219" s="8" t="s">
        <v>379</v>
      </c>
      <c r="E219" s="4" t="s">
        <v>21</v>
      </c>
      <c r="F219" s="6" t="s">
        <v>278</v>
      </c>
      <c r="G219" s="6">
        <v>20113470</v>
      </c>
      <c r="H219" s="6" t="s">
        <v>32</v>
      </c>
      <c r="I219" s="6" t="s">
        <v>105</v>
      </c>
      <c r="J219" s="4" t="s">
        <v>216</v>
      </c>
      <c r="K219" s="17" t="s">
        <v>301</v>
      </c>
      <c r="L219" s="11" t="s">
        <v>7</v>
      </c>
      <c r="M219" s="11" t="s">
        <v>279</v>
      </c>
      <c r="N219" s="4" t="s">
        <v>32</v>
      </c>
      <c r="O219" s="17" t="s">
        <v>666</v>
      </c>
      <c r="P219" s="4" t="s">
        <v>108</v>
      </c>
      <c r="Q219" s="4" t="s">
        <v>280</v>
      </c>
      <c r="R219" s="4" t="s">
        <v>32</v>
      </c>
      <c r="S219" s="17" t="s">
        <v>32</v>
      </c>
    </row>
    <row r="220" spans="1:39" s="48" customFormat="1" ht="25.15" customHeight="1" x14ac:dyDescent="0.25">
      <c r="A220" s="4">
        <v>159</v>
      </c>
      <c r="B220" s="4" t="s">
        <v>553</v>
      </c>
      <c r="C220" s="41">
        <v>44615</v>
      </c>
      <c r="D220" s="17" t="s">
        <v>32</v>
      </c>
      <c r="E220" s="17" t="s">
        <v>32</v>
      </c>
      <c r="F220" s="6" t="s">
        <v>281</v>
      </c>
      <c r="G220" s="6">
        <v>30836792</v>
      </c>
      <c r="H220" s="6" t="s">
        <v>47</v>
      </c>
      <c r="I220" s="6" t="s">
        <v>65</v>
      </c>
      <c r="J220" s="4" t="s">
        <v>216</v>
      </c>
      <c r="K220" s="17" t="s">
        <v>645</v>
      </c>
      <c r="L220" s="18" t="s">
        <v>7</v>
      </c>
      <c r="M220" s="18" t="s">
        <v>9</v>
      </c>
      <c r="N220" s="4" t="s">
        <v>32</v>
      </c>
      <c r="O220" s="17" t="s">
        <v>666</v>
      </c>
      <c r="P220" s="4" t="s">
        <v>108</v>
      </c>
      <c r="Q220" s="4" t="s">
        <v>112</v>
      </c>
      <c r="R220" s="4" t="s">
        <v>116</v>
      </c>
      <c r="S220" s="4" t="s">
        <v>190</v>
      </c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</row>
    <row r="221" spans="1:39" s="4" customFormat="1" ht="25.15" customHeight="1" x14ac:dyDescent="0.25">
      <c r="A221" s="4">
        <v>160</v>
      </c>
      <c r="B221" s="4" t="s">
        <v>553</v>
      </c>
      <c r="C221" s="41">
        <v>44615</v>
      </c>
      <c r="D221" s="17" t="s">
        <v>32</v>
      </c>
      <c r="E221" s="17" t="s">
        <v>32</v>
      </c>
      <c r="F221" s="6" t="s">
        <v>282</v>
      </c>
      <c r="G221" s="6">
        <v>21279599</v>
      </c>
      <c r="H221" s="6" t="s">
        <v>23</v>
      </c>
      <c r="I221" s="6" t="s">
        <v>105</v>
      </c>
      <c r="J221" s="4" t="s">
        <v>216</v>
      </c>
      <c r="K221" s="4" t="s">
        <v>649</v>
      </c>
      <c r="L221" s="11" t="s">
        <v>636</v>
      </c>
      <c r="M221" s="11" t="s">
        <v>637</v>
      </c>
      <c r="N221" s="4" t="s">
        <v>32</v>
      </c>
      <c r="O221" s="17" t="s">
        <v>666</v>
      </c>
      <c r="P221" s="4" t="s">
        <v>108</v>
      </c>
      <c r="Q221" s="4" t="s">
        <v>283</v>
      </c>
      <c r="R221" s="4" t="s">
        <v>32</v>
      </c>
      <c r="S221" s="17" t="s">
        <v>32</v>
      </c>
    </row>
    <row r="222" spans="1:39" s="4" customFormat="1" ht="25.15" customHeight="1" x14ac:dyDescent="0.25">
      <c r="A222" s="4">
        <v>161</v>
      </c>
      <c r="B222" s="4" t="s">
        <v>553</v>
      </c>
      <c r="C222" s="41">
        <v>44615</v>
      </c>
      <c r="D222" s="17" t="s">
        <v>32</v>
      </c>
      <c r="E222" s="17" t="s">
        <v>32</v>
      </c>
      <c r="F222" s="6" t="s">
        <v>284</v>
      </c>
      <c r="G222" s="6">
        <v>15452886</v>
      </c>
      <c r="H222" s="6" t="s">
        <v>32</v>
      </c>
      <c r="I222" s="6" t="s">
        <v>105</v>
      </c>
      <c r="J222" s="4" t="s">
        <v>216</v>
      </c>
      <c r="K222" s="4" t="s">
        <v>655</v>
      </c>
      <c r="L222" s="11" t="s">
        <v>642</v>
      </c>
      <c r="M222" s="11" t="s">
        <v>643</v>
      </c>
      <c r="N222" s="4" t="s">
        <v>32</v>
      </c>
      <c r="O222" s="17" t="s">
        <v>666</v>
      </c>
      <c r="P222" s="4" t="s">
        <v>108</v>
      </c>
      <c r="Q222" s="4" t="s">
        <v>32</v>
      </c>
      <c r="R222" s="4" t="s">
        <v>114</v>
      </c>
      <c r="S222" s="17" t="s">
        <v>32</v>
      </c>
    </row>
    <row r="223" spans="1:39" s="4" customFormat="1" ht="25.15" customHeight="1" x14ac:dyDescent="0.25">
      <c r="A223" s="4">
        <v>162</v>
      </c>
      <c r="B223" s="4" t="s">
        <v>553</v>
      </c>
      <c r="C223" s="39">
        <v>44615</v>
      </c>
      <c r="D223" s="17" t="s">
        <v>32</v>
      </c>
      <c r="E223" s="17" t="s">
        <v>32</v>
      </c>
      <c r="F223" s="15" t="s">
        <v>285</v>
      </c>
      <c r="G223" s="15" t="s">
        <v>32</v>
      </c>
      <c r="H223" s="15" t="s">
        <v>32</v>
      </c>
      <c r="I223" s="15" t="s">
        <v>65</v>
      </c>
      <c r="J223" s="17" t="s">
        <v>216</v>
      </c>
      <c r="K223" s="17" t="s">
        <v>645</v>
      </c>
      <c r="L223" s="18" t="s">
        <v>7</v>
      </c>
      <c r="M223" s="18" t="s">
        <v>9</v>
      </c>
      <c r="N223" s="17" t="s">
        <v>32</v>
      </c>
      <c r="O223" s="17" t="s">
        <v>106</v>
      </c>
      <c r="P223" s="4" t="s">
        <v>108</v>
      </c>
      <c r="Q223" s="17" t="s">
        <v>32</v>
      </c>
      <c r="R223" s="17" t="s">
        <v>32</v>
      </c>
      <c r="S223" s="17" t="s">
        <v>32</v>
      </c>
    </row>
    <row r="224" spans="1:39" s="48" customFormat="1" ht="25.15" customHeight="1" x14ac:dyDescent="0.25">
      <c r="A224" s="4">
        <v>163</v>
      </c>
      <c r="B224" s="4" t="s">
        <v>553</v>
      </c>
      <c r="C224" s="39">
        <v>44615</v>
      </c>
      <c r="D224" s="17" t="s">
        <v>32</v>
      </c>
      <c r="E224" s="17" t="s">
        <v>32</v>
      </c>
      <c r="F224" s="15" t="s">
        <v>286</v>
      </c>
      <c r="G224" s="15" t="s">
        <v>32</v>
      </c>
      <c r="H224" s="15" t="s">
        <v>32</v>
      </c>
      <c r="I224" s="15" t="s">
        <v>65</v>
      </c>
      <c r="J224" s="17" t="s">
        <v>216</v>
      </c>
      <c r="K224" s="17" t="s">
        <v>645</v>
      </c>
      <c r="L224" s="18" t="s">
        <v>7</v>
      </c>
      <c r="M224" s="11" t="s">
        <v>53</v>
      </c>
      <c r="N224" s="17" t="s">
        <v>32</v>
      </c>
      <c r="O224" s="17" t="s">
        <v>106</v>
      </c>
      <c r="P224" s="4" t="s">
        <v>108</v>
      </c>
      <c r="Q224" s="17" t="s">
        <v>32</v>
      </c>
      <c r="R224" s="17" t="s">
        <v>32</v>
      </c>
      <c r="S224" s="17" t="s">
        <v>32</v>
      </c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</row>
    <row r="225" spans="1:39" s="4" customFormat="1" ht="25.15" customHeight="1" x14ac:dyDescent="0.25">
      <c r="A225" s="4">
        <v>164</v>
      </c>
      <c r="B225" s="4" t="s">
        <v>553</v>
      </c>
      <c r="C225" s="40">
        <v>44616</v>
      </c>
      <c r="D225" s="8" t="s">
        <v>379</v>
      </c>
      <c r="E225" s="11" t="s">
        <v>21</v>
      </c>
      <c r="F225" s="9" t="s">
        <v>287</v>
      </c>
      <c r="G225" s="9">
        <v>40500475</v>
      </c>
      <c r="H225" s="9" t="s">
        <v>27</v>
      </c>
      <c r="I225" s="9" t="s">
        <v>105</v>
      </c>
      <c r="J225" s="11" t="s">
        <v>216</v>
      </c>
      <c r="K225" s="17" t="s">
        <v>645</v>
      </c>
      <c r="L225" s="11" t="s">
        <v>7</v>
      </c>
      <c r="M225" s="11" t="s">
        <v>43</v>
      </c>
      <c r="N225" s="11" t="s">
        <v>32</v>
      </c>
      <c r="O225" s="17" t="s">
        <v>666</v>
      </c>
      <c r="P225" s="4" t="s">
        <v>108</v>
      </c>
      <c r="Q225" s="11" t="s">
        <v>32</v>
      </c>
      <c r="R225" s="11" t="s">
        <v>114</v>
      </c>
      <c r="S225" s="11" t="s">
        <v>190</v>
      </c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</row>
    <row r="226" spans="1:39" s="4" customFormat="1" ht="25.15" customHeight="1" x14ac:dyDescent="0.25">
      <c r="A226" s="4">
        <v>165</v>
      </c>
      <c r="B226" s="4" t="s">
        <v>553</v>
      </c>
      <c r="C226" s="39">
        <v>44616</v>
      </c>
      <c r="D226" s="17" t="s">
        <v>32</v>
      </c>
      <c r="E226" s="17" t="s">
        <v>32</v>
      </c>
      <c r="F226" s="15" t="s">
        <v>288</v>
      </c>
      <c r="G226" s="15" t="s">
        <v>32</v>
      </c>
      <c r="H226" s="15" t="s">
        <v>27</v>
      </c>
      <c r="I226" s="15" t="s">
        <v>105</v>
      </c>
      <c r="J226" s="17" t="s">
        <v>216</v>
      </c>
      <c r="K226" s="17" t="s">
        <v>649</v>
      </c>
      <c r="L226" s="11" t="s">
        <v>636</v>
      </c>
      <c r="M226" s="18" t="s">
        <v>638</v>
      </c>
      <c r="N226" s="17" t="s">
        <v>32</v>
      </c>
      <c r="O226" s="18" t="s">
        <v>107</v>
      </c>
      <c r="P226" s="4" t="s">
        <v>108</v>
      </c>
      <c r="Q226" s="17" t="s">
        <v>32</v>
      </c>
      <c r="R226" s="17" t="s">
        <v>32</v>
      </c>
      <c r="S226" s="17" t="s">
        <v>32</v>
      </c>
    </row>
    <row r="227" spans="1:39" s="4" customFormat="1" ht="25.15" customHeight="1" x14ac:dyDescent="0.25">
      <c r="A227" s="4">
        <v>166</v>
      </c>
      <c r="B227" s="4" t="s">
        <v>553</v>
      </c>
      <c r="C227" s="45">
        <v>44616</v>
      </c>
      <c r="D227" s="17" t="s">
        <v>32</v>
      </c>
      <c r="E227" s="17" t="s">
        <v>32</v>
      </c>
      <c r="F227" s="20" t="s">
        <v>290</v>
      </c>
      <c r="G227" s="15" t="s">
        <v>32</v>
      </c>
      <c r="H227" s="6" t="s">
        <v>47</v>
      </c>
      <c r="I227" s="20" t="s">
        <v>105</v>
      </c>
      <c r="J227" s="18" t="s">
        <v>216</v>
      </c>
      <c r="K227" s="18" t="s">
        <v>645</v>
      </c>
      <c r="L227" s="18" t="s">
        <v>7</v>
      </c>
      <c r="M227" s="11" t="s">
        <v>9</v>
      </c>
      <c r="N227" s="18" t="s">
        <v>32</v>
      </c>
      <c r="O227" s="18" t="s">
        <v>107</v>
      </c>
      <c r="P227" s="4" t="s">
        <v>108</v>
      </c>
      <c r="Q227" s="18" t="s">
        <v>32</v>
      </c>
      <c r="R227" s="18" t="s">
        <v>32</v>
      </c>
      <c r="S227" s="17" t="s">
        <v>32</v>
      </c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</row>
    <row r="228" spans="1:39" s="48" customFormat="1" ht="25.15" customHeight="1" x14ac:dyDescent="0.25">
      <c r="A228" s="4">
        <v>167</v>
      </c>
      <c r="B228" s="4" t="s">
        <v>553</v>
      </c>
      <c r="C228" s="41">
        <v>44616</v>
      </c>
      <c r="D228" s="17" t="s">
        <v>32</v>
      </c>
      <c r="E228" s="17" t="s">
        <v>32</v>
      </c>
      <c r="F228" s="6" t="s">
        <v>291</v>
      </c>
      <c r="G228" s="15" t="s">
        <v>32</v>
      </c>
      <c r="H228" s="6" t="s">
        <v>23</v>
      </c>
      <c r="I228" s="6" t="s">
        <v>105</v>
      </c>
      <c r="J228" s="4" t="s">
        <v>216</v>
      </c>
      <c r="K228" s="18" t="s">
        <v>645</v>
      </c>
      <c r="L228" s="11" t="s">
        <v>7</v>
      </c>
      <c r="M228" s="11" t="s">
        <v>29</v>
      </c>
      <c r="N228" s="4" t="s">
        <v>175</v>
      </c>
      <c r="O228" s="4" t="s">
        <v>107</v>
      </c>
      <c r="P228" s="4" t="s">
        <v>108</v>
      </c>
      <c r="Q228" s="4" t="s">
        <v>32</v>
      </c>
      <c r="R228" s="4" t="s">
        <v>32</v>
      </c>
      <c r="S228" s="17" t="s">
        <v>32</v>
      </c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</row>
    <row r="229" spans="1:39" s="4" customFormat="1" ht="25.15" customHeight="1" x14ac:dyDescent="0.25">
      <c r="A229" s="4">
        <v>168</v>
      </c>
      <c r="B229" s="4" t="s">
        <v>553</v>
      </c>
      <c r="C229" s="39">
        <v>44616</v>
      </c>
      <c r="D229" s="8" t="s">
        <v>379</v>
      </c>
      <c r="E229" s="17" t="s">
        <v>21</v>
      </c>
      <c r="F229" s="15" t="s">
        <v>297</v>
      </c>
      <c r="G229" s="15" t="s">
        <v>32</v>
      </c>
      <c r="H229" s="15" t="s">
        <v>32</v>
      </c>
      <c r="I229" s="15" t="s">
        <v>65</v>
      </c>
      <c r="J229" s="17" t="s">
        <v>216</v>
      </c>
      <c r="K229" s="18" t="s">
        <v>645</v>
      </c>
      <c r="L229" s="18" t="s">
        <v>7</v>
      </c>
      <c r="M229" s="18" t="s">
        <v>9</v>
      </c>
      <c r="N229" s="17" t="s">
        <v>32</v>
      </c>
      <c r="O229" s="17" t="s">
        <v>106</v>
      </c>
      <c r="P229" s="4" t="s">
        <v>108</v>
      </c>
      <c r="Q229" s="17" t="s">
        <v>32</v>
      </c>
      <c r="R229" s="17" t="s">
        <v>114</v>
      </c>
      <c r="S229" s="17" t="s">
        <v>32</v>
      </c>
    </row>
    <row r="230" spans="1:39" s="4" customFormat="1" ht="25.15" customHeight="1" x14ac:dyDescent="0.25">
      <c r="A230" s="4">
        <v>169</v>
      </c>
      <c r="B230" s="4" t="s">
        <v>553</v>
      </c>
      <c r="C230" s="39">
        <v>44616</v>
      </c>
      <c r="D230" s="8" t="s">
        <v>379</v>
      </c>
      <c r="E230" s="17" t="s">
        <v>21</v>
      </c>
      <c r="F230" s="15" t="s">
        <v>315</v>
      </c>
      <c r="G230" s="15" t="s">
        <v>32</v>
      </c>
      <c r="H230" s="15" t="s">
        <v>41</v>
      </c>
      <c r="I230" s="15" t="s">
        <v>105</v>
      </c>
      <c r="J230" s="17" t="s">
        <v>216</v>
      </c>
      <c r="K230" s="18" t="s">
        <v>645</v>
      </c>
      <c r="L230" s="18" t="s">
        <v>7</v>
      </c>
      <c r="M230" s="18" t="s">
        <v>9</v>
      </c>
      <c r="N230" s="17" t="s">
        <v>32</v>
      </c>
      <c r="O230" s="17" t="s">
        <v>666</v>
      </c>
      <c r="P230" s="4" t="s">
        <v>108</v>
      </c>
      <c r="Q230" s="17" t="s">
        <v>32</v>
      </c>
      <c r="R230" s="17" t="s">
        <v>316</v>
      </c>
      <c r="S230" s="17" t="s">
        <v>32</v>
      </c>
    </row>
    <row r="231" spans="1:39" s="11" customFormat="1" ht="25.15" customHeight="1" x14ac:dyDescent="0.25">
      <c r="A231" s="4">
        <v>170</v>
      </c>
      <c r="B231" s="11" t="s">
        <v>553</v>
      </c>
      <c r="C231" s="45">
        <v>44617</v>
      </c>
      <c r="D231" s="36" t="s">
        <v>379</v>
      </c>
      <c r="E231" s="18" t="s">
        <v>21</v>
      </c>
      <c r="F231" s="20" t="s">
        <v>298</v>
      </c>
      <c r="G231" s="20" t="s">
        <v>32</v>
      </c>
      <c r="H231" s="20" t="s">
        <v>32</v>
      </c>
      <c r="I231" s="20" t="s">
        <v>65</v>
      </c>
      <c r="J231" s="18" t="s">
        <v>216</v>
      </c>
      <c r="K231" s="18" t="s">
        <v>645</v>
      </c>
      <c r="L231" s="18" t="s">
        <v>7</v>
      </c>
      <c r="M231" s="18" t="s">
        <v>9</v>
      </c>
      <c r="N231" s="18" t="s">
        <v>32</v>
      </c>
      <c r="O231" s="18" t="s">
        <v>106</v>
      </c>
      <c r="P231" s="18" t="s">
        <v>109</v>
      </c>
      <c r="Q231" s="18" t="s">
        <v>32</v>
      </c>
      <c r="R231" s="18" t="s">
        <v>117</v>
      </c>
      <c r="S231" s="18" t="s">
        <v>190</v>
      </c>
    </row>
    <row r="232" spans="1:39" s="11" customFormat="1" ht="25.15" customHeight="1" x14ac:dyDescent="0.25">
      <c r="A232" s="4">
        <v>171</v>
      </c>
      <c r="B232" s="11" t="s">
        <v>553</v>
      </c>
      <c r="C232" s="45">
        <v>44617</v>
      </c>
      <c r="D232" s="36" t="s">
        <v>379</v>
      </c>
      <c r="E232" s="18" t="s">
        <v>21</v>
      </c>
      <c r="F232" s="20" t="s">
        <v>299</v>
      </c>
      <c r="G232" s="20">
        <v>32736880</v>
      </c>
      <c r="H232" s="20" t="s">
        <v>24</v>
      </c>
      <c r="I232" s="20" t="s">
        <v>105</v>
      </c>
      <c r="J232" s="18" t="s">
        <v>32</v>
      </c>
      <c r="K232" s="4" t="s">
        <v>655</v>
      </c>
      <c r="L232" s="18" t="s">
        <v>642</v>
      </c>
      <c r="M232" s="11" t="s">
        <v>650</v>
      </c>
      <c r="N232" s="18" t="s">
        <v>32</v>
      </c>
      <c r="O232" s="17" t="s">
        <v>666</v>
      </c>
      <c r="P232" s="11" t="s">
        <v>108</v>
      </c>
      <c r="Q232" s="18" t="s">
        <v>32</v>
      </c>
      <c r="R232" s="18" t="s">
        <v>114</v>
      </c>
      <c r="S232" s="18" t="s">
        <v>32</v>
      </c>
    </row>
    <row r="233" spans="1:39" s="11" customFormat="1" ht="25.15" customHeight="1" x14ac:dyDescent="0.25">
      <c r="A233" s="4">
        <v>172</v>
      </c>
      <c r="B233" s="11" t="s">
        <v>553</v>
      </c>
      <c r="C233" s="45">
        <v>44617</v>
      </c>
      <c r="D233" s="18" t="s">
        <v>301</v>
      </c>
      <c r="E233" s="18" t="s">
        <v>121</v>
      </c>
      <c r="F233" s="20" t="s">
        <v>300</v>
      </c>
      <c r="G233" s="20">
        <v>23908665</v>
      </c>
      <c r="H233" s="6" t="s">
        <v>47</v>
      </c>
      <c r="I233" s="20" t="s">
        <v>105</v>
      </c>
      <c r="J233" s="18" t="s">
        <v>32</v>
      </c>
      <c r="K233" s="18" t="s">
        <v>645</v>
      </c>
      <c r="L233" s="18" t="s">
        <v>7</v>
      </c>
      <c r="M233" s="11" t="s">
        <v>651</v>
      </c>
      <c r="N233" s="18" t="s">
        <v>32</v>
      </c>
      <c r="O233" s="17" t="s">
        <v>666</v>
      </c>
      <c r="P233" s="11" t="s">
        <v>108</v>
      </c>
      <c r="Q233" s="18" t="s">
        <v>32</v>
      </c>
      <c r="R233" s="18" t="s">
        <v>114</v>
      </c>
      <c r="S233" s="18" t="s">
        <v>32</v>
      </c>
    </row>
    <row r="234" spans="1:39" s="11" customFormat="1" ht="25.15" customHeight="1" x14ac:dyDescent="0.25">
      <c r="A234" s="4">
        <v>173</v>
      </c>
      <c r="B234" s="11" t="s">
        <v>553</v>
      </c>
      <c r="C234" s="45">
        <v>44617</v>
      </c>
      <c r="D234" s="36" t="s">
        <v>379</v>
      </c>
      <c r="E234" s="18" t="s">
        <v>21</v>
      </c>
      <c r="F234" s="20" t="s">
        <v>302</v>
      </c>
      <c r="G234" s="20" t="s">
        <v>32</v>
      </c>
      <c r="H234" s="20" t="s">
        <v>32</v>
      </c>
      <c r="I234" s="20" t="s">
        <v>105</v>
      </c>
      <c r="J234" s="18" t="s">
        <v>216</v>
      </c>
      <c r="K234" s="4" t="s">
        <v>655</v>
      </c>
      <c r="L234" s="18" t="s">
        <v>642</v>
      </c>
      <c r="M234" s="11" t="s">
        <v>402</v>
      </c>
      <c r="N234" s="18" t="s">
        <v>32</v>
      </c>
      <c r="O234" s="18" t="s">
        <v>106</v>
      </c>
      <c r="P234" s="11" t="s">
        <v>108</v>
      </c>
      <c r="Q234" s="18" t="s">
        <v>32</v>
      </c>
      <c r="R234" s="18" t="s">
        <v>114</v>
      </c>
      <c r="S234" s="18" t="s">
        <v>32</v>
      </c>
    </row>
    <row r="235" spans="1:39" s="11" customFormat="1" ht="25.15" customHeight="1" x14ac:dyDescent="0.25">
      <c r="A235" s="4">
        <v>174</v>
      </c>
      <c r="B235" s="11" t="s">
        <v>553</v>
      </c>
      <c r="C235" s="45">
        <v>44617</v>
      </c>
      <c r="D235" s="18" t="s">
        <v>32</v>
      </c>
      <c r="E235" s="18" t="s">
        <v>32</v>
      </c>
      <c r="F235" s="20" t="s">
        <v>303</v>
      </c>
      <c r="G235" s="20" t="s">
        <v>32</v>
      </c>
      <c r="H235" s="20" t="s">
        <v>32</v>
      </c>
      <c r="I235" s="20" t="s">
        <v>65</v>
      </c>
      <c r="J235" s="18" t="s">
        <v>216</v>
      </c>
      <c r="K235" s="18" t="s">
        <v>639</v>
      </c>
      <c r="L235" s="18" t="s">
        <v>644</v>
      </c>
      <c r="M235" s="11" t="s">
        <v>644</v>
      </c>
      <c r="N235" s="18" t="s">
        <v>32</v>
      </c>
      <c r="O235" s="18" t="s">
        <v>106</v>
      </c>
      <c r="P235" s="11" t="s">
        <v>108</v>
      </c>
      <c r="Q235" s="18" t="s">
        <v>32</v>
      </c>
      <c r="R235" s="18" t="s">
        <v>114</v>
      </c>
      <c r="S235" s="18" t="s">
        <v>32</v>
      </c>
    </row>
    <row r="236" spans="1:39" s="11" customFormat="1" ht="25.15" customHeight="1" x14ac:dyDescent="0.25">
      <c r="A236" s="4">
        <v>175</v>
      </c>
      <c r="B236" s="11" t="s">
        <v>553</v>
      </c>
      <c r="C236" s="45">
        <v>44617</v>
      </c>
      <c r="D236" s="36" t="s">
        <v>379</v>
      </c>
      <c r="E236" s="18" t="s">
        <v>21</v>
      </c>
      <c r="F236" s="20" t="s">
        <v>344</v>
      </c>
      <c r="G236" s="20">
        <v>32951001</v>
      </c>
      <c r="H236" s="20" t="s">
        <v>24</v>
      </c>
      <c r="I236" s="20" t="s">
        <v>65</v>
      </c>
      <c r="J236" s="18" t="s">
        <v>216</v>
      </c>
      <c r="K236" s="18" t="s">
        <v>639</v>
      </c>
      <c r="L236" s="18" t="s">
        <v>639</v>
      </c>
      <c r="M236" s="11" t="s">
        <v>345</v>
      </c>
      <c r="N236" s="18" t="s">
        <v>32</v>
      </c>
      <c r="O236" s="17" t="s">
        <v>666</v>
      </c>
      <c r="P236" s="11" t="s">
        <v>108</v>
      </c>
      <c r="Q236" s="18" t="s">
        <v>32</v>
      </c>
      <c r="R236" s="18" t="s">
        <v>114</v>
      </c>
      <c r="S236" s="18" t="s">
        <v>190</v>
      </c>
    </row>
    <row r="237" spans="1:39" s="11" customFormat="1" ht="25.15" customHeight="1" x14ac:dyDescent="0.25">
      <c r="A237" s="4">
        <v>176</v>
      </c>
      <c r="B237" s="11" t="s">
        <v>553</v>
      </c>
      <c r="C237" s="45">
        <v>44618</v>
      </c>
      <c r="D237" s="18" t="s">
        <v>378</v>
      </c>
      <c r="E237" s="18" t="s">
        <v>5</v>
      </c>
      <c r="F237" s="20" t="s">
        <v>304</v>
      </c>
      <c r="G237" s="20" t="s">
        <v>32</v>
      </c>
      <c r="H237" s="20" t="s">
        <v>32</v>
      </c>
      <c r="I237" s="20" t="s">
        <v>65</v>
      </c>
      <c r="J237" s="18" t="s">
        <v>216</v>
      </c>
      <c r="K237" s="18" t="s">
        <v>645</v>
      </c>
      <c r="L237" s="18" t="s">
        <v>7</v>
      </c>
      <c r="M237" s="18" t="s">
        <v>9</v>
      </c>
      <c r="N237" s="18" t="s">
        <v>32</v>
      </c>
      <c r="O237" s="18" t="s">
        <v>106</v>
      </c>
      <c r="P237" s="18" t="s">
        <v>109</v>
      </c>
      <c r="Q237" s="18" t="s">
        <v>32</v>
      </c>
      <c r="R237" s="18" t="s">
        <v>305</v>
      </c>
      <c r="S237" s="18" t="s">
        <v>32</v>
      </c>
    </row>
    <row r="238" spans="1:39" s="11" customFormat="1" ht="25.15" customHeight="1" x14ac:dyDescent="0.25">
      <c r="A238" s="4">
        <v>177</v>
      </c>
      <c r="B238" s="11" t="s">
        <v>553</v>
      </c>
      <c r="C238" s="45">
        <v>44618</v>
      </c>
      <c r="D238" s="18" t="s">
        <v>378</v>
      </c>
      <c r="E238" s="18" t="s">
        <v>5</v>
      </c>
      <c r="F238" s="20" t="s">
        <v>306</v>
      </c>
      <c r="G238" s="20" t="s">
        <v>32</v>
      </c>
      <c r="H238" s="20" t="s">
        <v>32</v>
      </c>
      <c r="I238" s="20" t="s">
        <v>65</v>
      </c>
      <c r="J238" s="18" t="s">
        <v>216</v>
      </c>
      <c r="K238" s="18" t="s">
        <v>645</v>
      </c>
      <c r="L238" s="18" t="s">
        <v>7</v>
      </c>
      <c r="M238" s="18" t="s">
        <v>9</v>
      </c>
      <c r="N238" s="18" t="s">
        <v>32</v>
      </c>
      <c r="O238" s="18" t="s">
        <v>106</v>
      </c>
      <c r="P238" s="11" t="s">
        <v>108</v>
      </c>
      <c r="Q238" s="18" t="s">
        <v>32</v>
      </c>
      <c r="R238" s="18" t="s">
        <v>114</v>
      </c>
      <c r="S238" s="18" t="s">
        <v>32</v>
      </c>
    </row>
    <row r="239" spans="1:39" s="11" customFormat="1" ht="25.15" customHeight="1" x14ac:dyDescent="0.25">
      <c r="A239" s="4">
        <v>178</v>
      </c>
      <c r="B239" s="11" t="s">
        <v>553</v>
      </c>
      <c r="C239" s="45">
        <v>44618</v>
      </c>
      <c r="D239" s="18" t="s">
        <v>378</v>
      </c>
      <c r="E239" s="18" t="s">
        <v>5</v>
      </c>
      <c r="F239" s="20" t="s">
        <v>307</v>
      </c>
      <c r="G239" s="20">
        <v>74156303</v>
      </c>
      <c r="H239" s="20" t="s">
        <v>32</v>
      </c>
      <c r="I239" s="20" t="s">
        <v>105</v>
      </c>
      <c r="J239" s="18" t="s">
        <v>216</v>
      </c>
      <c r="K239" s="18" t="s">
        <v>645</v>
      </c>
      <c r="L239" s="18" t="s">
        <v>7</v>
      </c>
      <c r="M239" s="11" t="s">
        <v>53</v>
      </c>
      <c r="N239" s="18" t="s">
        <v>32</v>
      </c>
      <c r="O239" s="17" t="s">
        <v>666</v>
      </c>
      <c r="P239" s="11" t="s">
        <v>108</v>
      </c>
      <c r="Q239" s="18" t="s">
        <v>32</v>
      </c>
      <c r="R239" s="18" t="s">
        <v>114</v>
      </c>
      <c r="S239" s="18" t="s">
        <v>32</v>
      </c>
    </row>
    <row r="240" spans="1:39" s="11" customFormat="1" ht="25.15" customHeight="1" x14ac:dyDescent="0.25">
      <c r="A240" s="4">
        <v>179</v>
      </c>
      <c r="B240" s="11" t="s">
        <v>553</v>
      </c>
      <c r="C240" s="45">
        <v>44618</v>
      </c>
      <c r="D240" s="18" t="s">
        <v>378</v>
      </c>
      <c r="E240" s="18" t="s">
        <v>5</v>
      </c>
      <c r="F240" s="20" t="s">
        <v>308</v>
      </c>
      <c r="G240" s="20" t="s">
        <v>32</v>
      </c>
      <c r="H240" s="20" t="s">
        <v>32</v>
      </c>
      <c r="I240" s="20" t="s">
        <v>65</v>
      </c>
      <c r="J240" s="18" t="s">
        <v>216</v>
      </c>
      <c r="K240" s="18" t="s">
        <v>645</v>
      </c>
      <c r="L240" s="18" t="s">
        <v>7</v>
      </c>
      <c r="M240" s="18" t="s">
        <v>9</v>
      </c>
      <c r="N240" s="18" t="s">
        <v>32</v>
      </c>
      <c r="O240" s="18" t="s">
        <v>106</v>
      </c>
      <c r="P240" s="11" t="s">
        <v>108</v>
      </c>
      <c r="Q240" s="18" t="s">
        <v>32</v>
      </c>
      <c r="R240" s="18" t="s">
        <v>114</v>
      </c>
      <c r="S240" s="18" t="s">
        <v>32</v>
      </c>
    </row>
    <row r="241" spans="1:39" s="11" customFormat="1" ht="25.15" customHeight="1" x14ac:dyDescent="0.25">
      <c r="A241" s="4">
        <v>180</v>
      </c>
      <c r="B241" s="11" t="s">
        <v>553</v>
      </c>
      <c r="C241" s="45">
        <v>44618</v>
      </c>
      <c r="D241" s="36" t="s">
        <v>379</v>
      </c>
      <c r="E241" s="18" t="s">
        <v>21</v>
      </c>
      <c r="F241" s="20" t="s">
        <v>309</v>
      </c>
      <c r="G241" s="20">
        <v>72399668</v>
      </c>
      <c r="H241" s="20" t="s">
        <v>32</v>
      </c>
      <c r="I241" s="20" t="s">
        <v>105</v>
      </c>
      <c r="J241" s="18" t="s">
        <v>216</v>
      </c>
      <c r="K241" s="18" t="s">
        <v>645</v>
      </c>
      <c r="L241" s="18" t="s">
        <v>7</v>
      </c>
      <c r="M241" s="11" t="s">
        <v>175</v>
      </c>
      <c r="N241" s="18" t="s">
        <v>32</v>
      </c>
      <c r="O241" s="17" t="s">
        <v>666</v>
      </c>
      <c r="P241" s="11" t="s">
        <v>108</v>
      </c>
      <c r="Q241" s="18" t="s">
        <v>32</v>
      </c>
      <c r="R241" s="18" t="s">
        <v>116</v>
      </c>
      <c r="S241" s="18" t="s">
        <v>32</v>
      </c>
    </row>
    <row r="242" spans="1:39" s="11" customFormat="1" ht="25.15" customHeight="1" x14ac:dyDescent="0.25">
      <c r="A242" s="4">
        <v>181</v>
      </c>
      <c r="B242" s="11" t="s">
        <v>553</v>
      </c>
      <c r="C242" s="45">
        <v>44618</v>
      </c>
      <c r="D242" s="18" t="s">
        <v>378</v>
      </c>
      <c r="E242" s="18" t="s">
        <v>5</v>
      </c>
      <c r="F242" s="20" t="s">
        <v>310</v>
      </c>
      <c r="G242" s="20" t="s">
        <v>32</v>
      </c>
      <c r="H242" s="20" t="s">
        <v>32</v>
      </c>
      <c r="I242" s="20" t="s">
        <v>65</v>
      </c>
      <c r="J242" s="18" t="s">
        <v>216</v>
      </c>
      <c r="K242" s="18" t="s">
        <v>645</v>
      </c>
      <c r="L242" s="18" t="s">
        <v>7</v>
      </c>
      <c r="M242" s="18" t="s">
        <v>9</v>
      </c>
      <c r="N242" s="18" t="s">
        <v>32</v>
      </c>
      <c r="O242" s="18" t="s">
        <v>106</v>
      </c>
      <c r="P242" s="11" t="s">
        <v>108</v>
      </c>
      <c r="Q242" s="18" t="s">
        <v>32</v>
      </c>
      <c r="R242" s="18" t="s">
        <v>114</v>
      </c>
      <c r="S242" s="18" t="s">
        <v>32</v>
      </c>
    </row>
    <row r="243" spans="1:39" s="11" customFormat="1" ht="25.15" customHeight="1" x14ac:dyDescent="0.25">
      <c r="A243" s="4">
        <v>182</v>
      </c>
      <c r="B243" s="11" t="s">
        <v>553</v>
      </c>
      <c r="C243" s="45">
        <v>44619</v>
      </c>
      <c r="D243" s="18" t="s">
        <v>378</v>
      </c>
      <c r="E243" s="18" t="s">
        <v>5</v>
      </c>
      <c r="F243" s="20" t="s">
        <v>313</v>
      </c>
      <c r="G243" s="20" t="s">
        <v>32</v>
      </c>
      <c r="H243" s="20" t="s">
        <v>32</v>
      </c>
      <c r="I243" s="20" t="s">
        <v>65</v>
      </c>
      <c r="J243" s="18" t="s">
        <v>216</v>
      </c>
      <c r="K243" s="18" t="s">
        <v>645</v>
      </c>
      <c r="L243" s="18" t="s">
        <v>7</v>
      </c>
      <c r="M243" s="18" t="s">
        <v>9</v>
      </c>
      <c r="N243" s="18" t="s">
        <v>312</v>
      </c>
      <c r="O243" s="18" t="s">
        <v>106</v>
      </c>
      <c r="P243" s="11" t="s">
        <v>108</v>
      </c>
      <c r="Q243" s="18" t="s">
        <v>32</v>
      </c>
      <c r="R243" s="18" t="s">
        <v>114</v>
      </c>
      <c r="S243" s="18" t="s">
        <v>32</v>
      </c>
    </row>
    <row r="244" spans="1:39" s="11" customFormat="1" ht="25.15" customHeight="1" x14ac:dyDescent="0.25">
      <c r="A244" s="4">
        <v>183</v>
      </c>
      <c r="B244" s="11" t="s">
        <v>553</v>
      </c>
      <c r="C244" s="45">
        <v>44619</v>
      </c>
      <c r="D244" s="18" t="s">
        <v>378</v>
      </c>
      <c r="E244" s="18" t="s">
        <v>5</v>
      </c>
      <c r="F244" s="20" t="s">
        <v>314</v>
      </c>
      <c r="G244" s="20" t="s">
        <v>32</v>
      </c>
      <c r="H244" s="20" t="s">
        <v>24</v>
      </c>
      <c r="I244" s="20" t="s">
        <v>105</v>
      </c>
      <c r="J244" s="18" t="s">
        <v>216</v>
      </c>
      <c r="K244" s="18" t="s">
        <v>645</v>
      </c>
      <c r="L244" s="18" t="s">
        <v>7</v>
      </c>
      <c r="M244" s="11" t="s">
        <v>251</v>
      </c>
      <c r="N244" s="18" t="s">
        <v>32</v>
      </c>
      <c r="O244" s="18" t="s">
        <v>107</v>
      </c>
      <c r="P244" s="11" t="s">
        <v>108</v>
      </c>
      <c r="Q244" s="18" t="s">
        <v>32</v>
      </c>
      <c r="R244" s="18" t="s">
        <v>116</v>
      </c>
      <c r="S244" s="18" t="s">
        <v>32</v>
      </c>
    </row>
    <row r="245" spans="1:39" s="4" customFormat="1" ht="25.15" customHeight="1" x14ac:dyDescent="0.25">
      <c r="A245" s="4">
        <v>184</v>
      </c>
      <c r="B245" s="4" t="s">
        <v>553</v>
      </c>
      <c r="C245" s="39">
        <v>44619</v>
      </c>
      <c r="D245" s="17" t="s">
        <v>378</v>
      </c>
      <c r="E245" s="17" t="s">
        <v>5</v>
      </c>
      <c r="F245" s="15" t="s">
        <v>320</v>
      </c>
      <c r="G245" s="15">
        <v>40922539</v>
      </c>
      <c r="H245" s="15" t="s">
        <v>32</v>
      </c>
      <c r="I245" s="15" t="s">
        <v>65</v>
      </c>
      <c r="J245" s="17" t="s">
        <v>216</v>
      </c>
      <c r="K245" s="18" t="s">
        <v>645</v>
      </c>
      <c r="L245" s="18" t="s">
        <v>7</v>
      </c>
      <c r="M245" s="18" t="s">
        <v>9</v>
      </c>
      <c r="N245" s="17" t="s">
        <v>32</v>
      </c>
      <c r="O245" s="17" t="s">
        <v>666</v>
      </c>
      <c r="P245" s="4" t="s">
        <v>108</v>
      </c>
      <c r="Q245" s="17" t="s">
        <v>238</v>
      </c>
      <c r="R245" s="17" t="s">
        <v>116</v>
      </c>
      <c r="S245" s="17" t="s">
        <v>32</v>
      </c>
    </row>
    <row r="246" spans="1:39" s="47" customFormat="1" ht="25.15" customHeight="1" x14ac:dyDescent="0.25">
      <c r="A246" s="4">
        <v>185</v>
      </c>
      <c r="B246" s="4" t="s">
        <v>553</v>
      </c>
      <c r="C246" s="39">
        <v>44619</v>
      </c>
      <c r="D246" s="17" t="s">
        <v>378</v>
      </c>
      <c r="E246" s="17" t="s">
        <v>5</v>
      </c>
      <c r="F246" s="15" t="s">
        <v>321</v>
      </c>
      <c r="G246" s="15">
        <v>42703193</v>
      </c>
      <c r="H246" s="6" t="s">
        <v>47</v>
      </c>
      <c r="I246" s="15" t="s">
        <v>65</v>
      </c>
      <c r="J246" s="17" t="s">
        <v>216</v>
      </c>
      <c r="K246" s="18" t="s">
        <v>645</v>
      </c>
      <c r="L246" s="18" t="s">
        <v>7</v>
      </c>
      <c r="M246" s="18" t="s">
        <v>9</v>
      </c>
      <c r="N246" s="17" t="s">
        <v>175</v>
      </c>
      <c r="O246" s="17" t="s">
        <v>666</v>
      </c>
      <c r="P246" s="4" t="s">
        <v>108</v>
      </c>
      <c r="Q246" s="17" t="s">
        <v>32</v>
      </c>
      <c r="R246" s="17" t="s">
        <v>116</v>
      </c>
      <c r="S246" s="17" t="s">
        <v>32</v>
      </c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</row>
    <row r="247" spans="1:39" s="49" customFormat="1" ht="25.15" customHeight="1" x14ac:dyDescent="0.25">
      <c r="A247" s="4">
        <v>186</v>
      </c>
      <c r="B247" s="4" t="s">
        <v>553</v>
      </c>
      <c r="C247" s="39">
        <v>44620</v>
      </c>
      <c r="D247" s="17" t="s">
        <v>378</v>
      </c>
      <c r="E247" s="17" t="s">
        <v>5</v>
      </c>
      <c r="F247" s="15" t="s">
        <v>318</v>
      </c>
      <c r="G247" s="15" t="s">
        <v>32</v>
      </c>
      <c r="H247" s="15" t="s">
        <v>32</v>
      </c>
      <c r="I247" s="15" t="s">
        <v>65</v>
      </c>
      <c r="J247" s="17" t="s">
        <v>216</v>
      </c>
      <c r="K247" s="18" t="s">
        <v>645</v>
      </c>
      <c r="L247" s="18" t="s">
        <v>7</v>
      </c>
      <c r="M247" s="18" t="s">
        <v>9</v>
      </c>
      <c r="N247" s="17" t="s">
        <v>32</v>
      </c>
      <c r="O247" s="17" t="s">
        <v>106</v>
      </c>
      <c r="P247" s="4" t="s">
        <v>108</v>
      </c>
      <c r="Q247" s="17" t="s">
        <v>32</v>
      </c>
      <c r="R247" s="17" t="s">
        <v>114</v>
      </c>
      <c r="S247" s="17" t="s">
        <v>32</v>
      </c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</row>
    <row r="248" spans="1:39" s="47" customFormat="1" ht="25.15" customHeight="1" x14ac:dyDescent="0.25">
      <c r="A248" s="4">
        <v>187</v>
      </c>
      <c r="B248" s="4" t="s">
        <v>553</v>
      </c>
      <c r="C248" s="39">
        <v>44620</v>
      </c>
      <c r="D248" s="8" t="s">
        <v>379</v>
      </c>
      <c r="E248" s="17" t="s">
        <v>21</v>
      </c>
      <c r="F248" s="15" t="s">
        <v>319</v>
      </c>
      <c r="G248" s="15" t="s">
        <v>32</v>
      </c>
      <c r="H248" s="15" t="s">
        <v>32</v>
      </c>
      <c r="I248" s="15" t="s">
        <v>105</v>
      </c>
      <c r="J248" s="17" t="s">
        <v>216</v>
      </c>
      <c r="K248" s="18" t="s">
        <v>645</v>
      </c>
      <c r="L248" s="18" t="s">
        <v>7</v>
      </c>
      <c r="M248" s="18" t="s">
        <v>9</v>
      </c>
      <c r="N248" s="17" t="s">
        <v>32</v>
      </c>
      <c r="O248" s="17" t="s">
        <v>106</v>
      </c>
      <c r="P248" s="4" t="s">
        <v>108</v>
      </c>
      <c r="Q248" s="17" t="s">
        <v>32</v>
      </c>
      <c r="R248" s="17" t="s">
        <v>114</v>
      </c>
      <c r="S248" s="17" t="s">
        <v>32</v>
      </c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</row>
    <row r="249" spans="1:39" s="11" customFormat="1" ht="25.15" customHeight="1" x14ac:dyDescent="0.25">
      <c r="A249" s="4">
        <v>188</v>
      </c>
      <c r="B249" s="11" t="s">
        <v>553</v>
      </c>
      <c r="C249" s="45">
        <v>44620</v>
      </c>
      <c r="D249" s="18" t="s">
        <v>32</v>
      </c>
      <c r="E249" s="18" t="s">
        <v>32</v>
      </c>
      <c r="F249" s="20" t="s">
        <v>323</v>
      </c>
      <c r="G249" s="20" t="s">
        <v>32</v>
      </c>
      <c r="H249" s="20" t="s">
        <v>32</v>
      </c>
      <c r="I249" s="20" t="s">
        <v>65</v>
      </c>
      <c r="J249" s="18" t="s">
        <v>216</v>
      </c>
      <c r="K249" s="18" t="s">
        <v>645</v>
      </c>
      <c r="L249" s="18" t="s">
        <v>7</v>
      </c>
      <c r="M249" s="18" t="s">
        <v>9</v>
      </c>
      <c r="N249" s="18" t="s">
        <v>32</v>
      </c>
      <c r="O249" s="18" t="s">
        <v>106</v>
      </c>
      <c r="P249" s="11" t="s">
        <v>108</v>
      </c>
      <c r="Q249" s="18" t="s">
        <v>32</v>
      </c>
      <c r="R249" s="18" t="s">
        <v>114</v>
      </c>
      <c r="S249" s="18" t="s">
        <v>32</v>
      </c>
    </row>
    <row r="250" spans="1:39" s="11" customFormat="1" ht="25.15" customHeight="1" x14ac:dyDescent="0.25">
      <c r="A250" s="4">
        <v>189</v>
      </c>
      <c r="B250" s="11" t="s">
        <v>553</v>
      </c>
      <c r="C250" s="45">
        <v>44620</v>
      </c>
      <c r="D250" s="36" t="s">
        <v>379</v>
      </c>
      <c r="E250" s="18" t="s">
        <v>21</v>
      </c>
      <c r="F250" s="20" t="s">
        <v>328</v>
      </c>
      <c r="G250" s="20" t="s">
        <v>32</v>
      </c>
      <c r="H250" s="6" t="s">
        <v>23</v>
      </c>
      <c r="I250" s="20" t="s">
        <v>105</v>
      </c>
      <c r="J250" s="18" t="s">
        <v>216</v>
      </c>
      <c r="K250" s="18" t="s">
        <v>645</v>
      </c>
      <c r="L250" s="18" t="s">
        <v>7</v>
      </c>
      <c r="M250" s="18" t="s">
        <v>9</v>
      </c>
      <c r="N250" s="18" t="s">
        <v>32</v>
      </c>
      <c r="O250" s="18" t="s">
        <v>106</v>
      </c>
      <c r="P250" s="11" t="s">
        <v>108</v>
      </c>
      <c r="Q250" s="18" t="s">
        <v>32</v>
      </c>
      <c r="R250" s="18" t="s">
        <v>114</v>
      </c>
      <c r="S250" s="18" t="s">
        <v>32</v>
      </c>
    </row>
    <row r="251" spans="1:39" s="11" customFormat="1" ht="25.15" customHeight="1" x14ac:dyDescent="0.25">
      <c r="A251" s="11">
        <v>1</v>
      </c>
      <c r="B251" s="11" t="s">
        <v>555</v>
      </c>
      <c r="C251" s="45">
        <v>44621</v>
      </c>
      <c r="D251" s="18" t="s">
        <v>378</v>
      </c>
      <c r="E251" s="18" t="s">
        <v>5</v>
      </c>
      <c r="F251" s="20" t="s">
        <v>322</v>
      </c>
      <c r="G251" s="20">
        <v>72451521</v>
      </c>
      <c r="H251" s="20" t="s">
        <v>32</v>
      </c>
      <c r="I251" s="21" t="s">
        <v>105</v>
      </c>
      <c r="J251" s="18" t="s">
        <v>216</v>
      </c>
      <c r="K251" s="18" t="s">
        <v>645</v>
      </c>
      <c r="L251" s="18" t="s">
        <v>7</v>
      </c>
      <c r="M251" s="18" t="s">
        <v>9</v>
      </c>
      <c r="N251" s="18" t="s">
        <v>32</v>
      </c>
      <c r="O251" s="17" t="s">
        <v>666</v>
      </c>
      <c r="P251" s="11" t="s">
        <v>108</v>
      </c>
      <c r="Q251" s="18" t="s">
        <v>32</v>
      </c>
      <c r="R251" s="18" t="s">
        <v>116</v>
      </c>
      <c r="S251" s="18" t="s">
        <v>32</v>
      </c>
    </row>
    <row r="252" spans="1:39" s="11" customFormat="1" ht="25.15" customHeight="1" x14ac:dyDescent="0.25">
      <c r="A252" s="11">
        <v>2</v>
      </c>
      <c r="B252" s="11" t="s">
        <v>555</v>
      </c>
      <c r="C252" s="45">
        <v>44621</v>
      </c>
      <c r="D252" s="36" t="s">
        <v>379</v>
      </c>
      <c r="E252" s="18" t="s">
        <v>21</v>
      </c>
      <c r="F252" s="20" t="s">
        <v>327</v>
      </c>
      <c r="G252" s="20" t="s">
        <v>32</v>
      </c>
      <c r="H252" s="20" t="s">
        <v>32</v>
      </c>
      <c r="I252" s="21" t="s">
        <v>105</v>
      </c>
      <c r="J252" s="18" t="s">
        <v>216</v>
      </c>
      <c r="K252" s="18" t="s">
        <v>645</v>
      </c>
      <c r="L252" s="18" t="s">
        <v>7</v>
      </c>
      <c r="M252" s="18" t="s">
        <v>9</v>
      </c>
      <c r="N252" s="18" t="s">
        <v>32</v>
      </c>
      <c r="O252" s="18" t="s">
        <v>106</v>
      </c>
      <c r="P252" s="11" t="s">
        <v>108</v>
      </c>
      <c r="Q252" s="18" t="s">
        <v>32</v>
      </c>
      <c r="R252" s="18" t="s">
        <v>114</v>
      </c>
      <c r="S252" s="18" t="s">
        <v>32</v>
      </c>
    </row>
    <row r="253" spans="1:39" s="11" customFormat="1" ht="25.15" customHeight="1" x14ac:dyDescent="0.25">
      <c r="A253" s="11">
        <v>3</v>
      </c>
      <c r="B253" s="11" t="s">
        <v>555</v>
      </c>
      <c r="C253" s="45">
        <v>44621</v>
      </c>
      <c r="D253" s="36" t="s">
        <v>379</v>
      </c>
      <c r="E253" s="18" t="s">
        <v>21</v>
      </c>
      <c r="F253" s="20" t="s">
        <v>330</v>
      </c>
      <c r="G253" s="20" t="s">
        <v>32</v>
      </c>
      <c r="H253" s="20" t="s">
        <v>24</v>
      </c>
      <c r="I253" s="21" t="s">
        <v>65</v>
      </c>
      <c r="J253" s="18" t="s">
        <v>216</v>
      </c>
      <c r="K253" s="18" t="s">
        <v>645</v>
      </c>
      <c r="L253" s="18" t="s">
        <v>7</v>
      </c>
      <c r="M253" s="18" t="s">
        <v>9</v>
      </c>
      <c r="N253" s="18" t="s">
        <v>32</v>
      </c>
      <c r="O253" s="18" t="s">
        <v>107</v>
      </c>
      <c r="P253" s="11" t="s">
        <v>108</v>
      </c>
      <c r="Q253" s="18" t="s">
        <v>32</v>
      </c>
      <c r="R253" s="18" t="s">
        <v>116</v>
      </c>
      <c r="S253" s="18" t="s">
        <v>32</v>
      </c>
    </row>
    <row r="254" spans="1:39" s="11" customFormat="1" ht="25.15" customHeight="1" x14ac:dyDescent="0.25">
      <c r="A254" s="11">
        <v>4</v>
      </c>
      <c r="B254" s="11" t="s">
        <v>555</v>
      </c>
      <c r="C254" s="45">
        <v>44622</v>
      </c>
      <c r="D254" s="36" t="s">
        <v>379</v>
      </c>
      <c r="E254" s="18" t="s">
        <v>21</v>
      </c>
      <c r="F254" s="20" t="s">
        <v>325</v>
      </c>
      <c r="G254" s="20" t="s">
        <v>32</v>
      </c>
      <c r="H254" s="20" t="s">
        <v>41</v>
      </c>
      <c r="I254" s="21" t="s">
        <v>105</v>
      </c>
      <c r="J254" s="18" t="s">
        <v>216</v>
      </c>
      <c r="K254" s="17" t="s">
        <v>649</v>
      </c>
      <c r="L254" s="18" t="s">
        <v>636</v>
      </c>
      <c r="M254" s="11" t="s">
        <v>289</v>
      </c>
      <c r="N254" s="18" t="s">
        <v>312</v>
      </c>
      <c r="O254" s="18" t="s">
        <v>107</v>
      </c>
      <c r="P254" s="11" t="s">
        <v>108</v>
      </c>
      <c r="Q254" s="18" t="s">
        <v>32</v>
      </c>
      <c r="R254" s="18" t="s">
        <v>116</v>
      </c>
      <c r="S254" s="18" t="s">
        <v>32</v>
      </c>
    </row>
    <row r="255" spans="1:39" s="11" customFormat="1" ht="25.15" customHeight="1" x14ac:dyDescent="0.25">
      <c r="A255" s="11">
        <v>5</v>
      </c>
      <c r="B255" s="11" t="s">
        <v>555</v>
      </c>
      <c r="C255" s="45">
        <v>44622</v>
      </c>
      <c r="D255" s="36" t="s">
        <v>379</v>
      </c>
      <c r="E255" s="18" t="s">
        <v>21</v>
      </c>
      <c r="F255" s="20" t="s">
        <v>354</v>
      </c>
      <c r="G255" s="20">
        <v>41639289</v>
      </c>
      <c r="H255" s="20" t="s">
        <v>24</v>
      </c>
      <c r="I255" s="21" t="s">
        <v>65</v>
      </c>
      <c r="J255" s="18" t="s">
        <v>216</v>
      </c>
      <c r="K255" s="18" t="s">
        <v>645</v>
      </c>
      <c r="L255" s="18" t="s">
        <v>7</v>
      </c>
      <c r="M255" s="18" t="s">
        <v>9</v>
      </c>
      <c r="N255" s="18" t="s">
        <v>312</v>
      </c>
      <c r="O255" s="17" t="s">
        <v>666</v>
      </c>
      <c r="P255" s="11" t="s">
        <v>108</v>
      </c>
      <c r="Q255" s="18" t="s">
        <v>32</v>
      </c>
      <c r="R255" s="18" t="s">
        <v>114</v>
      </c>
      <c r="S255" s="18" t="s">
        <v>190</v>
      </c>
    </row>
    <row r="256" spans="1:39" s="11" customFormat="1" ht="25.15" customHeight="1" x14ac:dyDescent="0.25">
      <c r="A256" s="11">
        <v>6</v>
      </c>
      <c r="B256" s="11" t="s">
        <v>555</v>
      </c>
      <c r="C256" s="45">
        <v>44623</v>
      </c>
      <c r="D256" s="36" t="s">
        <v>379</v>
      </c>
      <c r="E256" s="18" t="s">
        <v>21</v>
      </c>
      <c r="F256" s="20" t="s">
        <v>326</v>
      </c>
      <c r="G256" s="20" t="s">
        <v>32</v>
      </c>
      <c r="H256" s="20" t="s">
        <v>32</v>
      </c>
      <c r="I256" s="21" t="s">
        <v>65</v>
      </c>
      <c r="J256" s="18" t="s">
        <v>216</v>
      </c>
      <c r="K256" s="18" t="s">
        <v>645</v>
      </c>
      <c r="L256" s="18" t="s">
        <v>7</v>
      </c>
      <c r="M256" s="18" t="s">
        <v>9</v>
      </c>
      <c r="N256" s="18" t="s">
        <v>32</v>
      </c>
      <c r="O256" s="18" t="s">
        <v>106</v>
      </c>
      <c r="P256" s="11" t="s">
        <v>108</v>
      </c>
      <c r="Q256" s="18" t="s">
        <v>32</v>
      </c>
      <c r="R256" s="18" t="s">
        <v>114</v>
      </c>
      <c r="S256" s="18" t="s">
        <v>32</v>
      </c>
    </row>
    <row r="257" spans="1:39" s="11" customFormat="1" ht="25.15" customHeight="1" x14ac:dyDescent="0.25">
      <c r="A257" s="11">
        <v>7</v>
      </c>
      <c r="B257" s="11" t="s">
        <v>555</v>
      </c>
      <c r="C257" s="45">
        <v>44623</v>
      </c>
      <c r="D257" s="18" t="s">
        <v>32</v>
      </c>
      <c r="E257" s="18" t="s">
        <v>32</v>
      </c>
      <c r="F257" s="20" t="s">
        <v>331</v>
      </c>
      <c r="G257" s="20">
        <v>45484390</v>
      </c>
      <c r="H257" s="6" t="s">
        <v>23</v>
      </c>
      <c r="I257" s="21" t="s">
        <v>105</v>
      </c>
      <c r="J257" s="18" t="s">
        <v>216</v>
      </c>
      <c r="K257" s="18" t="s">
        <v>645</v>
      </c>
      <c r="L257" s="18" t="s">
        <v>7</v>
      </c>
      <c r="M257" s="18" t="s">
        <v>9</v>
      </c>
      <c r="N257" s="18" t="s">
        <v>32</v>
      </c>
      <c r="O257" s="17" t="s">
        <v>666</v>
      </c>
      <c r="P257" s="11" t="s">
        <v>108</v>
      </c>
      <c r="Q257" s="18" t="s">
        <v>32</v>
      </c>
      <c r="R257" s="18" t="s">
        <v>116</v>
      </c>
      <c r="S257" s="18" t="s">
        <v>32</v>
      </c>
    </row>
    <row r="258" spans="1:39" s="11" customFormat="1" ht="25.15" customHeight="1" x14ac:dyDescent="0.25">
      <c r="A258" s="11">
        <v>8</v>
      </c>
      <c r="B258" s="11" t="s">
        <v>555</v>
      </c>
      <c r="C258" s="45">
        <v>44623</v>
      </c>
      <c r="D258" s="36" t="s">
        <v>379</v>
      </c>
      <c r="E258" s="18" t="s">
        <v>21</v>
      </c>
      <c r="F258" s="20" t="s">
        <v>353</v>
      </c>
      <c r="G258" s="20">
        <v>32922507</v>
      </c>
      <c r="H258" s="20" t="s">
        <v>24</v>
      </c>
      <c r="I258" s="21" t="s">
        <v>65</v>
      </c>
      <c r="J258" s="18" t="s">
        <v>216</v>
      </c>
      <c r="K258" s="18" t="s">
        <v>645</v>
      </c>
      <c r="L258" s="18" t="s">
        <v>7</v>
      </c>
      <c r="M258" s="18" t="s">
        <v>9</v>
      </c>
      <c r="N258" s="18" t="s">
        <v>312</v>
      </c>
      <c r="O258" s="18" t="s">
        <v>107</v>
      </c>
      <c r="P258" s="11" t="s">
        <v>108</v>
      </c>
      <c r="Q258" s="18" t="s">
        <v>32</v>
      </c>
      <c r="R258" s="18" t="s">
        <v>114</v>
      </c>
      <c r="S258" s="18" t="s">
        <v>190</v>
      </c>
    </row>
    <row r="259" spans="1:39" s="11" customFormat="1" ht="25.15" customHeight="1" x14ac:dyDescent="0.25">
      <c r="A259" s="11">
        <v>9</v>
      </c>
      <c r="B259" s="11" t="s">
        <v>555</v>
      </c>
      <c r="C259" s="45">
        <v>44624</v>
      </c>
      <c r="D259" s="18" t="s">
        <v>32</v>
      </c>
      <c r="E259" s="18" t="s">
        <v>32</v>
      </c>
      <c r="F259" s="20" t="s">
        <v>332</v>
      </c>
      <c r="G259" s="20" t="s">
        <v>32</v>
      </c>
      <c r="H259" s="6" t="s">
        <v>47</v>
      </c>
      <c r="I259" s="21" t="s">
        <v>105</v>
      </c>
      <c r="J259" s="18" t="s">
        <v>216</v>
      </c>
      <c r="K259" s="4" t="s">
        <v>655</v>
      </c>
      <c r="L259" s="18" t="s">
        <v>642</v>
      </c>
      <c r="M259" s="11" t="s">
        <v>402</v>
      </c>
      <c r="N259" s="18" t="s">
        <v>32</v>
      </c>
      <c r="O259" s="18" t="s">
        <v>106</v>
      </c>
      <c r="P259" s="11" t="s">
        <v>108</v>
      </c>
      <c r="Q259" s="18" t="s">
        <v>32</v>
      </c>
      <c r="R259" s="18" t="s">
        <v>114</v>
      </c>
      <c r="S259" s="18" t="s">
        <v>32</v>
      </c>
    </row>
    <row r="260" spans="1:39" s="11" customFormat="1" ht="25.15" customHeight="1" x14ac:dyDescent="0.25">
      <c r="A260" s="11">
        <v>10</v>
      </c>
      <c r="B260" s="11" t="s">
        <v>555</v>
      </c>
      <c r="C260" s="45">
        <v>44624</v>
      </c>
      <c r="D260" s="18" t="s">
        <v>32</v>
      </c>
      <c r="E260" s="18" t="s">
        <v>32</v>
      </c>
      <c r="F260" s="20" t="s">
        <v>333</v>
      </c>
      <c r="G260" s="20">
        <v>40398493</v>
      </c>
      <c r="H260" s="20" t="s">
        <v>41</v>
      </c>
      <c r="I260" s="21" t="s">
        <v>65</v>
      </c>
      <c r="J260" s="18" t="s">
        <v>216</v>
      </c>
      <c r="K260" s="18" t="s">
        <v>645</v>
      </c>
      <c r="L260" s="18" t="s">
        <v>7</v>
      </c>
      <c r="M260" s="11" t="s">
        <v>175</v>
      </c>
      <c r="N260" s="18" t="s">
        <v>32</v>
      </c>
      <c r="O260" s="17" t="s">
        <v>666</v>
      </c>
      <c r="P260" s="11" t="s">
        <v>108</v>
      </c>
      <c r="Q260" s="18" t="s">
        <v>32</v>
      </c>
      <c r="R260" s="18" t="s">
        <v>116</v>
      </c>
      <c r="S260" s="18" t="s">
        <v>32</v>
      </c>
    </row>
    <row r="261" spans="1:39" s="4" customFormat="1" ht="25.15" customHeight="1" x14ac:dyDescent="0.25">
      <c r="A261" s="11">
        <v>11</v>
      </c>
      <c r="B261" s="4" t="s">
        <v>555</v>
      </c>
      <c r="C261" s="39">
        <v>44624</v>
      </c>
      <c r="D261" s="17" t="s">
        <v>32</v>
      </c>
      <c r="E261" s="17" t="s">
        <v>32</v>
      </c>
      <c r="F261" s="15" t="s">
        <v>335</v>
      </c>
      <c r="G261" s="15" t="s">
        <v>32</v>
      </c>
      <c r="H261" s="6" t="s">
        <v>23</v>
      </c>
      <c r="I261" s="16" t="s">
        <v>105</v>
      </c>
      <c r="J261" s="17" t="s">
        <v>216</v>
      </c>
      <c r="K261" s="18" t="s">
        <v>645</v>
      </c>
      <c r="L261" s="18" t="s">
        <v>7</v>
      </c>
      <c r="M261" s="18" t="s">
        <v>9</v>
      </c>
      <c r="N261" s="17" t="s">
        <v>32</v>
      </c>
      <c r="O261" s="17" t="s">
        <v>107</v>
      </c>
      <c r="P261" s="4" t="s">
        <v>108</v>
      </c>
      <c r="Q261" s="17" t="s">
        <v>32</v>
      </c>
      <c r="R261" s="17" t="s">
        <v>116</v>
      </c>
      <c r="S261" s="17" t="s">
        <v>190</v>
      </c>
    </row>
    <row r="262" spans="1:39" s="4" customFormat="1" ht="25.15" customHeight="1" x14ac:dyDescent="0.25">
      <c r="A262" s="11">
        <v>12</v>
      </c>
      <c r="B262" s="4" t="s">
        <v>555</v>
      </c>
      <c r="C262" s="39">
        <v>44624</v>
      </c>
      <c r="D262" s="17" t="s">
        <v>32</v>
      </c>
      <c r="E262" s="17" t="s">
        <v>32</v>
      </c>
      <c r="F262" s="15" t="s">
        <v>336</v>
      </c>
      <c r="G262" s="15" t="s">
        <v>32</v>
      </c>
      <c r="H262" s="15" t="s">
        <v>32</v>
      </c>
      <c r="I262" s="16" t="s">
        <v>105</v>
      </c>
      <c r="J262" s="17" t="s">
        <v>216</v>
      </c>
      <c r="K262" s="4" t="s">
        <v>655</v>
      </c>
      <c r="L262" s="18" t="s">
        <v>642</v>
      </c>
      <c r="M262" s="11" t="s">
        <v>643</v>
      </c>
      <c r="N262" s="17" t="s">
        <v>32</v>
      </c>
      <c r="O262" s="17" t="s">
        <v>106</v>
      </c>
      <c r="P262" s="4" t="s">
        <v>108</v>
      </c>
      <c r="Q262" s="17" t="s">
        <v>32</v>
      </c>
      <c r="R262" s="17" t="s">
        <v>114</v>
      </c>
      <c r="S262" s="17" t="s">
        <v>32</v>
      </c>
    </row>
    <row r="263" spans="1:39" s="4" customFormat="1" ht="25.15" customHeight="1" x14ac:dyDescent="0.25">
      <c r="A263" s="11">
        <v>13</v>
      </c>
      <c r="B263" s="4" t="s">
        <v>555</v>
      </c>
      <c r="C263" s="39">
        <v>44624</v>
      </c>
      <c r="D263" s="17" t="s">
        <v>32</v>
      </c>
      <c r="E263" s="17" t="s">
        <v>32</v>
      </c>
      <c r="F263" s="15" t="s">
        <v>338</v>
      </c>
      <c r="G263" s="15" t="s">
        <v>32</v>
      </c>
      <c r="H263" s="15" t="s">
        <v>32</v>
      </c>
      <c r="I263" s="16" t="s">
        <v>65</v>
      </c>
      <c r="J263" s="17" t="s">
        <v>216</v>
      </c>
      <c r="K263" s="18" t="s">
        <v>645</v>
      </c>
      <c r="L263" s="18" t="s">
        <v>7</v>
      </c>
      <c r="M263" s="18" t="s">
        <v>9</v>
      </c>
      <c r="N263" s="17" t="s">
        <v>32</v>
      </c>
      <c r="O263" s="17" t="s">
        <v>106</v>
      </c>
      <c r="P263" s="4" t="s">
        <v>108</v>
      </c>
      <c r="Q263" s="17" t="s">
        <v>32</v>
      </c>
      <c r="R263" s="17" t="s">
        <v>114</v>
      </c>
      <c r="S263" s="17" t="s">
        <v>32</v>
      </c>
    </row>
    <row r="264" spans="1:39" s="47" customFormat="1" ht="25.15" customHeight="1" x14ac:dyDescent="0.25">
      <c r="A264" s="11">
        <v>14</v>
      </c>
      <c r="B264" s="4" t="s">
        <v>555</v>
      </c>
      <c r="C264" s="39">
        <v>44624</v>
      </c>
      <c r="D264" s="17" t="s">
        <v>32</v>
      </c>
      <c r="E264" s="17" t="s">
        <v>32</v>
      </c>
      <c r="F264" s="15" t="s">
        <v>343</v>
      </c>
      <c r="G264" s="15" t="s">
        <v>32</v>
      </c>
      <c r="H264" s="15" t="s">
        <v>32</v>
      </c>
      <c r="I264" s="16" t="s">
        <v>65</v>
      </c>
      <c r="J264" s="17" t="s">
        <v>216</v>
      </c>
      <c r="K264" s="18" t="s">
        <v>645</v>
      </c>
      <c r="L264" s="18" t="s">
        <v>7</v>
      </c>
      <c r="M264" s="18" t="s">
        <v>9</v>
      </c>
      <c r="N264" s="17" t="s">
        <v>32</v>
      </c>
      <c r="O264" s="17" t="s">
        <v>106</v>
      </c>
      <c r="P264" s="4" t="s">
        <v>108</v>
      </c>
      <c r="Q264" s="17" t="s">
        <v>32</v>
      </c>
      <c r="R264" s="17" t="s">
        <v>114</v>
      </c>
      <c r="S264" s="17" t="s">
        <v>32</v>
      </c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</row>
    <row r="265" spans="1:39" s="47" customFormat="1" ht="25.15" customHeight="1" x14ac:dyDescent="0.25">
      <c r="A265" s="11">
        <v>15</v>
      </c>
      <c r="B265" s="4" t="s">
        <v>555</v>
      </c>
      <c r="C265" s="39">
        <v>44624</v>
      </c>
      <c r="D265" s="17" t="s">
        <v>32</v>
      </c>
      <c r="E265" s="17" t="s">
        <v>32</v>
      </c>
      <c r="F265" s="15" t="s">
        <v>348</v>
      </c>
      <c r="G265" s="15">
        <v>47982385</v>
      </c>
      <c r="H265" s="15" t="s">
        <v>32</v>
      </c>
      <c r="I265" s="16" t="s">
        <v>105</v>
      </c>
      <c r="J265" s="17" t="s">
        <v>216</v>
      </c>
      <c r="K265" s="17" t="s">
        <v>649</v>
      </c>
      <c r="L265" s="11" t="s">
        <v>636</v>
      </c>
      <c r="M265" s="18" t="s">
        <v>637</v>
      </c>
      <c r="N265" s="17" t="s">
        <v>32</v>
      </c>
      <c r="O265" s="17" t="s">
        <v>106</v>
      </c>
      <c r="P265" s="4" t="s">
        <v>108</v>
      </c>
      <c r="Q265" s="17" t="s">
        <v>32</v>
      </c>
      <c r="R265" s="17" t="s">
        <v>114</v>
      </c>
      <c r="S265" s="17" t="s">
        <v>32</v>
      </c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</row>
    <row r="266" spans="1:39" s="47" customFormat="1" ht="25.15" customHeight="1" x14ac:dyDescent="0.25">
      <c r="A266" s="11">
        <v>16</v>
      </c>
      <c r="B266" s="4" t="s">
        <v>555</v>
      </c>
      <c r="C266" s="39">
        <v>44624</v>
      </c>
      <c r="D266" s="17" t="s">
        <v>32</v>
      </c>
      <c r="E266" s="17" t="s">
        <v>32</v>
      </c>
      <c r="F266" s="15" t="s">
        <v>351</v>
      </c>
      <c r="G266" s="15">
        <v>41589172</v>
      </c>
      <c r="H266" s="15" t="s">
        <v>24</v>
      </c>
      <c r="I266" s="16" t="s">
        <v>65</v>
      </c>
      <c r="J266" s="17" t="s">
        <v>216</v>
      </c>
      <c r="K266" s="18" t="s">
        <v>645</v>
      </c>
      <c r="L266" s="18" t="s">
        <v>7</v>
      </c>
      <c r="M266" s="18" t="s">
        <v>9</v>
      </c>
      <c r="N266" s="17" t="s">
        <v>32</v>
      </c>
      <c r="O266" s="17" t="s">
        <v>666</v>
      </c>
      <c r="P266" s="4" t="s">
        <v>108</v>
      </c>
      <c r="Q266" s="17" t="s">
        <v>32</v>
      </c>
      <c r="R266" s="17" t="s">
        <v>114</v>
      </c>
      <c r="S266" s="17" t="s">
        <v>32</v>
      </c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  <row r="267" spans="1:39" s="11" customFormat="1" ht="25.15" customHeight="1" x14ac:dyDescent="0.25">
      <c r="A267" s="11">
        <v>17</v>
      </c>
      <c r="B267" s="11" t="s">
        <v>555</v>
      </c>
      <c r="C267" s="45">
        <v>44624</v>
      </c>
      <c r="D267" s="18" t="s">
        <v>32</v>
      </c>
      <c r="E267" s="18" t="s">
        <v>32</v>
      </c>
      <c r="F267" s="20" t="s">
        <v>352</v>
      </c>
      <c r="G267" s="20">
        <v>16655256</v>
      </c>
      <c r="H267" s="20" t="s">
        <v>41</v>
      </c>
      <c r="I267" s="21" t="s">
        <v>65</v>
      </c>
      <c r="J267" s="18" t="s">
        <v>216</v>
      </c>
      <c r="K267" s="18" t="s">
        <v>645</v>
      </c>
      <c r="L267" s="18" t="s">
        <v>7</v>
      </c>
      <c r="M267" s="18" t="s">
        <v>9</v>
      </c>
      <c r="N267" s="18" t="s">
        <v>153</v>
      </c>
      <c r="O267" s="17" t="s">
        <v>666</v>
      </c>
      <c r="P267" s="11" t="s">
        <v>108</v>
      </c>
      <c r="Q267" s="18" t="s">
        <v>32</v>
      </c>
      <c r="R267" s="18" t="s">
        <v>114</v>
      </c>
      <c r="S267" s="18" t="s">
        <v>190</v>
      </c>
    </row>
    <row r="268" spans="1:39" s="11" customFormat="1" ht="25.15" customHeight="1" x14ac:dyDescent="0.25">
      <c r="A268" s="11">
        <v>18</v>
      </c>
      <c r="B268" s="11" t="s">
        <v>555</v>
      </c>
      <c r="C268" s="45">
        <v>44624</v>
      </c>
      <c r="D268" s="18" t="s">
        <v>32</v>
      </c>
      <c r="E268" s="18" t="s">
        <v>32</v>
      </c>
      <c r="F268" s="20" t="s">
        <v>357</v>
      </c>
      <c r="G268" s="20" t="s">
        <v>32</v>
      </c>
      <c r="H268" s="20" t="s">
        <v>41</v>
      </c>
      <c r="I268" s="21" t="s">
        <v>65</v>
      </c>
      <c r="J268" s="18" t="s">
        <v>216</v>
      </c>
      <c r="K268" s="18" t="s">
        <v>645</v>
      </c>
      <c r="L268" s="18" t="s">
        <v>7</v>
      </c>
      <c r="M268" s="18" t="s">
        <v>9</v>
      </c>
      <c r="N268" s="18" t="s">
        <v>32</v>
      </c>
      <c r="O268" s="18" t="s">
        <v>107</v>
      </c>
      <c r="P268" s="11" t="s">
        <v>108</v>
      </c>
      <c r="Q268" s="18" t="s">
        <v>32</v>
      </c>
      <c r="R268" s="18" t="s">
        <v>114</v>
      </c>
      <c r="S268" s="18" t="s">
        <v>190</v>
      </c>
    </row>
    <row r="269" spans="1:39" s="11" customFormat="1" ht="25.15" customHeight="1" x14ac:dyDescent="0.25">
      <c r="A269" s="11">
        <v>19</v>
      </c>
      <c r="B269" s="11" t="s">
        <v>555</v>
      </c>
      <c r="C269" s="45">
        <v>44625</v>
      </c>
      <c r="D269" s="18" t="s">
        <v>32</v>
      </c>
      <c r="E269" s="18" t="s">
        <v>32</v>
      </c>
      <c r="F269" s="20" t="s">
        <v>337</v>
      </c>
      <c r="G269" s="20" t="s">
        <v>32</v>
      </c>
      <c r="H269" s="20" t="s">
        <v>32</v>
      </c>
      <c r="I269" s="21" t="s">
        <v>105</v>
      </c>
      <c r="J269" s="18" t="s">
        <v>216</v>
      </c>
      <c r="K269" s="17" t="s">
        <v>301</v>
      </c>
      <c r="L269" s="18" t="s">
        <v>633</v>
      </c>
      <c r="M269" s="11" t="s">
        <v>50</v>
      </c>
      <c r="N269" s="18" t="s">
        <v>32</v>
      </c>
      <c r="O269" s="18" t="s">
        <v>107</v>
      </c>
      <c r="P269" s="11" t="s">
        <v>108</v>
      </c>
      <c r="Q269" s="18" t="s">
        <v>32</v>
      </c>
      <c r="R269" s="18" t="s">
        <v>114</v>
      </c>
      <c r="S269" s="18" t="s">
        <v>32</v>
      </c>
    </row>
    <row r="270" spans="1:39" s="11" customFormat="1" ht="25.15" customHeight="1" x14ac:dyDescent="0.25">
      <c r="A270" s="11">
        <v>20</v>
      </c>
      <c r="B270" s="11" t="s">
        <v>555</v>
      </c>
      <c r="C270" s="45">
        <v>44625</v>
      </c>
      <c r="D270" s="18" t="s">
        <v>32</v>
      </c>
      <c r="E270" s="18" t="s">
        <v>32</v>
      </c>
      <c r="F270" s="20" t="s">
        <v>339</v>
      </c>
      <c r="G270" s="20" t="s">
        <v>32</v>
      </c>
      <c r="H270" s="20" t="s">
        <v>32</v>
      </c>
      <c r="I270" s="21" t="s">
        <v>65</v>
      </c>
      <c r="J270" s="18" t="s">
        <v>216</v>
      </c>
      <c r="K270" s="18" t="s">
        <v>645</v>
      </c>
      <c r="L270" s="18" t="s">
        <v>7</v>
      </c>
      <c r="M270" s="18" t="s">
        <v>9</v>
      </c>
      <c r="N270" s="18" t="s">
        <v>32</v>
      </c>
      <c r="O270" s="18" t="s">
        <v>106</v>
      </c>
      <c r="P270" s="11" t="s">
        <v>108</v>
      </c>
      <c r="Q270" s="18" t="s">
        <v>32</v>
      </c>
      <c r="R270" s="18" t="s">
        <v>114</v>
      </c>
      <c r="S270" s="18" t="s">
        <v>32</v>
      </c>
    </row>
    <row r="271" spans="1:39" s="11" customFormat="1" ht="25.15" customHeight="1" x14ac:dyDescent="0.25">
      <c r="A271" s="11">
        <v>21</v>
      </c>
      <c r="B271" s="11" t="s">
        <v>555</v>
      </c>
      <c r="C271" s="45">
        <v>44625</v>
      </c>
      <c r="D271" s="18" t="s">
        <v>378</v>
      </c>
      <c r="E271" s="18" t="s">
        <v>5</v>
      </c>
      <c r="F271" s="20" t="s">
        <v>340</v>
      </c>
      <c r="G271" s="20">
        <v>47680875</v>
      </c>
      <c r="H271" s="20" t="s">
        <v>341</v>
      </c>
      <c r="I271" s="21" t="s">
        <v>105</v>
      </c>
      <c r="J271" s="18" t="s">
        <v>216</v>
      </c>
      <c r="K271" s="18" t="s">
        <v>645</v>
      </c>
      <c r="L271" s="18" t="s">
        <v>7</v>
      </c>
      <c r="M271" s="11" t="s">
        <v>175</v>
      </c>
      <c r="N271" s="18" t="s">
        <v>32</v>
      </c>
      <c r="O271" s="18" t="s">
        <v>107</v>
      </c>
      <c r="P271" s="11" t="s">
        <v>108</v>
      </c>
      <c r="Q271" s="18" t="s">
        <v>32</v>
      </c>
      <c r="R271" s="18" t="s">
        <v>114</v>
      </c>
      <c r="S271" s="18" t="s">
        <v>32</v>
      </c>
    </row>
    <row r="272" spans="1:39" s="11" customFormat="1" ht="25.15" customHeight="1" x14ac:dyDescent="0.25">
      <c r="A272" s="11">
        <v>22</v>
      </c>
      <c r="B272" s="11" t="s">
        <v>555</v>
      </c>
      <c r="C272" s="45">
        <v>44625</v>
      </c>
      <c r="D272" s="18" t="s">
        <v>32</v>
      </c>
      <c r="E272" s="18" t="s">
        <v>32</v>
      </c>
      <c r="F272" s="20" t="s">
        <v>342</v>
      </c>
      <c r="G272" s="20">
        <v>47588538</v>
      </c>
      <c r="H272" s="20" t="s">
        <v>32</v>
      </c>
      <c r="I272" s="21" t="s">
        <v>105</v>
      </c>
      <c r="J272" s="18" t="s">
        <v>216</v>
      </c>
      <c r="K272" s="18" t="s">
        <v>645</v>
      </c>
      <c r="L272" s="18" t="s">
        <v>7</v>
      </c>
      <c r="M272" s="18" t="s">
        <v>9</v>
      </c>
      <c r="N272" s="18" t="s">
        <v>32</v>
      </c>
      <c r="O272" s="18" t="s">
        <v>107</v>
      </c>
      <c r="P272" s="11" t="s">
        <v>108</v>
      </c>
      <c r="Q272" s="18" t="s">
        <v>32</v>
      </c>
      <c r="R272" s="18" t="s">
        <v>114</v>
      </c>
      <c r="S272" s="18" t="s">
        <v>32</v>
      </c>
    </row>
    <row r="273" spans="1:19" s="11" customFormat="1" ht="25.15" customHeight="1" x14ac:dyDescent="0.25">
      <c r="A273" s="11">
        <v>23</v>
      </c>
      <c r="B273" s="11" t="s">
        <v>555</v>
      </c>
      <c r="C273" s="45">
        <v>44625</v>
      </c>
      <c r="D273" s="18" t="s">
        <v>32</v>
      </c>
      <c r="E273" s="18" t="s">
        <v>32</v>
      </c>
      <c r="F273" s="20" t="s">
        <v>346</v>
      </c>
      <c r="G273" s="20">
        <v>44963940</v>
      </c>
      <c r="H273" s="20" t="s">
        <v>32</v>
      </c>
      <c r="I273" s="21" t="s">
        <v>105</v>
      </c>
      <c r="J273" s="18" t="s">
        <v>216</v>
      </c>
      <c r="K273" s="18" t="s">
        <v>645</v>
      </c>
      <c r="L273" s="18" t="s">
        <v>7</v>
      </c>
      <c r="M273" s="11" t="s">
        <v>53</v>
      </c>
      <c r="N273" s="18" t="s">
        <v>32</v>
      </c>
      <c r="O273" s="17" t="s">
        <v>666</v>
      </c>
      <c r="P273" s="11" t="s">
        <v>108</v>
      </c>
      <c r="Q273" s="18" t="s">
        <v>32</v>
      </c>
      <c r="R273" s="18" t="s">
        <v>116</v>
      </c>
      <c r="S273" s="18" t="s">
        <v>190</v>
      </c>
    </row>
    <row r="274" spans="1:19" s="11" customFormat="1" ht="25.15" customHeight="1" x14ac:dyDescent="0.25">
      <c r="A274" s="11">
        <v>24</v>
      </c>
      <c r="B274" s="11" t="s">
        <v>555</v>
      </c>
      <c r="C274" s="45">
        <v>44625</v>
      </c>
      <c r="D274" s="18" t="s">
        <v>32</v>
      </c>
      <c r="E274" s="18" t="s">
        <v>32</v>
      </c>
      <c r="F274" s="20" t="s">
        <v>347</v>
      </c>
      <c r="G274" s="20" t="s">
        <v>32</v>
      </c>
      <c r="H274" s="20" t="s">
        <v>32</v>
      </c>
      <c r="I274" s="21" t="s">
        <v>105</v>
      </c>
      <c r="J274" s="18" t="s">
        <v>216</v>
      </c>
      <c r="K274" s="17" t="s">
        <v>301</v>
      </c>
      <c r="L274" s="18" t="s">
        <v>633</v>
      </c>
      <c r="M274" s="11" t="s">
        <v>50</v>
      </c>
      <c r="N274" s="18" t="s">
        <v>32</v>
      </c>
      <c r="O274" s="18" t="s">
        <v>106</v>
      </c>
      <c r="P274" s="11" t="s">
        <v>108</v>
      </c>
      <c r="Q274" s="18"/>
      <c r="R274" s="18" t="s">
        <v>114</v>
      </c>
      <c r="S274" s="18" t="s">
        <v>32</v>
      </c>
    </row>
    <row r="275" spans="1:19" s="11" customFormat="1" ht="25.15" customHeight="1" x14ac:dyDescent="0.25">
      <c r="A275" s="11">
        <v>25</v>
      </c>
      <c r="B275" s="11" t="s">
        <v>555</v>
      </c>
      <c r="C275" s="45">
        <v>44625</v>
      </c>
      <c r="D275" s="18" t="s">
        <v>32</v>
      </c>
      <c r="E275" s="18" t="s">
        <v>32</v>
      </c>
      <c r="F275" s="20" t="s">
        <v>356</v>
      </c>
      <c r="G275" s="20" t="s">
        <v>32</v>
      </c>
      <c r="H275" s="6" t="s">
        <v>47</v>
      </c>
      <c r="I275" s="21" t="s">
        <v>105</v>
      </c>
      <c r="J275" s="18" t="s">
        <v>216</v>
      </c>
      <c r="K275" s="18" t="s">
        <v>645</v>
      </c>
      <c r="L275" s="18" t="s">
        <v>7</v>
      </c>
      <c r="M275" s="18" t="s">
        <v>9</v>
      </c>
      <c r="N275" s="18" t="s">
        <v>175</v>
      </c>
      <c r="O275" s="18" t="s">
        <v>107</v>
      </c>
      <c r="P275" s="11" t="s">
        <v>108</v>
      </c>
      <c r="Q275" s="18" t="s">
        <v>32</v>
      </c>
      <c r="R275" s="18" t="s">
        <v>114</v>
      </c>
      <c r="S275" s="18" t="s">
        <v>190</v>
      </c>
    </row>
    <row r="276" spans="1:19" s="11" customFormat="1" ht="25.15" customHeight="1" x14ac:dyDescent="0.25">
      <c r="A276" s="11">
        <v>26</v>
      </c>
      <c r="B276" s="11" t="s">
        <v>555</v>
      </c>
      <c r="C276" s="45">
        <v>44625</v>
      </c>
      <c r="D276" s="36" t="s">
        <v>379</v>
      </c>
      <c r="E276" s="18" t="s">
        <v>21</v>
      </c>
      <c r="F276" s="20" t="s">
        <v>347</v>
      </c>
      <c r="G276" s="20" t="s">
        <v>32</v>
      </c>
      <c r="H276" s="20" t="s">
        <v>32</v>
      </c>
      <c r="I276" s="21" t="s">
        <v>65</v>
      </c>
      <c r="J276" s="18" t="s">
        <v>216</v>
      </c>
      <c r="K276" s="17" t="s">
        <v>301</v>
      </c>
      <c r="L276" s="18" t="s">
        <v>633</v>
      </c>
      <c r="M276" s="11" t="s">
        <v>50</v>
      </c>
      <c r="N276" s="18" t="s">
        <v>32</v>
      </c>
      <c r="O276" s="18" t="s">
        <v>106</v>
      </c>
      <c r="P276" s="11" t="s">
        <v>108</v>
      </c>
      <c r="Q276" s="18" t="s">
        <v>32</v>
      </c>
      <c r="R276" s="18" t="s">
        <v>73</v>
      </c>
      <c r="S276" s="18" t="s">
        <v>32</v>
      </c>
    </row>
    <row r="277" spans="1:19" s="11" customFormat="1" ht="25.15" customHeight="1" x14ac:dyDescent="0.25">
      <c r="A277" s="11">
        <v>27</v>
      </c>
      <c r="B277" s="11" t="s">
        <v>555</v>
      </c>
      <c r="C277" s="45">
        <v>44626</v>
      </c>
      <c r="D277" s="18" t="s">
        <v>32</v>
      </c>
      <c r="E277" s="18" t="s">
        <v>32</v>
      </c>
      <c r="F277" s="20" t="s">
        <v>355</v>
      </c>
      <c r="G277" s="20" t="s">
        <v>32</v>
      </c>
      <c r="H277" s="20" t="s">
        <v>24</v>
      </c>
      <c r="I277" s="21" t="s">
        <v>65</v>
      </c>
      <c r="J277" s="18" t="s">
        <v>216</v>
      </c>
      <c r="K277" s="18" t="s">
        <v>645</v>
      </c>
      <c r="L277" s="18" t="s">
        <v>7</v>
      </c>
      <c r="M277" s="18" t="s">
        <v>9</v>
      </c>
      <c r="N277" s="18" t="s">
        <v>312</v>
      </c>
      <c r="O277" s="18" t="s">
        <v>106</v>
      </c>
      <c r="P277" s="11" t="s">
        <v>108</v>
      </c>
      <c r="Q277" s="18" t="s">
        <v>32</v>
      </c>
      <c r="R277" s="18" t="s">
        <v>114</v>
      </c>
      <c r="S277" s="18" t="s">
        <v>32</v>
      </c>
    </row>
    <row r="278" spans="1:19" s="11" customFormat="1" ht="25.15" customHeight="1" x14ac:dyDescent="0.25">
      <c r="A278" s="11">
        <v>28</v>
      </c>
      <c r="B278" s="11" t="s">
        <v>555</v>
      </c>
      <c r="C278" s="45">
        <v>44627</v>
      </c>
      <c r="D278" s="18" t="s">
        <v>32</v>
      </c>
      <c r="E278" s="18" t="s">
        <v>32</v>
      </c>
      <c r="F278" s="20" t="s">
        <v>349</v>
      </c>
      <c r="G278" s="20" t="s">
        <v>32</v>
      </c>
      <c r="H278" s="20" t="s">
        <v>41</v>
      </c>
      <c r="I278" s="21" t="s">
        <v>65</v>
      </c>
      <c r="J278" s="18" t="s">
        <v>13</v>
      </c>
      <c r="K278" s="18" t="s">
        <v>645</v>
      </c>
      <c r="L278" s="18" t="s">
        <v>7</v>
      </c>
      <c r="M278" s="18" t="s">
        <v>9</v>
      </c>
      <c r="N278" s="18" t="s">
        <v>32</v>
      </c>
      <c r="O278" s="18" t="s">
        <v>106</v>
      </c>
      <c r="P278" s="11" t="s">
        <v>108</v>
      </c>
      <c r="Q278" s="18" t="s">
        <v>32</v>
      </c>
      <c r="R278" s="18" t="s">
        <v>114</v>
      </c>
      <c r="S278" s="18" t="s">
        <v>32</v>
      </c>
    </row>
    <row r="279" spans="1:19" s="11" customFormat="1" ht="25.15" customHeight="1" x14ac:dyDescent="0.25">
      <c r="A279" s="11">
        <v>29</v>
      </c>
      <c r="B279" s="11" t="s">
        <v>555</v>
      </c>
      <c r="C279" s="45">
        <v>44627</v>
      </c>
      <c r="D279" s="18" t="s">
        <v>32</v>
      </c>
      <c r="E279" s="18" t="s">
        <v>32</v>
      </c>
      <c r="F279" s="20" t="s">
        <v>350</v>
      </c>
      <c r="G279" s="20" t="s">
        <v>32</v>
      </c>
      <c r="H279" s="20" t="s">
        <v>32</v>
      </c>
      <c r="I279" s="21" t="s">
        <v>65</v>
      </c>
      <c r="J279" s="18" t="s">
        <v>216</v>
      </c>
      <c r="K279" s="18" t="s">
        <v>645</v>
      </c>
      <c r="L279" s="18" t="s">
        <v>7</v>
      </c>
      <c r="M279" s="18" t="s">
        <v>9</v>
      </c>
      <c r="N279" s="18" t="s">
        <v>32</v>
      </c>
      <c r="O279" s="18" t="s">
        <v>106</v>
      </c>
      <c r="P279" s="11" t="s">
        <v>108</v>
      </c>
      <c r="Q279" s="18" t="s">
        <v>32</v>
      </c>
      <c r="R279" s="18" t="s">
        <v>114</v>
      </c>
      <c r="S279" s="18" t="s">
        <v>32</v>
      </c>
    </row>
    <row r="280" spans="1:19" s="11" customFormat="1" ht="25.15" customHeight="1" x14ac:dyDescent="0.25">
      <c r="A280" s="11">
        <v>30</v>
      </c>
      <c r="B280" s="11" t="s">
        <v>555</v>
      </c>
      <c r="C280" s="45">
        <v>44627</v>
      </c>
      <c r="D280" s="18" t="s">
        <v>32</v>
      </c>
      <c r="E280" s="18" t="s">
        <v>32</v>
      </c>
      <c r="F280" s="20" t="s">
        <v>358</v>
      </c>
      <c r="G280" s="20" t="s">
        <v>32</v>
      </c>
      <c r="H280" s="6" t="s">
        <v>47</v>
      </c>
      <c r="I280" s="21" t="s">
        <v>65</v>
      </c>
      <c r="J280" s="18" t="s">
        <v>216</v>
      </c>
      <c r="K280" s="18" t="s">
        <v>645</v>
      </c>
      <c r="L280" s="18" t="s">
        <v>7</v>
      </c>
      <c r="M280" s="11" t="s">
        <v>53</v>
      </c>
      <c r="N280" s="18" t="s">
        <v>32</v>
      </c>
      <c r="O280" s="18" t="s">
        <v>107</v>
      </c>
      <c r="P280" s="11" t="s">
        <v>108</v>
      </c>
      <c r="Q280" s="18" t="s">
        <v>238</v>
      </c>
      <c r="R280" s="18" t="s">
        <v>114</v>
      </c>
      <c r="S280" s="18" t="s">
        <v>190</v>
      </c>
    </row>
    <row r="281" spans="1:19" s="11" customFormat="1" ht="25.15" customHeight="1" x14ac:dyDescent="0.25">
      <c r="A281" s="11">
        <v>31</v>
      </c>
      <c r="B281" s="11" t="s">
        <v>555</v>
      </c>
      <c r="C281" s="45">
        <v>44627</v>
      </c>
      <c r="D281" s="18" t="s">
        <v>32</v>
      </c>
      <c r="E281" s="18" t="s">
        <v>32</v>
      </c>
      <c r="F281" s="20" t="s">
        <v>359</v>
      </c>
      <c r="G281" s="20" t="s">
        <v>32</v>
      </c>
      <c r="H281" s="20" t="s">
        <v>32</v>
      </c>
      <c r="I281" s="21" t="s">
        <v>105</v>
      </c>
      <c r="J281" s="18" t="s">
        <v>216</v>
      </c>
      <c r="K281" s="18" t="s">
        <v>645</v>
      </c>
      <c r="L281" s="18" t="s">
        <v>7</v>
      </c>
      <c r="M281" s="18" t="s">
        <v>9</v>
      </c>
      <c r="N281" s="18" t="s">
        <v>32</v>
      </c>
      <c r="O281" s="18" t="s">
        <v>106</v>
      </c>
      <c r="P281" s="11" t="s">
        <v>108</v>
      </c>
      <c r="Q281" s="18" t="s">
        <v>32</v>
      </c>
      <c r="R281" s="18" t="s">
        <v>114</v>
      </c>
      <c r="S281" s="18" t="s">
        <v>32</v>
      </c>
    </row>
    <row r="282" spans="1:19" s="11" customFormat="1" ht="25.15" customHeight="1" x14ac:dyDescent="0.25">
      <c r="A282" s="11">
        <v>32</v>
      </c>
      <c r="B282" s="11" t="s">
        <v>555</v>
      </c>
      <c r="C282" s="45">
        <v>44628</v>
      </c>
      <c r="D282" s="18" t="s">
        <v>32</v>
      </c>
      <c r="E282" s="18" t="s">
        <v>32</v>
      </c>
      <c r="F282" s="20" t="s">
        <v>360</v>
      </c>
      <c r="G282" s="20">
        <v>40009390</v>
      </c>
      <c r="H282" s="6" t="s">
        <v>47</v>
      </c>
      <c r="I282" s="21" t="s">
        <v>105</v>
      </c>
      <c r="J282" s="18" t="s">
        <v>216</v>
      </c>
      <c r="K282" s="18" t="s">
        <v>301</v>
      </c>
      <c r="L282" s="18" t="s">
        <v>391</v>
      </c>
      <c r="M282" s="11" t="s">
        <v>652</v>
      </c>
      <c r="N282" s="18" t="s">
        <v>32</v>
      </c>
      <c r="O282" s="17" t="s">
        <v>666</v>
      </c>
      <c r="P282" s="11" t="s">
        <v>108</v>
      </c>
      <c r="Q282" s="18" t="s">
        <v>110</v>
      </c>
      <c r="R282" s="18" t="s">
        <v>114</v>
      </c>
      <c r="S282" s="18" t="s">
        <v>32</v>
      </c>
    </row>
    <row r="283" spans="1:19" s="11" customFormat="1" ht="25.15" customHeight="1" x14ac:dyDescent="0.25">
      <c r="A283" s="11">
        <v>33</v>
      </c>
      <c r="B283" s="11" t="s">
        <v>555</v>
      </c>
      <c r="C283" s="45">
        <v>44628</v>
      </c>
      <c r="D283" s="18" t="s">
        <v>32</v>
      </c>
      <c r="E283" s="18" t="s">
        <v>32</v>
      </c>
      <c r="F283" s="20" t="s">
        <v>361</v>
      </c>
      <c r="G283" s="20" t="s">
        <v>32</v>
      </c>
      <c r="H283" s="20" t="s">
        <v>24</v>
      </c>
      <c r="I283" s="21" t="s">
        <v>105</v>
      </c>
      <c r="J283" s="18" t="s">
        <v>216</v>
      </c>
      <c r="K283" s="18" t="s">
        <v>645</v>
      </c>
      <c r="L283" s="18" t="s">
        <v>7</v>
      </c>
      <c r="M283" s="18" t="s">
        <v>9</v>
      </c>
      <c r="N283" s="18" t="s">
        <v>175</v>
      </c>
      <c r="O283" s="18" t="s">
        <v>107</v>
      </c>
      <c r="P283" s="11" t="s">
        <v>108</v>
      </c>
      <c r="Q283" s="18" t="s">
        <v>32</v>
      </c>
      <c r="R283" s="18" t="s">
        <v>114</v>
      </c>
      <c r="S283" s="18" t="s">
        <v>190</v>
      </c>
    </row>
    <row r="284" spans="1:19" s="11" customFormat="1" ht="25.15" customHeight="1" x14ac:dyDescent="0.25">
      <c r="A284" s="11">
        <v>34</v>
      </c>
      <c r="B284" s="11" t="s">
        <v>555</v>
      </c>
      <c r="C284" s="45">
        <v>44628</v>
      </c>
      <c r="D284" s="18" t="s">
        <v>32</v>
      </c>
      <c r="E284" s="18" t="s">
        <v>32</v>
      </c>
      <c r="F284" s="20" t="s">
        <v>362</v>
      </c>
      <c r="G284" s="20" t="s">
        <v>32</v>
      </c>
      <c r="H284" s="6" t="s">
        <v>47</v>
      </c>
      <c r="I284" s="21" t="s">
        <v>105</v>
      </c>
      <c r="J284" s="18" t="s">
        <v>216</v>
      </c>
      <c r="K284" s="18" t="s">
        <v>645</v>
      </c>
      <c r="L284" s="18" t="s">
        <v>7</v>
      </c>
      <c r="M284" s="11" t="s">
        <v>175</v>
      </c>
      <c r="N284" s="18" t="s">
        <v>32</v>
      </c>
      <c r="O284" s="18" t="s">
        <v>107</v>
      </c>
      <c r="P284" s="11" t="s">
        <v>108</v>
      </c>
      <c r="Q284" s="18" t="s">
        <v>32</v>
      </c>
      <c r="R284" s="18" t="s">
        <v>116</v>
      </c>
      <c r="S284" s="18" t="s">
        <v>32</v>
      </c>
    </row>
    <row r="285" spans="1:19" s="11" customFormat="1" ht="25.15" customHeight="1" x14ac:dyDescent="0.25">
      <c r="A285" s="11">
        <v>35</v>
      </c>
      <c r="B285" s="11" t="s">
        <v>555</v>
      </c>
      <c r="C285" s="45">
        <v>44628</v>
      </c>
      <c r="D285" s="18" t="s">
        <v>32</v>
      </c>
      <c r="E285" s="18" t="s">
        <v>32</v>
      </c>
      <c r="F285" s="20" t="s">
        <v>363</v>
      </c>
      <c r="G285" s="20" t="s">
        <v>32</v>
      </c>
      <c r="H285" s="20" t="s">
        <v>32</v>
      </c>
      <c r="I285" s="21" t="s">
        <v>105</v>
      </c>
      <c r="J285" s="18" t="s">
        <v>32</v>
      </c>
      <c r="K285" s="18" t="s">
        <v>645</v>
      </c>
      <c r="L285" s="18" t="s">
        <v>7</v>
      </c>
      <c r="M285" s="11" t="s">
        <v>251</v>
      </c>
      <c r="N285" s="18" t="s">
        <v>32</v>
      </c>
      <c r="O285" s="18" t="s">
        <v>106</v>
      </c>
      <c r="P285" s="11" t="s">
        <v>108</v>
      </c>
      <c r="Q285" s="18" t="s">
        <v>32</v>
      </c>
      <c r="R285" s="18" t="s">
        <v>364</v>
      </c>
      <c r="S285" s="18" t="s">
        <v>32</v>
      </c>
    </row>
    <row r="286" spans="1:19" s="11" customFormat="1" ht="25.15" customHeight="1" x14ac:dyDescent="0.25">
      <c r="A286" s="11">
        <v>36</v>
      </c>
      <c r="B286" s="11" t="s">
        <v>555</v>
      </c>
      <c r="C286" s="45">
        <v>44628</v>
      </c>
      <c r="D286" s="18" t="s">
        <v>32</v>
      </c>
      <c r="E286" s="18" t="s">
        <v>32</v>
      </c>
      <c r="F286" s="20" t="s">
        <v>365</v>
      </c>
      <c r="G286" s="20" t="s">
        <v>32</v>
      </c>
      <c r="H286" s="20" t="s">
        <v>32</v>
      </c>
      <c r="I286" s="21" t="s">
        <v>65</v>
      </c>
      <c r="J286" s="18" t="s">
        <v>216</v>
      </c>
      <c r="K286" s="18" t="s">
        <v>645</v>
      </c>
      <c r="L286" s="18" t="s">
        <v>7</v>
      </c>
      <c r="M286" s="18" t="s">
        <v>9</v>
      </c>
      <c r="N286" s="18" t="s">
        <v>32</v>
      </c>
      <c r="O286" s="18" t="s">
        <v>106</v>
      </c>
      <c r="P286" s="11" t="s">
        <v>108</v>
      </c>
      <c r="Q286" s="18" t="s">
        <v>32</v>
      </c>
      <c r="R286" s="18" t="s">
        <v>114</v>
      </c>
      <c r="S286" s="18" t="s">
        <v>32</v>
      </c>
    </row>
    <row r="287" spans="1:19" s="11" customFormat="1" ht="25.15" customHeight="1" x14ac:dyDescent="0.25">
      <c r="A287" s="11">
        <v>37</v>
      </c>
      <c r="B287" s="11" t="s">
        <v>555</v>
      </c>
      <c r="C287" s="45">
        <v>44628</v>
      </c>
      <c r="D287" s="18" t="s">
        <v>32</v>
      </c>
      <c r="E287" s="18" t="s">
        <v>32</v>
      </c>
      <c r="F287" s="20" t="s">
        <v>366</v>
      </c>
      <c r="G287" s="20" t="s">
        <v>32</v>
      </c>
      <c r="H287" s="6" t="s">
        <v>47</v>
      </c>
      <c r="I287" s="21" t="s">
        <v>65</v>
      </c>
      <c r="J287" s="18" t="s">
        <v>216</v>
      </c>
      <c r="K287" s="18" t="s">
        <v>645</v>
      </c>
      <c r="L287" s="18" t="s">
        <v>7</v>
      </c>
      <c r="M287" s="18" t="s">
        <v>9</v>
      </c>
      <c r="N287" s="18" t="s">
        <v>32</v>
      </c>
      <c r="O287" s="18" t="s">
        <v>106</v>
      </c>
      <c r="P287" s="11" t="s">
        <v>108</v>
      </c>
      <c r="Q287" s="18" t="s">
        <v>32</v>
      </c>
      <c r="R287" s="18" t="s">
        <v>116</v>
      </c>
      <c r="S287" s="18" t="s">
        <v>32</v>
      </c>
    </row>
    <row r="288" spans="1:19" s="11" customFormat="1" ht="25.15" customHeight="1" x14ac:dyDescent="0.25">
      <c r="A288" s="11">
        <v>38</v>
      </c>
      <c r="B288" s="11" t="s">
        <v>555</v>
      </c>
      <c r="C288" s="45">
        <v>44628</v>
      </c>
      <c r="D288" s="18" t="s">
        <v>32</v>
      </c>
      <c r="E288" s="18" t="s">
        <v>32</v>
      </c>
      <c r="F288" s="20" t="s">
        <v>371</v>
      </c>
      <c r="G288" s="20" t="s">
        <v>32</v>
      </c>
      <c r="H288" s="20" t="s">
        <v>41</v>
      </c>
      <c r="I288" s="21" t="s">
        <v>105</v>
      </c>
      <c r="J288" s="18" t="s">
        <v>216</v>
      </c>
      <c r="K288" s="4" t="s">
        <v>655</v>
      </c>
      <c r="L288" s="18" t="s">
        <v>642</v>
      </c>
      <c r="M288" s="11" t="s">
        <v>153</v>
      </c>
      <c r="N288" s="18" t="s">
        <v>32</v>
      </c>
      <c r="O288" s="18" t="s">
        <v>106</v>
      </c>
      <c r="P288" s="11" t="s">
        <v>108</v>
      </c>
      <c r="Q288" s="18" t="s">
        <v>32</v>
      </c>
      <c r="R288" s="18" t="s">
        <v>116</v>
      </c>
      <c r="S288" s="18" t="s">
        <v>32</v>
      </c>
    </row>
    <row r="289" spans="1:19" s="11" customFormat="1" ht="25.15" customHeight="1" x14ac:dyDescent="0.25">
      <c r="A289" s="11">
        <v>39</v>
      </c>
      <c r="B289" s="11" t="s">
        <v>555</v>
      </c>
      <c r="C289" s="45">
        <v>44628</v>
      </c>
      <c r="D289" s="36" t="s">
        <v>379</v>
      </c>
      <c r="E289" s="18" t="s">
        <v>21</v>
      </c>
      <c r="F289" s="20" t="s">
        <v>377</v>
      </c>
      <c r="G289" s="20" t="s">
        <v>32</v>
      </c>
      <c r="H289" s="20" t="s">
        <v>41</v>
      </c>
      <c r="I289" s="21" t="s">
        <v>65</v>
      </c>
      <c r="J289" s="18" t="s">
        <v>216</v>
      </c>
      <c r="K289" s="18" t="s">
        <v>645</v>
      </c>
      <c r="L289" s="18" t="s">
        <v>7</v>
      </c>
      <c r="M289" s="18" t="s">
        <v>9</v>
      </c>
      <c r="N289" s="18" t="s">
        <v>175</v>
      </c>
      <c r="O289" s="18" t="s">
        <v>106</v>
      </c>
      <c r="P289" s="11" t="s">
        <v>108</v>
      </c>
      <c r="Q289" s="18" t="s">
        <v>32</v>
      </c>
      <c r="R289" s="18" t="s">
        <v>114</v>
      </c>
      <c r="S289" s="18" t="s">
        <v>32</v>
      </c>
    </row>
    <row r="290" spans="1:19" s="11" customFormat="1" ht="25.15" customHeight="1" x14ac:dyDescent="0.25">
      <c r="A290" s="11">
        <v>40</v>
      </c>
      <c r="B290" s="11" t="s">
        <v>555</v>
      </c>
      <c r="C290" s="45">
        <v>44629</v>
      </c>
      <c r="D290" s="18" t="s">
        <v>32</v>
      </c>
      <c r="E290" s="18" t="s">
        <v>32</v>
      </c>
      <c r="F290" s="20" t="s">
        <v>367</v>
      </c>
      <c r="G290" s="20">
        <v>41742589</v>
      </c>
      <c r="H290" s="20" t="s">
        <v>32</v>
      </c>
      <c r="I290" s="21" t="s">
        <v>65</v>
      </c>
      <c r="J290" s="18" t="s">
        <v>216</v>
      </c>
      <c r="K290" s="18" t="s">
        <v>645</v>
      </c>
      <c r="L290" s="18" t="s">
        <v>7</v>
      </c>
      <c r="M290" s="18" t="s">
        <v>9</v>
      </c>
      <c r="N290" s="18" t="s">
        <v>32</v>
      </c>
      <c r="O290" s="18" t="s">
        <v>106</v>
      </c>
      <c r="P290" s="11" t="s">
        <v>108</v>
      </c>
      <c r="Q290" s="18" t="s">
        <v>32</v>
      </c>
      <c r="R290" s="18" t="s">
        <v>116</v>
      </c>
      <c r="S290" s="18" t="s">
        <v>32</v>
      </c>
    </row>
    <row r="291" spans="1:19" s="11" customFormat="1" ht="25.15" customHeight="1" x14ac:dyDescent="0.25">
      <c r="A291" s="11">
        <v>41</v>
      </c>
      <c r="B291" s="11" t="s">
        <v>555</v>
      </c>
      <c r="C291" s="45">
        <v>44629</v>
      </c>
      <c r="D291" s="18" t="s">
        <v>32</v>
      </c>
      <c r="E291" s="18" t="s">
        <v>32</v>
      </c>
      <c r="F291" s="20" t="s">
        <v>368</v>
      </c>
      <c r="G291" s="20" t="s">
        <v>32</v>
      </c>
      <c r="H291" s="20" t="s">
        <v>32</v>
      </c>
      <c r="I291" s="21" t="s">
        <v>65</v>
      </c>
      <c r="J291" s="18" t="s">
        <v>216</v>
      </c>
      <c r="K291" s="18" t="s">
        <v>645</v>
      </c>
      <c r="L291" s="18" t="s">
        <v>7</v>
      </c>
      <c r="M291" s="18" t="s">
        <v>9</v>
      </c>
      <c r="N291" s="18" t="s">
        <v>32</v>
      </c>
      <c r="O291" s="18" t="s">
        <v>106</v>
      </c>
      <c r="P291" s="11" t="s">
        <v>108</v>
      </c>
      <c r="Q291" s="18" t="s">
        <v>32</v>
      </c>
      <c r="R291" s="18" t="s">
        <v>114</v>
      </c>
      <c r="S291" s="18" t="s">
        <v>32</v>
      </c>
    </row>
    <row r="292" spans="1:19" s="11" customFormat="1" ht="25.15" customHeight="1" x14ac:dyDescent="0.25">
      <c r="A292" s="11">
        <v>42</v>
      </c>
      <c r="B292" s="11" t="s">
        <v>555</v>
      </c>
      <c r="C292" s="45">
        <v>44629</v>
      </c>
      <c r="D292" s="18" t="s">
        <v>32</v>
      </c>
      <c r="E292" s="18" t="s">
        <v>32</v>
      </c>
      <c r="F292" s="20" t="s">
        <v>369</v>
      </c>
      <c r="G292" s="20">
        <v>16790404</v>
      </c>
      <c r="H292" s="20" t="s">
        <v>41</v>
      </c>
      <c r="I292" s="21" t="s">
        <v>65</v>
      </c>
      <c r="J292" s="18" t="s">
        <v>216</v>
      </c>
      <c r="K292" s="18" t="s">
        <v>645</v>
      </c>
      <c r="L292" s="18" t="s">
        <v>7</v>
      </c>
      <c r="M292" s="18" t="s">
        <v>9</v>
      </c>
      <c r="N292" s="18" t="s">
        <v>32</v>
      </c>
      <c r="O292" s="17" t="s">
        <v>666</v>
      </c>
      <c r="P292" s="11" t="s">
        <v>108</v>
      </c>
      <c r="Q292" s="18" t="s">
        <v>32</v>
      </c>
      <c r="R292" s="18" t="s">
        <v>114</v>
      </c>
      <c r="S292" s="18" t="s">
        <v>32</v>
      </c>
    </row>
    <row r="293" spans="1:19" s="11" customFormat="1" ht="25.15" customHeight="1" x14ac:dyDescent="0.25">
      <c r="A293" s="11">
        <v>43</v>
      </c>
      <c r="B293" s="11" t="s">
        <v>555</v>
      </c>
      <c r="C293" s="45">
        <v>44629</v>
      </c>
      <c r="D293" s="18" t="s">
        <v>32</v>
      </c>
      <c r="E293" s="18" t="s">
        <v>32</v>
      </c>
      <c r="F293" s="20" t="s">
        <v>370</v>
      </c>
      <c r="G293" s="20" t="s">
        <v>32</v>
      </c>
      <c r="H293" s="20" t="s">
        <v>41</v>
      </c>
      <c r="I293" s="21" t="s">
        <v>65</v>
      </c>
      <c r="J293" s="18" t="s">
        <v>216</v>
      </c>
      <c r="K293" s="4" t="s">
        <v>655</v>
      </c>
      <c r="L293" s="18" t="s">
        <v>642</v>
      </c>
      <c r="M293" s="11" t="s">
        <v>153</v>
      </c>
      <c r="N293" s="18" t="s">
        <v>32</v>
      </c>
      <c r="O293" s="18" t="s">
        <v>107</v>
      </c>
      <c r="P293" s="11" t="s">
        <v>108</v>
      </c>
      <c r="Q293" s="18" t="s">
        <v>32</v>
      </c>
      <c r="R293" s="18" t="s">
        <v>116</v>
      </c>
      <c r="S293" s="18" t="s">
        <v>32</v>
      </c>
    </row>
    <row r="294" spans="1:19" s="11" customFormat="1" ht="25.15" customHeight="1" x14ac:dyDescent="0.25">
      <c r="A294" s="11">
        <v>44</v>
      </c>
      <c r="B294" s="11" t="s">
        <v>555</v>
      </c>
      <c r="C294" s="45">
        <v>44629</v>
      </c>
      <c r="D294" s="18" t="s">
        <v>32</v>
      </c>
      <c r="E294" s="18" t="s">
        <v>32</v>
      </c>
      <c r="F294" s="20" t="s">
        <v>372</v>
      </c>
      <c r="G294" s="20" t="s">
        <v>32</v>
      </c>
      <c r="H294" s="20" t="s">
        <v>41</v>
      </c>
      <c r="I294" s="21" t="s">
        <v>65</v>
      </c>
      <c r="J294" s="18" t="s">
        <v>216</v>
      </c>
      <c r="K294" s="18" t="s">
        <v>645</v>
      </c>
      <c r="L294" s="18" t="s">
        <v>7</v>
      </c>
      <c r="M294" s="18" t="s">
        <v>9</v>
      </c>
      <c r="N294" s="18" t="s">
        <v>32</v>
      </c>
      <c r="O294" s="18" t="s">
        <v>106</v>
      </c>
      <c r="P294" s="11" t="s">
        <v>108</v>
      </c>
      <c r="Q294" s="18" t="s">
        <v>32</v>
      </c>
      <c r="R294" s="18" t="s">
        <v>114</v>
      </c>
      <c r="S294" s="18" t="s">
        <v>32</v>
      </c>
    </row>
    <row r="295" spans="1:19" s="11" customFormat="1" ht="25.15" customHeight="1" x14ac:dyDescent="0.25">
      <c r="A295" s="11">
        <v>45</v>
      </c>
      <c r="B295" s="11" t="s">
        <v>555</v>
      </c>
      <c r="C295" s="45">
        <v>44629</v>
      </c>
      <c r="D295" s="18" t="s">
        <v>32</v>
      </c>
      <c r="E295" s="18" t="s">
        <v>32</v>
      </c>
      <c r="F295" s="20" t="s">
        <v>373</v>
      </c>
      <c r="G295" s="20" t="s">
        <v>32</v>
      </c>
      <c r="H295" s="20" t="s">
        <v>41</v>
      </c>
      <c r="I295" s="21" t="s">
        <v>65</v>
      </c>
      <c r="J295" s="18" t="s">
        <v>216</v>
      </c>
      <c r="K295" s="18" t="s">
        <v>645</v>
      </c>
      <c r="L295" s="18" t="s">
        <v>7</v>
      </c>
      <c r="M295" s="18" t="s">
        <v>9</v>
      </c>
      <c r="N295" s="18" t="s">
        <v>32</v>
      </c>
      <c r="O295" s="18" t="s">
        <v>107</v>
      </c>
      <c r="P295" s="11" t="s">
        <v>108</v>
      </c>
      <c r="Q295" s="18" t="s">
        <v>32</v>
      </c>
      <c r="R295" s="18" t="s">
        <v>114</v>
      </c>
      <c r="S295" s="18" t="s">
        <v>32</v>
      </c>
    </row>
    <row r="296" spans="1:19" s="11" customFormat="1" ht="25.15" customHeight="1" x14ac:dyDescent="0.25">
      <c r="A296" s="11">
        <v>46</v>
      </c>
      <c r="B296" s="11" t="s">
        <v>555</v>
      </c>
      <c r="C296" s="45">
        <v>44629</v>
      </c>
      <c r="D296" s="36" t="s">
        <v>379</v>
      </c>
      <c r="E296" s="18" t="s">
        <v>21</v>
      </c>
      <c r="F296" s="20" t="s">
        <v>374</v>
      </c>
      <c r="G296" s="20" t="s">
        <v>32</v>
      </c>
      <c r="H296" s="20" t="s">
        <v>41</v>
      </c>
      <c r="I296" s="21" t="s">
        <v>65</v>
      </c>
      <c r="J296" s="18" t="s">
        <v>216</v>
      </c>
      <c r="K296" s="18" t="s">
        <v>645</v>
      </c>
      <c r="L296" s="18" t="s">
        <v>7</v>
      </c>
      <c r="M296" s="18" t="s">
        <v>9</v>
      </c>
      <c r="N296" s="18" t="s">
        <v>32</v>
      </c>
      <c r="O296" s="17" t="s">
        <v>666</v>
      </c>
      <c r="P296" s="11" t="s">
        <v>108</v>
      </c>
      <c r="Q296" s="18" t="s">
        <v>32</v>
      </c>
      <c r="R296" s="18" t="s">
        <v>114</v>
      </c>
      <c r="S296" s="18" t="s">
        <v>32</v>
      </c>
    </row>
    <row r="297" spans="1:19" s="11" customFormat="1" ht="25.15" customHeight="1" x14ac:dyDescent="0.25">
      <c r="A297" s="11">
        <v>47</v>
      </c>
      <c r="B297" s="11" t="s">
        <v>555</v>
      </c>
      <c r="C297" s="45">
        <v>44629</v>
      </c>
      <c r="D297" s="18" t="s">
        <v>32</v>
      </c>
      <c r="E297" s="18" t="s">
        <v>32</v>
      </c>
      <c r="F297" s="20" t="s">
        <v>376</v>
      </c>
      <c r="G297" s="20" t="s">
        <v>32</v>
      </c>
      <c r="H297" s="20" t="s">
        <v>32</v>
      </c>
      <c r="I297" s="21" t="s">
        <v>105</v>
      </c>
      <c r="J297" s="18" t="s">
        <v>32</v>
      </c>
      <c r="K297" s="18" t="s">
        <v>645</v>
      </c>
      <c r="L297" s="18" t="s">
        <v>7</v>
      </c>
      <c r="M297" s="18" t="s">
        <v>9</v>
      </c>
      <c r="N297" s="18" t="s">
        <v>32</v>
      </c>
      <c r="O297" s="17" t="s">
        <v>666</v>
      </c>
      <c r="P297" s="11" t="s">
        <v>108</v>
      </c>
      <c r="Q297" s="18" t="s">
        <v>32</v>
      </c>
      <c r="R297" s="18" t="s">
        <v>116</v>
      </c>
      <c r="S297" s="18" t="s">
        <v>32</v>
      </c>
    </row>
    <row r="298" spans="1:19" s="11" customFormat="1" ht="25.15" customHeight="1" x14ac:dyDescent="0.25">
      <c r="A298" s="11">
        <v>48</v>
      </c>
      <c r="B298" s="11" t="s">
        <v>555</v>
      </c>
      <c r="C298" s="45">
        <v>44629</v>
      </c>
      <c r="D298" s="36" t="s">
        <v>379</v>
      </c>
      <c r="E298" s="18" t="s">
        <v>21</v>
      </c>
      <c r="F298" s="20" t="s">
        <v>399</v>
      </c>
      <c r="G298" s="20">
        <v>7621950</v>
      </c>
      <c r="H298" s="20" t="s">
        <v>32</v>
      </c>
      <c r="I298" s="21" t="s">
        <v>65</v>
      </c>
      <c r="J298" s="18" t="s">
        <v>216</v>
      </c>
      <c r="K298" s="18" t="s">
        <v>645</v>
      </c>
      <c r="L298" s="18" t="s">
        <v>7</v>
      </c>
      <c r="M298" s="18" t="s">
        <v>9</v>
      </c>
      <c r="N298" s="18" t="s">
        <v>175</v>
      </c>
      <c r="O298" s="18" t="s">
        <v>107</v>
      </c>
      <c r="P298" s="11" t="s">
        <v>108</v>
      </c>
      <c r="Q298" s="18" t="s">
        <v>32</v>
      </c>
      <c r="R298" s="18" t="s">
        <v>114</v>
      </c>
      <c r="S298" s="18" t="s">
        <v>32</v>
      </c>
    </row>
    <row r="299" spans="1:19" s="11" customFormat="1" ht="25.15" customHeight="1" x14ac:dyDescent="0.25">
      <c r="A299" s="11">
        <v>49</v>
      </c>
      <c r="B299" s="11" t="s">
        <v>555</v>
      </c>
      <c r="C299" s="45">
        <v>44629</v>
      </c>
      <c r="D299" s="36" t="s">
        <v>379</v>
      </c>
      <c r="E299" s="18" t="s">
        <v>21</v>
      </c>
      <c r="F299" s="20" t="s">
        <v>400</v>
      </c>
      <c r="G299" s="20" t="s">
        <v>32</v>
      </c>
      <c r="H299" s="20" t="s">
        <v>32</v>
      </c>
      <c r="I299" s="21" t="s">
        <v>65</v>
      </c>
      <c r="J299" s="18" t="s">
        <v>216</v>
      </c>
      <c r="K299" s="18" t="s">
        <v>645</v>
      </c>
      <c r="L299" s="18" t="s">
        <v>7</v>
      </c>
      <c r="M299" s="18" t="s">
        <v>9</v>
      </c>
      <c r="N299" s="18" t="s">
        <v>32</v>
      </c>
      <c r="O299" s="18" t="s">
        <v>106</v>
      </c>
      <c r="P299" s="11" t="s">
        <v>108</v>
      </c>
      <c r="Q299" s="18" t="s">
        <v>32</v>
      </c>
      <c r="R299" s="18" t="s">
        <v>114</v>
      </c>
      <c r="S299" s="18" t="s">
        <v>32</v>
      </c>
    </row>
    <row r="300" spans="1:19" s="11" customFormat="1" ht="25.15" customHeight="1" x14ac:dyDescent="0.25">
      <c r="A300" s="11">
        <v>50</v>
      </c>
      <c r="B300" s="11" t="s">
        <v>555</v>
      </c>
      <c r="C300" s="45">
        <v>44629</v>
      </c>
      <c r="D300" s="36" t="s">
        <v>379</v>
      </c>
      <c r="E300" s="18" t="s">
        <v>21</v>
      </c>
      <c r="F300" s="20" t="s">
        <v>401</v>
      </c>
      <c r="G300" s="20" t="s">
        <v>32</v>
      </c>
      <c r="H300" s="20" t="s">
        <v>32</v>
      </c>
      <c r="I300" s="21" t="s">
        <v>65</v>
      </c>
      <c r="J300" s="18" t="s">
        <v>216</v>
      </c>
      <c r="K300" s="4" t="s">
        <v>655</v>
      </c>
      <c r="L300" s="18" t="s">
        <v>642</v>
      </c>
      <c r="M300" s="11" t="s">
        <v>402</v>
      </c>
      <c r="N300" s="18" t="s">
        <v>32</v>
      </c>
      <c r="O300" s="18" t="s">
        <v>106</v>
      </c>
      <c r="P300" s="11" t="s">
        <v>108</v>
      </c>
      <c r="Q300" s="18" t="s">
        <v>32</v>
      </c>
      <c r="R300" s="18" t="s">
        <v>114</v>
      </c>
      <c r="S300" s="18" t="s">
        <v>32</v>
      </c>
    </row>
    <row r="301" spans="1:19" s="11" customFormat="1" ht="25.15" customHeight="1" x14ac:dyDescent="0.25">
      <c r="A301" s="11">
        <v>51</v>
      </c>
      <c r="B301" s="11" t="s">
        <v>555</v>
      </c>
      <c r="C301" s="45">
        <v>44629</v>
      </c>
      <c r="D301" s="36" t="s">
        <v>379</v>
      </c>
      <c r="E301" s="18" t="s">
        <v>21</v>
      </c>
      <c r="F301" s="20" t="s">
        <v>404</v>
      </c>
      <c r="G301" s="20" t="s">
        <v>32</v>
      </c>
      <c r="H301" s="20" t="s">
        <v>32</v>
      </c>
      <c r="I301" s="21" t="s">
        <v>65</v>
      </c>
      <c r="J301" s="18" t="s">
        <v>216</v>
      </c>
      <c r="K301" s="18" t="s">
        <v>645</v>
      </c>
      <c r="L301" s="18" t="s">
        <v>7</v>
      </c>
      <c r="M301" s="18" t="s">
        <v>9</v>
      </c>
      <c r="N301" s="18" t="s">
        <v>32</v>
      </c>
      <c r="O301" s="18" t="s">
        <v>106</v>
      </c>
      <c r="P301" s="11" t="s">
        <v>108</v>
      </c>
      <c r="Q301" s="18" t="s">
        <v>32</v>
      </c>
      <c r="R301" s="18" t="s">
        <v>114</v>
      </c>
      <c r="S301" s="18" t="s">
        <v>32</v>
      </c>
    </row>
    <row r="302" spans="1:19" s="11" customFormat="1" ht="25.15" customHeight="1" x14ac:dyDescent="0.25">
      <c r="A302" s="11">
        <v>52</v>
      </c>
      <c r="B302" s="11" t="s">
        <v>555</v>
      </c>
      <c r="C302" s="45">
        <v>44629</v>
      </c>
      <c r="D302" s="36" t="s">
        <v>379</v>
      </c>
      <c r="E302" s="18" t="s">
        <v>21</v>
      </c>
      <c r="F302" s="20" t="s">
        <v>368</v>
      </c>
      <c r="G302" s="20" t="s">
        <v>32</v>
      </c>
      <c r="H302" s="20" t="s">
        <v>41</v>
      </c>
      <c r="I302" s="21" t="s">
        <v>65</v>
      </c>
      <c r="J302" s="18" t="s">
        <v>216</v>
      </c>
      <c r="K302" s="18" t="s">
        <v>645</v>
      </c>
      <c r="L302" s="18" t="s">
        <v>7</v>
      </c>
      <c r="M302" s="18" t="s">
        <v>9</v>
      </c>
      <c r="N302" s="18" t="s">
        <v>32</v>
      </c>
      <c r="O302" s="18" t="s">
        <v>107</v>
      </c>
      <c r="P302" s="11" t="s">
        <v>108</v>
      </c>
      <c r="Q302" s="18" t="s">
        <v>32</v>
      </c>
      <c r="R302" s="18" t="s">
        <v>116</v>
      </c>
      <c r="S302" s="18" t="s">
        <v>32</v>
      </c>
    </row>
    <row r="303" spans="1:19" s="11" customFormat="1" ht="25.15" customHeight="1" x14ac:dyDescent="0.25">
      <c r="A303" s="11">
        <v>53</v>
      </c>
      <c r="B303" s="11" t="s">
        <v>555</v>
      </c>
      <c r="C303" s="45">
        <v>44630</v>
      </c>
      <c r="D303" s="36" t="s">
        <v>379</v>
      </c>
      <c r="E303" s="18" t="s">
        <v>21</v>
      </c>
      <c r="F303" s="20" t="s">
        <v>403</v>
      </c>
      <c r="G303" s="20" t="s">
        <v>32</v>
      </c>
      <c r="H303" s="20" t="s">
        <v>32</v>
      </c>
      <c r="I303" s="21" t="s">
        <v>65</v>
      </c>
      <c r="J303" s="18" t="s">
        <v>216</v>
      </c>
      <c r="K303" s="18" t="s">
        <v>645</v>
      </c>
      <c r="L303" s="18" t="s">
        <v>7</v>
      </c>
      <c r="M303" s="18" t="s">
        <v>9</v>
      </c>
      <c r="N303" s="18" t="s">
        <v>32</v>
      </c>
      <c r="O303" s="18" t="s">
        <v>106</v>
      </c>
      <c r="P303" s="11" t="s">
        <v>108</v>
      </c>
      <c r="Q303" s="18" t="s">
        <v>32</v>
      </c>
      <c r="R303" s="18" t="s">
        <v>114</v>
      </c>
      <c r="S303" s="18" t="s">
        <v>32</v>
      </c>
    </row>
    <row r="304" spans="1:19" s="11" customFormat="1" ht="25.15" customHeight="1" x14ac:dyDescent="0.25">
      <c r="A304" s="11">
        <v>54</v>
      </c>
      <c r="B304" s="11" t="s">
        <v>555</v>
      </c>
      <c r="C304" s="45">
        <v>44630</v>
      </c>
      <c r="D304" s="36" t="s">
        <v>379</v>
      </c>
      <c r="E304" s="18" t="s">
        <v>21</v>
      </c>
      <c r="F304" s="20" t="s">
        <v>405</v>
      </c>
      <c r="G304" s="20" t="s">
        <v>32</v>
      </c>
      <c r="H304" s="20" t="s">
        <v>32</v>
      </c>
      <c r="I304" s="21" t="s">
        <v>105</v>
      </c>
      <c r="J304" s="18" t="s">
        <v>216</v>
      </c>
      <c r="K304" s="18" t="s">
        <v>645</v>
      </c>
      <c r="L304" s="18" t="s">
        <v>7</v>
      </c>
      <c r="M304" s="18" t="s">
        <v>9</v>
      </c>
      <c r="N304" s="18" t="s">
        <v>32</v>
      </c>
      <c r="O304" s="18" t="s">
        <v>106</v>
      </c>
      <c r="P304" s="11" t="s">
        <v>108</v>
      </c>
      <c r="Q304" s="18" t="s">
        <v>32</v>
      </c>
      <c r="R304" s="18" t="s">
        <v>114</v>
      </c>
      <c r="S304" s="18" t="s">
        <v>32</v>
      </c>
    </row>
    <row r="305" spans="1:19" s="11" customFormat="1" ht="25.15" customHeight="1" x14ac:dyDescent="0.25">
      <c r="A305" s="11">
        <v>55</v>
      </c>
      <c r="B305" s="11" t="s">
        <v>555</v>
      </c>
      <c r="C305" s="45">
        <v>44630</v>
      </c>
      <c r="D305" s="36" t="s">
        <v>379</v>
      </c>
      <c r="E305" s="18" t="s">
        <v>21</v>
      </c>
      <c r="F305" s="20" t="s">
        <v>406</v>
      </c>
      <c r="G305" s="20" t="s">
        <v>32</v>
      </c>
      <c r="H305" s="20" t="s">
        <v>32</v>
      </c>
      <c r="I305" s="21" t="s">
        <v>105</v>
      </c>
      <c r="J305" s="18" t="s">
        <v>216</v>
      </c>
      <c r="K305" s="17" t="s">
        <v>301</v>
      </c>
      <c r="L305" s="18" t="s">
        <v>633</v>
      </c>
      <c r="M305" s="18" t="s">
        <v>270</v>
      </c>
      <c r="N305" s="18" t="s">
        <v>32</v>
      </c>
      <c r="O305" s="18" t="s">
        <v>106</v>
      </c>
      <c r="P305" s="11" t="s">
        <v>108</v>
      </c>
      <c r="Q305" s="18" t="s">
        <v>110</v>
      </c>
      <c r="R305" s="18" t="s">
        <v>114</v>
      </c>
      <c r="S305" s="18" t="s">
        <v>32</v>
      </c>
    </row>
    <row r="306" spans="1:19" s="11" customFormat="1" ht="25.15" customHeight="1" x14ac:dyDescent="0.25">
      <c r="A306" s="11">
        <v>56</v>
      </c>
      <c r="B306" s="11" t="s">
        <v>555</v>
      </c>
      <c r="C306" s="45">
        <v>44630</v>
      </c>
      <c r="D306" s="36" t="s">
        <v>379</v>
      </c>
      <c r="E306" s="18" t="s">
        <v>21</v>
      </c>
      <c r="F306" s="20" t="s">
        <v>407</v>
      </c>
      <c r="G306" s="20" t="s">
        <v>32</v>
      </c>
      <c r="H306" s="20" t="s">
        <v>32</v>
      </c>
      <c r="I306" s="21" t="s">
        <v>105</v>
      </c>
      <c r="J306" s="18" t="s">
        <v>216</v>
      </c>
      <c r="K306" s="17" t="s">
        <v>301</v>
      </c>
      <c r="L306" s="18" t="s">
        <v>633</v>
      </c>
      <c r="M306" s="18" t="s">
        <v>270</v>
      </c>
      <c r="N306" s="18" t="s">
        <v>32</v>
      </c>
      <c r="O306" s="18" t="s">
        <v>106</v>
      </c>
      <c r="P306" s="11" t="s">
        <v>108</v>
      </c>
      <c r="Q306" s="18" t="s">
        <v>110</v>
      </c>
      <c r="R306" s="18" t="s">
        <v>114</v>
      </c>
      <c r="S306" s="18" t="s">
        <v>32</v>
      </c>
    </row>
    <row r="307" spans="1:19" s="11" customFormat="1" ht="25.15" customHeight="1" x14ac:dyDescent="0.25">
      <c r="A307" s="11">
        <v>57</v>
      </c>
      <c r="B307" s="11" t="s">
        <v>555</v>
      </c>
      <c r="C307" s="45">
        <v>44630</v>
      </c>
      <c r="D307" s="36" t="s">
        <v>379</v>
      </c>
      <c r="E307" s="18" t="s">
        <v>21</v>
      </c>
      <c r="F307" s="20" t="s">
        <v>408</v>
      </c>
      <c r="G307" s="20" t="s">
        <v>32</v>
      </c>
      <c r="H307" s="6" t="s">
        <v>47</v>
      </c>
      <c r="I307" s="21" t="s">
        <v>105</v>
      </c>
      <c r="J307" s="18" t="s">
        <v>216</v>
      </c>
      <c r="K307" s="4" t="s">
        <v>655</v>
      </c>
      <c r="L307" s="18" t="s">
        <v>642</v>
      </c>
      <c r="M307" s="11" t="s">
        <v>153</v>
      </c>
      <c r="N307" s="18" t="s">
        <v>312</v>
      </c>
      <c r="O307" s="18" t="s">
        <v>106</v>
      </c>
      <c r="P307" s="11" t="s">
        <v>108</v>
      </c>
      <c r="Q307" s="18" t="s">
        <v>32</v>
      </c>
      <c r="R307" s="18" t="s">
        <v>116</v>
      </c>
      <c r="S307" s="18" t="s">
        <v>32</v>
      </c>
    </row>
    <row r="308" spans="1:19" s="11" customFormat="1" ht="25.15" customHeight="1" x14ac:dyDescent="0.25">
      <c r="A308" s="11">
        <v>58</v>
      </c>
      <c r="B308" s="11" t="s">
        <v>555</v>
      </c>
      <c r="C308" s="45">
        <v>44630</v>
      </c>
      <c r="D308" s="36" t="s">
        <v>379</v>
      </c>
      <c r="E308" s="18" t="s">
        <v>21</v>
      </c>
      <c r="F308" s="20" t="s">
        <v>409</v>
      </c>
      <c r="G308" s="20" t="s">
        <v>32</v>
      </c>
      <c r="H308" s="20" t="s">
        <v>27</v>
      </c>
      <c r="I308" s="21" t="s">
        <v>105</v>
      </c>
      <c r="J308" s="18" t="s">
        <v>216</v>
      </c>
      <c r="K308" s="18" t="s">
        <v>645</v>
      </c>
      <c r="L308" s="18" t="s">
        <v>7</v>
      </c>
      <c r="M308" s="18" t="s">
        <v>9</v>
      </c>
      <c r="N308" s="18" t="s">
        <v>316</v>
      </c>
      <c r="O308" s="18" t="s">
        <v>106</v>
      </c>
      <c r="P308" s="11" t="s">
        <v>108</v>
      </c>
      <c r="Q308" s="18" t="s">
        <v>110</v>
      </c>
      <c r="R308" s="18" t="s">
        <v>116</v>
      </c>
      <c r="S308" s="18" t="s">
        <v>185</v>
      </c>
    </row>
    <row r="309" spans="1:19" s="11" customFormat="1" ht="25.15" customHeight="1" x14ac:dyDescent="0.25">
      <c r="A309" s="11">
        <v>59</v>
      </c>
      <c r="B309" s="11" t="s">
        <v>555</v>
      </c>
      <c r="C309" s="45">
        <v>44630</v>
      </c>
      <c r="D309" s="36" t="s">
        <v>379</v>
      </c>
      <c r="E309" s="18" t="s">
        <v>21</v>
      </c>
      <c r="F309" s="20" t="s">
        <v>410</v>
      </c>
      <c r="G309" s="20" t="s">
        <v>32</v>
      </c>
      <c r="H309" s="20" t="s">
        <v>32</v>
      </c>
      <c r="I309" s="21" t="s">
        <v>65</v>
      </c>
      <c r="J309" s="18" t="s">
        <v>216</v>
      </c>
      <c r="K309" s="18" t="s">
        <v>645</v>
      </c>
      <c r="L309" s="18" t="s">
        <v>7</v>
      </c>
      <c r="M309" s="18" t="s">
        <v>9</v>
      </c>
      <c r="N309" s="18" t="s">
        <v>32</v>
      </c>
      <c r="O309" s="18" t="s">
        <v>106</v>
      </c>
      <c r="P309" s="11" t="s">
        <v>108</v>
      </c>
      <c r="Q309" s="18" t="s">
        <v>32</v>
      </c>
      <c r="R309" s="18" t="s">
        <v>114</v>
      </c>
      <c r="S309" s="18" t="s">
        <v>32</v>
      </c>
    </row>
    <row r="310" spans="1:19" s="11" customFormat="1" ht="25.15" customHeight="1" x14ac:dyDescent="0.25">
      <c r="A310" s="11">
        <v>60</v>
      </c>
      <c r="B310" s="11" t="s">
        <v>555</v>
      </c>
      <c r="C310" s="45">
        <v>44630</v>
      </c>
      <c r="D310" s="36" t="s">
        <v>379</v>
      </c>
      <c r="E310" s="18" t="s">
        <v>21</v>
      </c>
      <c r="F310" s="20" t="s">
        <v>416</v>
      </c>
      <c r="G310" s="20" t="s">
        <v>32</v>
      </c>
      <c r="H310" s="20" t="s">
        <v>32</v>
      </c>
      <c r="I310" s="21" t="s">
        <v>65</v>
      </c>
      <c r="J310" s="18" t="s">
        <v>216</v>
      </c>
      <c r="K310" s="18" t="s">
        <v>645</v>
      </c>
      <c r="L310" s="18" t="s">
        <v>7</v>
      </c>
      <c r="M310" s="18" t="s">
        <v>9</v>
      </c>
      <c r="N310" s="18" t="s">
        <v>32</v>
      </c>
      <c r="O310" s="18" t="s">
        <v>107</v>
      </c>
      <c r="P310" s="11" t="s">
        <v>108</v>
      </c>
      <c r="Q310" s="18" t="s">
        <v>32</v>
      </c>
      <c r="R310" s="18" t="s">
        <v>114</v>
      </c>
      <c r="S310" s="18" t="s">
        <v>32</v>
      </c>
    </row>
    <row r="311" spans="1:19" s="11" customFormat="1" ht="25.15" customHeight="1" x14ac:dyDescent="0.25">
      <c r="A311" s="11">
        <v>61</v>
      </c>
      <c r="B311" s="11" t="s">
        <v>555</v>
      </c>
      <c r="C311" s="45">
        <v>44630</v>
      </c>
      <c r="D311" s="36" t="s">
        <v>379</v>
      </c>
      <c r="E311" s="18" t="s">
        <v>21</v>
      </c>
      <c r="F311" s="20" t="s">
        <v>489</v>
      </c>
      <c r="G311" s="20" t="s">
        <v>32</v>
      </c>
      <c r="H311" s="20" t="s">
        <v>32</v>
      </c>
      <c r="I311" s="21" t="s">
        <v>105</v>
      </c>
      <c r="J311" s="18" t="s">
        <v>216</v>
      </c>
      <c r="K311" s="18" t="s">
        <v>645</v>
      </c>
      <c r="L311" s="18" t="s">
        <v>7</v>
      </c>
      <c r="M311" s="18" t="s">
        <v>9</v>
      </c>
      <c r="N311" s="18" t="s">
        <v>312</v>
      </c>
      <c r="O311" s="18" t="s">
        <v>107</v>
      </c>
      <c r="P311" s="11" t="s">
        <v>108</v>
      </c>
      <c r="Q311" s="18" t="s">
        <v>32</v>
      </c>
      <c r="R311" s="18" t="s">
        <v>114</v>
      </c>
      <c r="S311" s="18" t="s">
        <v>190</v>
      </c>
    </row>
    <row r="312" spans="1:19" s="11" customFormat="1" ht="25.15" customHeight="1" x14ac:dyDescent="0.25">
      <c r="A312" s="11">
        <v>62</v>
      </c>
      <c r="B312" s="11" t="s">
        <v>555</v>
      </c>
      <c r="C312" s="45">
        <v>44631</v>
      </c>
      <c r="D312" s="36" t="s">
        <v>379</v>
      </c>
      <c r="E312" s="18" t="s">
        <v>21</v>
      </c>
      <c r="F312" s="20" t="s">
        <v>411</v>
      </c>
      <c r="G312" s="20" t="s">
        <v>32</v>
      </c>
      <c r="H312" s="20" t="s">
        <v>32</v>
      </c>
      <c r="I312" s="21" t="s">
        <v>105</v>
      </c>
      <c r="J312" s="18" t="s">
        <v>216</v>
      </c>
      <c r="K312" s="18" t="s">
        <v>645</v>
      </c>
      <c r="L312" s="18" t="s">
        <v>7</v>
      </c>
      <c r="M312" s="18" t="s">
        <v>9</v>
      </c>
      <c r="N312" s="18" t="s">
        <v>32</v>
      </c>
      <c r="O312" s="18" t="s">
        <v>106</v>
      </c>
      <c r="P312" s="11" t="s">
        <v>108</v>
      </c>
      <c r="Q312" s="18" t="s">
        <v>32</v>
      </c>
      <c r="R312" s="18" t="s">
        <v>114</v>
      </c>
      <c r="S312" s="18" t="s">
        <v>32</v>
      </c>
    </row>
    <row r="313" spans="1:19" s="11" customFormat="1" ht="25.15" customHeight="1" x14ac:dyDescent="0.25">
      <c r="A313" s="11">
        <v>63</v>
      </c>
      <c r="B313" s="11" t="s">
        <v>555</v>
      </c>
      <c r="C313" s="45">
        <v>44631</v>
      </c>
      <c r="D313" s="36" t="s">
        <v>379</v>
      </c>
      <c r="E313" s="18" t="s">
        <v>21</v>
      </c>
      <c r="F313" s="20" t="s">
        <v>412</v>
      </c>
      <c r="G313" s="20" t="s">
        <v>32</v>
      </c>
      <c r="H313" s="20" t="s">
        <v>41</v>
      </c>
      <c r="I313" s="21" t="s">
        <v>105</v>
      </c>
      <c r="J313" s="18" t="s">
        <v>216</v>
      </c>
      <c r="K313" s="18" t="s">
        <v>645</v>
      </c>
      <c r="L313" s="18" t="s">
        <v>7</v>
      </c>
      <c r="M313" s="11" t="s">
        <v>9</v>
      </c>
      <c r="N313" s="18" t="s">
        <v>32</v>
      </c>
      <c r="O313" s="18" t="s">
        <v>107</v>
      </c>
      <c r="P313" s="11" t="s">
        <v>108</v>
      </c>
      <c r="Q313" s="18" t="s">
        <v>32</v>
      </c>
      <c r="R313" s="18" t="s">
        <v>114</v>
      </c>
      <c r="S313" s="18" t="s">
        <v>32</v>
      </c>
    </row>
    <row r="314" spans="1:19" s="11" customFormat="1" ht="25.15" customHeight="1" x14ac:dyDescent="0.25">
      <c r="A314" s="11">
        <v>64</v>
      </c>
      <c r="B314" s="11" t="s">
        <v>555</v>
      </c>
      <c r="C314" s="45">
        <v>44631</v>
      </c>
      <c r="D314" s="36" t="s">
        <v>379</v>
      </c>
      <c r="E314" s="18" t="s">
        <v>21</v>
      </c>
      <c r="F314" s="20" t="s">
        <v>413</v>
      </c>
      <c r="G314" s="20" t="s">
        <v>32</v>
      </c>
      <c r="H314" s="20" t="s">
        <v>32</v>
      </c>
      <c r="I314" s="21" t="s">
        <v>65</v>
      </c>
      <c r="J314" s="18" t="s">
        <v>216</v>
      </c>
      <c r="K314" s="18" t="s">
        <v>645</v>
      </c>
      <c r="L314" s="18" t="s">
        <v>7</v>
      </c>
      <c r="M314" s="18" t="s">
        <v>9</v>
      </c>
      <c r="N314" s="18" t="s">
        <v>32</v>
      </c>
      <c r="O314" s="18" t="s">
        <v>106</v>
      </c>
      <c r="P314" s="11" t="s">
        <v>108</v>
      </c>
      <c r="Q314" s="18" t="s">
        <v>32</v>
      </c>
      <c r="R314" s="18" t="s">
        <v>114</v>
      </c>
      <c r="S314" s="18" t="s">
        <v>32</v>
      </c>
    </row>
    <row r="315" spans="1:19" s="11" customFormat="1" ht="25.15" customHeight="1" x14ac:dyDescent="0.25">
      <c r="A315" s="11">
        <v>65</v>
      </c>
      <c r="B315" s="11" t="s">
        <v>555</v>
      </c>
      <c r="C315" s="45">
        <v>44631</v>
      </c>
      <c r="D315" s="36" t="s">
        <v>379</v>
      </c>
      <c r="E315" s="18" t="s">
        <v>21</v>
      </c>
      <c r="F315" s="20" t="s">
        <v>414</v>
      </c>
      <c r="G315" s="20" t="s">
        <v>32</v>
      </c>
      <c r="H315" s="20" t="s">
        <v>41</v>
      </c>
      <c r="I315" s="21" t="s">
        <v>65</v>
      </c>
      <c r="J315" s="18" t="s">
        <v>216</v>
      </c>
      <c r="K315" s="18" t="s">
        <v>645</v>
      </c>
      <c r="L315" s="18" t="s">
        <v>7</v>
      </c>
      <c r="M315" s="18" t="s">
        <v>9</v>
      </c>
      <c r="N315" s="18" t="s">
        <v>32</v>
      </c>
      <c r="O315" s="18" t="s">
        <v>107</v>
      </c>
      <c r="P315" s="11" t="s">
        <v>108</v>
      </c>
      <c r="Q315" s="18" t="s">
        <v>32</v>
      </c>
      <c r="R315" s="18" t="s">
        <v>114</v>
      </c>
      <c r="S315" s="18" t="s">
        <v>32</v>
      </c>
    </row>
    <row r="316" spans="1:19" s="11" customFormat="1" ht="25.15" customHeight="1" x14ac:dyDescent="0.25">
      <c r="A316" s="11">
        <v>66</v>
      </c>
      <c r="B316" s="11" t="s">
        <v>555</v>
      </c>
      <c r="C316" s="45">
        <v>44631</v>
      </c>
      <c r="D316" s="36" t="s">
        <v>379</v>
      </c>
      <c r="E316" s="18" t="s">
        <v>21</v>
      </c>
      <c r="F316" s="20" t="s">
        <v>417</v>
      </c>
      <c r="G316" s="20" t="s">
        <v>32</v>
      </c>
      <c r="H316" s="20" t="s">
        <v>32</v>
      </c>
      <c r="I316" s="21" t="s">
        <v>65</v>
      </c>
      <c r="J316" s="18" t="s">
        <v>216</v>
      </c>
      <c r="K316" s="18" t="s">
        <v>645</v>
      </c>
      <c r="L316" s="18" t="s">
        <v>7</v>
      </c>
      <c r="M316" s="18" t="s">
        <v>9</v>
      </c>
      <c r="N316" s="18" t="s">
        <v>32</v>
      </c>
      <c r="O316" s="18" t="s">
        <v>106</v>
      </c>
      <c r="P316" s="11" t="s">
        <v>108</v>
      </c>
      <c r="Q316" s="18" t="s">
        <v>32</v>
      </c>
      <c r="R316" s="18" t="s">
        <v>114</v>
      </c>
      <c r="S316" s="18" t="s">
        <v>32</v>
      </c>
    </row>
    <row r="317" spans="1:19" s="11" customFormat="1" ht="25.15" customHeight="1" x14ac:dyDescent="0.25">
      <c r="A317" s="11">
        <v>67</v>
      </c>
      <c r="B317" s="11" t="s">
        <v>555</v>
      </c>
      <c r="C317" s="45">
        <v>44631</v>
      </c>
      <c r="D317" s="36" t="s">
        <v>379</v>
      </c>
      <c r="E317" s="18" t="s">
        <v>21</v>
      </c>
      <c r="F317" s="20" t="s">
        <v>422</v>
      </c>
      <c r="G317" s="20">
        <v>48530758</v>
      </c>
      <c r="H317" s="20" t="s">
        <v>32</v>
      </c>
      <c r="I317" s="21" t="s">
        <v>105</v>
      </c>
      <c r="J317" s="18" t="s">
        <v>13</v>
      </c>
      <c r="K317" s="17" t="s">
        <v>649</v>
      </c>
      <c r="L317" s="11" t="s">
        <v>636</v>
      </c>
      <c r="M317" s="18" t="s">
        <v>637</v>
      </c>
      <c r="N317" s="18" t="s">
        <v>32</v>
      </c>
      <c r="O317" s="18" t="s">
        <v>106</v>
      </c>
      <c r="P317" s="11" t="s">
        <v>108</v>
      </c>
      <c r="Q317" s="18" t="s">
        <v>32</v>
      </c>
      <c r="R317" s="18" t="s">
        <v>114</v>
      </c>
      <c r="S317" s="18" t="s">
        <v>32</v>
      </c>
    </row>
    <row r="318" spans="1:19" s="11" customFormat="1" ht="25.15" customHeight="1" x14ac:dyDescent="0.25">
      <c r="A318" s="11">
        <v>68</v>
      </c>
      <c r="B318" s="11" t="s">
        <v>555</v>
      </c>
      <c r="C318" s="45">
        <v>44632</v>
      </c>
      <c r="D318" s="36" t="s">
        <v>379</v>
      </c>
      <c r="E318" s="18" t="s">
        <v>21</v>
      </c>
      <c r="F318" s="20" t="s">
        <v>415</v>
      </c>
      <c r="G318" s="20" t="s">
        <v>32</v>
      </c>
      <c r="H318" s="20" t="s">
        <v>32</v>
      </c>
      <c r="I318" s="21" t="s">
        <v>65</v>
      </c>
      <c r="J318" s="18" t="s">
        <v>216</v>
      </c>
      <c r="K318" s="18" t="s">
        <v>645</v>
      </c>
      <c r="L318" s="18" t="s">
        <v>7</v>
      </c>
      <c r="M318" s="18" t="s">
        <v>9</v>
      </c>
      <c r="N318" s="18" t="s">
        <v>32</v>
      </c>
      <c r="O318" s="18" t="s">
        <v>107</v>
      </c>
      <c r="P318" s="11" t="s">
        <v>108</v>
      </c>
      <c r="Q318" s="18" t="s">
        <v>32</v>
      </c>
      <c r="R318" s="18" t="s">
        <v>114</v>
      </c>
      <c r="S318" s="18" t="s">
        <v>32</v>
      </c>
    </row>
    <row r="319" spans="1:19" s="11" customFormat="1" ht="25.15" customHeight="1" x14ac:dyDescent="0.25">
      <c r="A319" s="11">
        <v>69</v>
      </c>
      <c r="B319" s="11" t="s">
        <v>555</v>
      </c>
      <c r="C319" s="45">
        <v>44632</v>
      </c>
      <c r="D319" s="36" t="s">
        <v>379</v>
      </c>
      <c r="E319" s="18" t="s">
        <v>21</v>
      </c>
      <c r="F319" s="20" t="s">
        <v>418</v>
      </c>
      <c r="G319" s="20" t="s">
        <v>32</v>
      </c>
      <c r="H319" s="20" t="s">
        <v>32</v>
      </c>
      <c r="I319" s="21" t="s">
        <v>105</v>
      </c>
      <c r="J319" s="18" t="s">
        <v>216</v>
      </c>
      <c r="K319" s="18" t="s">
        <v>645</v>
      </c>
      <c r="L319" s="18" t="s">
        <v>7</v>
      </c>
      <c r="M319" s="18" t="s">
        <v>9</v>
      </c>
      <c r="N319" s="18" t="s">
        <v>32</v>
      </c>
      <c r="O319" s="18" t="s">
        <v>106</v>
      </c>
      <c r="P319" s="11" t="s">
        <v>108</v>
      </c>
      <c r="Q319" s="18" t="s">
        <v>32</v>
      </c>
      <c r="R319" s="18" t="s">
        <v>114</v>
      </c>
      <c r="S319" s="18" t="s">
        <v>32</v>
      </c>
    </row>
    <row r="320" spans="1:19" s="11" customFormat="1" ht="25.15" customHeight="1" x14ac:dyDescent="0.25">
      <c r="A320" s="11">
        <v>70</v>
      </c>
      <c r="B320" s="11" t="s">
        <v>555</v>
      </c>
      <c r="C320" s="45">
        <v>44632</v>
      </c>
      <c r="D320" s="36" t="s">
        <v>379</v>
      </c>
      <c r="E320" s="18" t="s">
        <v>21</v>
      </c>
      <c r="F320" s="20" t="s">
        <v>420</v>
      </c>
      <c r="G320" s="20" t="s">
        <v>32</v>
      </c>
      <c r="H320" s="20" t="s">
        <v>41</v>
      </c>
      <c r="I320" s="21" t="s">
        <v>65</v>
      </c>
      <c r="J320" s="18" t="s">
        <v>216</v>
      </c>
      <c r="K320" s="18" t="s">
        <v>645</v>
      </c>
      <c r="L320" s="18" t="s">
        <v>7</v>
      </c>
      <c r="M320" s="18" t="s">
        <v>9</v>
      </c>
      <c r="N320" s="18" t="s">
        <v>32</v>
      </c>
      <c r="O320" s="18" t="s">
        <v>107</v>
      </c>
      <c r="P320" s="11" t="s">
        <v>108</v>
      </c>
      <c r="Q320" s="18" t="s">
        <v>32</v>
      </c>
      <c r="R320" s="18" t="s">
        <v>116</v>
      </c>
      <c r="S320" s="18" t="s">
        <v>32</v>
      </c>
    </row>
    <row r="321" spans="1:19" s="11" customFormat="1" ht="25.15" customHeight="1" x14ac:dyDescent="0.25">
      <c r="A321" s="11">
        <v>71</v>
      </c>
      <c r="B321" s="11" t="s">
        <v>555</v>
      </c>
      <c r="C321" s="45">
        <v>44632</v>
      </c>
      <c r="D321" s="36" t="s">
        <v>379</v>
      </c>
      <c r="E321" s="18" t="s">
        <v>21</v>
      </c>
      <c r="F321" s="20" t="s">
        <v>429</v>
      </c>
      <c r="G321" s="20" t="s">
        <v>32</v>
      </c>
      <c r="H321" s="20" t="s">
        <v>32</v>
      </c>
      <c r="I321" s="21" t="s">
        <v>65</v>
      </c>
      <c r="J321" s="18" t="s">
        <v>13</v>
      </c>
      <c r="K321" s="18" t="s">
        <v>645</v>
      </c>
      <c r="L321" s="18" t="s">
        <v>7</v>
      </c>
      <c r="M321" s="18" t="s">
        <v>9</v>
      </c>
      <c r="N321" s="18" t="s">
        <v>32</v>
      </c>
      <c r="O321" s="18" t="s">
        <v>106</v>
      </c>
      <c r="P321" s="11" t="s">
        <v>108</v>
      </c>
      <c r="Q321" s="18" t="s">
        <v>32</v>
      </c>
      <c r="R321" s="18" t="s">
        <v>114</v>
      </c>
      <c r="S321" s="18" t="s">
        <v>32</v>
      </c>
    </row>
    <row r="322" spans="1:19" s="11" customFormat="1" ht="25.15" customHeight="1" x14ac:dyDescent="0.25">
      <c r="A322" s="11">
        <v>72</v>
      </c>
      <c r="B322" s="11" t="s">
        <v>555</v>
      </c>
      <c r="C322" s="45">
        <v>44632</v>
      </c>
      <c r="D322" s="36" t="s">
        <v>379</v>
      </c>
      <c r="E322" s="18" t="s">
        <v>21</v>
      </c>
      <c r="F322" s="20" t="s">
        <v>435</v>
      </c>
      <c r="G322" s="20" t="s">
        <v>32</v>
      </c>
      <c r="H322" s="20" t="s">
        <v>41</v>
      </c>
      <c r="I322" s="21" t="s">
        <v>65</v>
      </c>
      <c r="J322" s="18" t="s">
        <v>216</v>
      </c>
      <c r="K322" s="18" t="s">
        <v>645</v>
      </c>
      <c r="L322" s="18" t="s">
        <v>7</v>
      </c>
      <c r="M322" s="18" t="s">
        <v>9</v>
      </c>
      <c r="N322" s="18" t="s">
        <v>32</v>
      </c>
      <c r="O322" s="18" t="s">
        <v>106</v>
      </c>
      <c r="P322" s="11" t="s">
        <v>108</v>
      </c>
      <c r="Q322" s="18" t="s">
        <v>32</v>
      </c>
      <c r="R322" s="18" t="s">
        <v>114</v>
      </c>
      <c r="S322" s="18" t="s">
        <v>32</v>
      </c>
    </row>
    <row r="323" spans="1:19" s="11" customFormat="1" ht="25.15" customHeight="1" x14ac:dyDescent="0.25">
      <c r="A323" s="11">
        <v>73</v>
      </c>
      <c r="B323" s="11" t="s">
        <v>555</v>
      </c>
      <c r="C323" s="45">
        <v>44633</v>
      </c>
      <c r="D323" s="36" t="s">
        <v>379</v>
      </c>
      <c r="E323" s="18" t="s">
        <v>21</v>
      </c>
      <c r="F323" s="20" t="s">
        <v>421</v>
      </c>
      <c r="G323" s="20" t="s">
        <v>32</v>
      </c>
      <c r="H323" s="20" t="s">
        <v>32</v>
      </c>
      <c r="I323" s="21" t="s">
        <v>65</v>
      </c>
      <c r="J323" s="18" t="s">
        <v>32</v>
      </c>
      <c r="K323" s="18" t="s">
        <v>645</v>
      </c>
      <c r="L323" s="18" t="s">
        <v>7</v>
      </c>
      <c r="M323" s="18" t="s">
        <v>9</v>
      </c>
      <c r="N323" s="18" t="s">
        <v>32</v>
      </c>
      <c r="O323" s="18" t="s">
        <v>106</v>
      </c>
      <c r="P323" s="18" t="s">
        <v>109</v>
      </c>
      <c r="Q323" s="18" t="s">
        <v>32</v>
      </c>
      <c r="R323" s="18" t="s">
        <v>305</v>
      </c>
      <c r="S323" s="18" t="s">
        <v>32</v>
      </c>
    </row>
    <row r="324" spans="1:19" s="11" customFormat="1" ht="25.15" customHeight="1" x14ac:dyDescent="0.25">
      <c r="A324" s="11">
        <v>74</v>
      </c>
      <c r="B324" s="11" t="s">
        <v>555</v>
      </c>
      <c r="C324" s="45">
        <v>44633</v>
      </c>
      <c r="D324" s="36" t="s">
        <v>379</v>
      </c>
      <c r="E324" s="18" t="s">
        <v>21</v>
      </c>
      <c r="F324" s="20" t="s">
        <v>423</v>
      </c>
      <c r="G324" s="20" t="s">
        <v>32</v>
      </c>
      <c r="H324" s="20" t="s">
        <v>32</v>
      </c>
      <c r="I324" s="21" t="s">
        <v>105</v>
      </c>
      <c r="J324" s="18" t="s">
        <v>32</v>
      </c>
      <c r="K324" s="18" t="s">
        <v>639</v>
      </c>
      <c r="L324" s="18" t="s">
        <v>644</v>
      </c>
      <c r="M324" s="11" t="s">
        <v>644</v>
      </c>
      <c r="N324" s="18" t="s">
        <v>32</v>
      </c>
      <c r="O324" s="18" t="s">
        <v>106</v>
      </c>
      <c r="P324" s="11" t="s">
        <v>108</v>
      </c>
      <c r="Q324" s="18" t="s">
        <v>32</v>
      </c>
      <c r="R324" s="18" t="s">
        <v>114</v>
      </c>
      <c r="S324" s="18" t="s">
        <v>32</v>
      </c>
    </row>
    <row r="325" spans="1:19" s="11" customFormat="1" ht="25.15" customHeight="1" x14ac:dyDescent="0.25">
      <c r="A325" s="11">
        <v>75</v>
      </c>
      <c r="B325" s="11" t="s">
        <v>555</v>
      </c>
      <c r="C325" s="45">
        <v>44633</v>
      </c>
      <c r="D325" s="36" t="s">
        <v>379</v>
      </c>
      <c r="E325" s="18" t="s">
        <v>21</v>
      </c>
      <c r="F325" s="20" t="s">
        <v>424</v>
      </c>
      <c r="G325" s="20" t="s">
        <v>32</v>
      </c>
      <c r="H325" s="20" t="s">
        <v>32</v>
      </c>
      <c r="I325" s="21" t="s">
        <v>65</v>
      </c>
      <c r="J325" s="18" t="s">
        <v>13</v>
      </c>
      <c r="K325" s="18" t="s">
        <v>645</v>
      </c>
      <c r="L325" s="18" t="s">
        <v>7</v>
      </c>
      <c r="M325" s="11" t="s">
        <v>9</v>
      </c>
      <c r="N325" s="18" t="s">
        <v>32</v>
      </c>
      <c r="O325" s="18" t="s">
        <v>106</v>
      </c>
      <c r="P325" s="11" t="s">
        <v>108</v>
      </c>
      <c r="Q325" s="18" t="s">
        <v>32</v>
      </c>
      <c r="R325" s="18" t="s">
        <v>114</v>
      </c>
      <c r="S325" s="18" t="s">
        <v>32</v>
      </c>
    </row>
    <row r="326" spans="1:19" s="11" customFormat="1" ht="25.15" customHeight="1" x14ac:dyDescent="0.25">
      <c r="A326" s="11">
        <v>76</v>
      </c>
      <c r="B326" s="11" t="s">
        <v>555</v>
      </c>
      <c r="C326" s="45">
        <v>44633</v>
      </c>
      <c r="D326" s="36" t="s">
        <v>379</v>
      </c>
      <c r="E326" s="18" t="s">
        <v>21</v>
      </c>
      <c r="F326" s="20" t="s">
        <v>425</v>
      </c>
      <c r="G326" s="20" t="s">
        <v>32</v>
      </c>
      <c r="H326" s="20" t="s">
        <v>32</v>
      </c>
      <c r="I326" s="21" t="s">
        <v>105</v>
      </c>
      <c r="J326" s="18" t="s">
        <v>13</v>
      </c>
      <c r="K326" s="18" t="s">
        <v>645</v>
      </c>
      <c r="L326" s="18" t="s">
        <v>7</v>
      </c>
      <c r="M326" s="11" t="s">
        <v>9</v>
      </c>
      <c r="N326" s="18" t="s">
        <v>32</v>
      </c>
      <c r="O326" s="18" t="s">
        <v>106</v>
      </c>
      <c r="P326" s="11" t="s">
        <v>108</v>
      </c>
      <c r="Q326" s="18" t="s">
        <v>32</v>
      </c>
      <c r="R326" s="18" t="s">
        <v>114</v>
      </c>
      <c r="S326" s="18" t="s">
        <v>190</v>
      </c>
    </row>
    <row r="327" spans="1:19" s="11" customFormat="1" ht="25.15" customHeight="1" x14ac:dyDescent="0.25">
      <c r="A327" s="11">
        <v>77</v>
      </c>
      <c r="B327" s="11" t="s">
        <v>555</v>
      </c>
      <c r="C327" s="45">
        <v>44633</v>
      </c>
      <c r="D327" s="36" t="s">
        <v>379</v>
      </c>
      <c r="E327" s="18" t="s">
        <v>21</v>
      </c>
      <c r="F327" s="20" t="s">
        <v>427</v>
      </c>
      <c r="G327" s="20" t="s">
        <v>32</v>
      </c>
      <c r="H327" s="20" t="s">
        <v>32</v>
      </c>
      <c r="I327" s="21" t="s">
        <v>105</v>
      </c>
      <c r="J327" s="18" t="s">
        <v>13</v>
      </c>
      <c r="K327" s="18" t="s">
        <v>645</v>
      </c>
      <c r="L327" s="18" t="s">
        <v>7</v>
      </c>
      <c r="M327" s="18" t="s">
        <v>9</v>
      </c>
      <c r="N327" s="18" t="s">
        <v>32</v>
      </c>
      <c r="O327" s="18" t="s">
        <v>106</v>
      </c>
      <c r="P327" s="11" t="s">
        <v>108</v>
      </c>
      <c r="Q327" s="18" t="s">
        <v>32</v>
      </c>
      <c r="R327" s="18" t="s">
        <v>114</v>
      </c>
      <c r="S327" s="18" t="s">
        <v>32</v>
      </c>
    </row>
    <row r="328" spans="1:19" s="11" customFormat="1" ht="25.15" customHeight="1" x14ac:dyDescent="0.25">
      <c r="A328" s="11">
        <v>78</v>
      </c>
      <c r="B328" s="11" t="s">
        <v>555</v>
      </c>
      <c r="C328" s="45">
        <v>44633</v>
      </c>
      <c r="D328" s="36" t="s">
        <v>379</v>
      </c>
      <c r="E328" s="18" t="s">
        <v>21</v>
      </c>
      <c r="F328" s="20" t="s">
        <v>428</v>
      </c>
      <c r="G328" s="20" t="s">
        <v>32</v>
      </c>
      <c r="H328" s="6" t="s">
        <v>23</v>
      </c>
      <c r="I328" s="21" t="s">
        <v>105</v>
      </c>
      <c r="J328" s="18" t="s">
        <v>216</v>
      </c>
      <c r="K328" s="17" t="s">
        <v>301</v>
      </c>
      <c r="L328" s="18" t="s">
        <v>633</v>
      </c>
      <c r="M328" s="11" t="s">
        <v>50</v>
      </c>
      <c r="N328" s="18" t="s">
        <v>32</v>
      </c>
      <c r="O328" s="18" t="s">
        <v>106</v>
      </c>
      <c r="P328" s="11" t="s">
        <v>108</v>
      </c>
      <c r="Q328" s="18" t="s">
        <v>32</v>
      </c>
      <c r="R328" s="18" t="s">
        <v>114</v>
      </c>
      <c r="S328" s="18" t="s">
        <v>32</v>
      </c>
    </row>
    <row r="329" spans="1:19" s="11" customFormat="1" ht="25.15" customHeight="1" x14ac:dyDescent="0.25">
      <c r="A329" s="11">
        <v>79</v>
      </c>
      <c r="B329" s="11" t="s">
        <v>555</v>
      </c>
      <c r="C329" s="45">
        <v>44633</v>
      </c>
      <c r="D329" s="36" t="s">
        <v>379</v>
      </c>
      <c r="E329" s="18" t="s">
        <v>21</v>
      </c>
      <c r="F329" s="20" t="s">
        <v>430</v>
      </c>
      <c r="G329" s="20" t="s">
        <v>32</v>
      </c>
      <c r="H329" s="20" t="s">
        <v>32</v>
      </c>
      <c r="I329" s="21" t="s">
        <v>65</v>
      </c>
      <c r="J329" s="18" t="s">
        <v>216</v>
      </c>
      <c r="K329" s="18" t="s">
        <v>645</v>
      </c>
      <c r="L329" s="18" t="s">
        <v>7</v>
      </c>
      <c r="M329" s="18" t="s">
        <v>9</v>
      </c>
      <c r="N329" s="18" t="s">
        <v>32</v>
      </c>
      <c r="O329" s="18" t="s">
        <v>106</v>
      </c>
      <c r="P329" s="11" t="s">
        <v>108</v>
      </c>
      <c r="Q329" s="18" t="s">
        <v>32</v>
      </c>
      <c r="R329" s="18" t="s">
        <v>114</v>
      </c>
      <c r="S329" s="18" t="s">
        <v>32</v>
      </c>
    </row>
    <row r="330" spans="1:19" s="11" customFormat="1" ht="25.15" customHeight="1" x14ac:dyDescent="0.25">
      <c r="A330" s="11">
        <v>80</v>
      </c>
      <c r="B330" s="11" t="s">
        <v>555</v>
      </c>
      <c r="C330" s="45">
        <v>44633</v>
      </c>
      <c r="D330" s="36" t="s">
        <v>379</v>
      </c>
      <c r="E330" s="18" t="s">
        <v>21</v>
      </c>
      <c r="F330" s="20" t="s">
        <v>431</v>
      </c>
      <c r="G330" s="20" t="s">
        <v>32</v>
      </c>
      <c r="H330" s="20" t="s">
        <v>32</v>
      </c>
      <c r="I330" s="21" t="s">
        <v>65</v>
      </c>
      <c r="J330" s="18" t="s">
        <v>216</v>
      </c>
      <c r="K330" s="18" t="s">
        <v>645</v>
      </c>
      <c r="L330" s="18" t="s">
        <v>7</v>
      </c>
      <c r="M330" s="18" t="s">
        <v>9</v>
      </c>
      <c r="N330" s="18" t="s">
        <v>32</v>
      </c>
      <c r="O330" s="18" t="s">
        <v>106</v>
      </c>
      <c r="P330" s="11" t="s">
        <v>108</v>
      </c>
      <c r="Q330" s="18" t="s">
        <v>32</v>
      </c>
      <c r="R330" s="18" t="s">
        <v>114</v>
      </c>
      <c r="S330" s="18" t="s">
        <v>32</v>
      </c>
    </row>
    <row r="331" spans="1:19" s="11" customFormat="1" ht="25.15" customHeight="1" x14ac:dyDescent="0.25">
      <c r="A331" s="11">
        <v>81</v>
      </c>
      <c r="B331" s="11" t="s">
        <v>555</v>
      </c>
      <c r="C331" s="45">
        <v>44633</v>
      </c>
      <c r="D331" s="36" t="s">
        <v>379</v>
      </c>
      <c r="E331" s="18" t="s">
        <v>21</v>
      </c>
      <c r="F331" s="20" t="s">
        <v>432</v>
      </c>
      <c r="G331" s="20" t="s">
        <v>32</v>
      </c>
      <c r="H331" s="20" t="s">
        <v>32</v>
      </c>
      <c r="I331" s="21" t="s">
        <v>105</v>
      </c>
      <c r="J331" s="18" t="s">
        <v>216</v>
      </c>
      <c r="K331" s="18" t="s">
        <v>645</v>
      </c>
      <c r="L331" s="18" t="s">
        <v>7</v>
      </c>
      <c r="M331" s="18" t="s">
        <v>9</v>
      </c>
      <c r="N331" s="18" t="s">
        <v>32</v>
      </c>
      <c r="O331" s="18" t="s">
        <v>106</v>
      </c>
      <c r="P331" s="11" t="s">
        <v>108</v>
      </c>
      <c r="Q331" s="18" t="s">
        <v>32</v>
      </c>
      <c r="R331" s="18" t="s">
        <v>114</v>
      </c>
      <c r="S331" s="18" t="s">
        <v>32</v>
      </c>
    </row>
    <row r="332" spans="1:19" s="11" customFormat="1" ht="25.15" customHeight="1" x14ac:dyDescent="0.25">
      <c r="A332" s="11">
        <v>82</v>
      </c>
      <c r="B332" s="11" t="s">
        <v>555</v>
      </c>
      <c r="C332" s="45">
        <v>44633</v>
      </c>
      <c r="D332" s="36" t="s">
        <v>379</v>
      </c>
      <c r="E332" s="18" t="s">
        <v>21</v>
      </c>
      <c r="F332" s="20" t="s">
        <v>433</v>
      </c>
      <c r="G332" s="20" t="s">
        <v>32</v>
      </c>
      <c r="H332" s="20" t="s">
        <v>32</v>
      </c>
      <c r="I332" s="21" t="s">
        <v>105</v>
      </c>
      <c r="J332" s="18" t="s">
        <v>13</v>
      </c>
      <c r="K332" s="18" t="s">
        <v>645</v>
      </c>
      <c r="L332" s="18" t="s">
        <v>7</v>
      </c>
      <c r="M332" s="18" t="s">
        <v>9</v>
      </c>
      <c r="N332" s="18" t="s">
        <v>153</v>
      </c>
      <c r="O332" s="18" t="s">
        <v>106</v>
      </c>
      <c r="P332" s="11" t="s">
        <v>108</v>
      </c>
      <c r="Q332" s="18" t="s">
        <v>32</v>
      </c>
      <c r="R332" s="18" t="s">
        <v>114</v>
      </c>
      <c r="S332" s="18" t="s">
        <v>32</v>
      </c>
    </row>
    <row r="333" spans="1:19" s="11" customFormat="1" ht="25.15" customHeight="1" x14ac:dyDescent="0.25">
      <c r="A333" s="11">
        <v>83</v>
      </c>
      <c r="B333" s="11" t="s">
        <v>555</v>
      </c>
      <c r="C333" s="45">
        <v>44633</v>
      </c>
      <c r="D333" s="36" t="s">
        <v>379</v>
      </c>
      <c r="E333" s="18" t="s">
        <v>21</v>
      </c>
      <c r="F333" s="20" t="s">
        <v>436</v>
      </c>
      <c r="G333" s="20" t="s">
        <v>32</v>
      </c>
      <c r="H333" s="6" t="s">
        <v>23</v>
      </c>
      <c r="I333" s="21" t="s">
        <v>105</v>
      </c>
      <c r="J333" s="18" t="s">
        <v>13</v>
      </c>
      <c r="K333" s="18" t="s">
        <v>645</v>
      </c>
      <c r="L333" s="18" t="s">
        <v>7</v>
      </c>
      <c r="M333" s="18" t="s">
        <v>9</v>
      </c>
      <c r="N333" s="18" t="s">
        <v>32</v>
      </c>
      <c r="O333" s="18" t="s">
        <v>106</v>
      </c>
      <c r="P333" s="11" t="s">
        <v>108</v>
      </c>
      <c r="Q333" s="18" t="s">
        <v>32</v>
      </c>
      <c r="R333" s="18" t="s">
        <v>114</v>
      </c>
      <c r="S333" s="18" t="s">
        <v>32</v>
      </c>
    </row>
    <row r="334" spans="1:19" s="11" customFormat="1" ht="25.15" customHeight="1" x14ac:dyDescent="0.25">
      <c r="A334" s="11">
        <v>84</v>
      </c>
      <c r="B334" s="11" t="s">
        <v>555</v>
      </c>
      <c r="C334" s="45">
        <v>44633</v>
      </c>
      <c r="D334" s="36" t="s">
        <v>379</v>
      </c>
      <c r="E334" s="18" t="s">
        <v>21</v>
      </c>
      <c r="F334" s="20" t="s">
        <v>439</v>
      </c>
      <c r="G334" s="20" t="s">
        <v>32</v>
      </c>
      <c r="H334" s="20" t="s">
        <v>32</v>
      </c>
      <c r="I334" s="21" t="s">
        <v>65</v>
      </c>
      <c r="J334" s="18" t="s">
        <v>216</v>
      </c>
      <c r="K334" s="18" t="s">
        <v>645</v>
      </c>
      <c r="L334" s="18" t="s">
        <v>7</v>
      </c>
      <c r="M334" s="18" t="s">
        <v>9</v>
      </c>
      <c r="N334" s="18" t="s">
        <v>32</v>
      </c>
      <c r="O334" s="18" t="s">
        <v>106</v>
      </c>
      <c r="P334" s="11" t="s">
        <v>108</v>
      </c>
      <c r="Q334" s="18" t="s">
        <v>32</v>
      </c>
      <c r="R334" s="18" t="s">
        <v>114</v>
      </c>
      <c r="S334" s="18" t="s">
        <v>32</v>
      </c>
    </row>
    <row r="335" spans="1:19" s="11" customFormat="1" ht="25.15" customHeight="1" x14ac:dyDescent="0.25">
      <c r="A335" s="11">
        <v>85</v>
      </c>
      <c r="B335" s="11" t="s">
        <v>555</v>
      </c>
      <c r="C335" s="45">
        <v>44633</v>
      </c>
      <c r="D335" s="36" t="s">
        <v>379</v>
      </c>
      <c r="E335" s="18" t="s">
        <v>21</v>
      </c>
      <c r="F335" s="20" t="s">
        <v>446</v>
      </c>
      <c r="G335" s="20">
        <v>44110680</v>
      </c>
      <c r="H335" s="20" t="s">
        <v>41</v>
      </c>
      <c r="I335" s="21" t="s">
        <v>65</v>
      </c>
      <c r="J335" s="18" t="s">
        <v>13</v>
      </c>
      <c r="K335" s="18" t="s">
        <v>645</v>
      </c>
      <c r="L335" s="18" t="s">
        <v>7</v>
      </c>
      <c r="M335" s="11" t="s">
        <v>53</v>
      </c>
      <c r="N335" s="18" t="s">
        <v>32</v>
      </c>
      <c r="O335" s="17" t="s">
        <v>666</v>
      </c>
      <c r="P335" s="11" t="s">
        <v>108</v>
      </c>
      <c r="Q335" s="18" t="s">
        <v>32</v>
      </c>
      <c r="R335" s="18" t="s">
        <v>114</v>
      </c>
      <c r="S335" s="18" t="s">
        <v>32</v>
      </c>
    </row>
    <row r="336" spans="1:19" s="11" customFormat="1" ht="25.15" customHeight="1" x14ac:dyDescent="0.25">
      <c r="A336" s="11">
        <v>86</v>
      </c>
      <c r="B336" s="11" t="s">
        <v>555</v>
      </c>
      <c r="C336" s="45">
        <v>44634</v>
      </c>
      <c r="D336" s="36" t="s">
        <v>379</v>
      </c>
      <c r="E336" s="18" t="s">
        <v>21</v>
      </c>
      <c r="F336" s="20" t="s">
        <v>426</v>
      </c>
      <c r="G336" s="20" t="s">
        <v>32</v>
      </c>
      <c r="H336" s="20" t="s">
        <v>32</v>
      </c>
      <c r="I336" s="21" t="s">
        <v>105</v>
      </c>
      <c r="J336" s="18" t="s">
        <v>13</v>
      </c>
      <c r="K336" s="18" t="s">
        <v>645</v>
      </c>
      <c r="L336" s="18" t="s">
        <v>7</v>
      </c>
      <c r="M336" s="11" t="s">
        <v>9</v>
      </c>
      <c r="N336" s="18" t="s">
        <v>32</v>
      </c>
      <c r="O336" s="18" t="s">
        <v>106</v>
      </c>
      <c r="P336" s="11" t="s">
        <v>108</v>
      </c>
      <c r="Q336" s="18" t="s">
        <v>32</v>
      </c>
      <c r="R336" s="18" t="s">
        <v>114</v>
      </c>
      <c r="S336" s="18" t="s">
        <v>32</v>
      </c>
    </row>
    <row r="337" spans="1:19" s="11" customFormat="1" ht="25.15" customHeight="1" x14ac:dyDescent="0.25">
      <c r="A337" s="11">
        <v>87</v>
      </c>
      <c r="B337" s="11" t="s">
        <v>555</v>
      </c>
      <c r="C337" s="45">
        <v>44634</v>
      </c>
      <c r="D337" s="36" t="s">
        <v>379</v>
      </c>
      <c r="E337" s="18" t="s">
        <v>21</v>
      </c>
      <c r="F337" s="20" t="s">
        <v>434</v>
      </c>
      <c r="G337" s="20" t="s">
        <v>32</v>
      </c>
      <c r="H337" s="20" t="s">
        <v>32</v>
      </c>
      <c r="I337" s="21" t="s">
        <v>105</v>
      </c>
      <c r="J337" s="18" t="s">
        <v>216</v>
      </c>
      <c r="K337" s="18" t="s">
        <v>645</v>
      </c>
      <c r="L337" s="18" t="s">
        <v>7</v>
      </c>
      <c r="M337" s="18" t="s">
        <v>9</v>
      </c>
      <c r="N337" s="18" t="s">
        <v>32</v>
      </c>
      <c r="O337" s="18" t="s">
        <v>106</v>
      </c>
      <c r="P337" s="11" t="s">
        <v>108</v>
      </c>
      <c r="Q337" s="18" t="s">
        <v>32</v>
      </c>
      <c r="R337" s="18" t="s">
        <v>114</v>
      </c>
      <c r="S337" s="18" t="s">
        <v>32</v>
      </c>
    </row>
    <row r="338" spans="1:19" s="11" customFormat="1" ht="25.15" customHeight="1" x14ac:dyDescent="0.25">
      <c r="A338" s="11">
        <v>88</v>
      </c>
      <c r="B338" s="11" t="s">
        <v>555</v>
      </c>
      <c r="C338" s="45">
        <v>44634</v>
      </c>
      <c r="D338" s="36" t="s">
        <v>379</v>
      </c>
      <c r="E338" s="18" t="s">
        <v>21</v>
      </c>
      <c r="F338" s="20" t="s">
        <v>437</v>
      </c>
      <c r="G338" s="20" t="s">
        <v>32</v>
      </c>
      <c r="H338" s="20" t="s">
        <v>341</v>
      </c>
      <c r="I338" s="21" t="s">
        <v>65</v>
      </c>
      <c r="J338" s="18" t="s">
        <v>216</v>
      </c>
      <c r="K338" s="18" t="s">
        <v>645</v>
      </c>
      <c r="L338" s="18" t="s">
        <v>7</v>
      </c>
      <c r="M338" s="18" t="s">
        <v>9</v>
      </c>
      <c r="N338" s="18" t="s">
        <v>32</v>
      </c>
      <c r="O338" s="18" t="s">
        <v>106</v>
      </c>
      <c r="P338" s="11" t="s">
        <v>108</v>
      </c>
      <c r="Q338" s="18" t="s">
        <v>32</v>
      </c>
      <c r="R338" s="18" t="s">
        <v>114</v>
      </c>
      <c r="S338" s="18" t="s">
        <v>32</v>
      </c>
    </row>
    <row r="339" spans="1:19" s="11" customFormat="1" ht="25.15" customHeight="1" x14ac:dyDescent="0.25">
      <c r="A339" s="11">
        <v>89</v>
      </c>
      <c r="B339" s="11" t="s">
        <v>555</v>
      </c>
      <c r="C339" s="45">
        <v>44634</v>
      </c>
      <c r="D339" s="36" t="s">
        <v>379</v>
      </c>
      <c r="E339" s="18" t="s">
        <v>21</v>
      </c>
      <c r="F339" s="20" t="s">
        <v>438</v>
      </c>
      <c r="G339" s="20">
        <v>20066297</v>
      </c>
      <c r="H339" s="6" t="s">
        <v>23</v>
      </c>
      <c r="I339" s="21" t="s">
        <v>65</v>
      </c>
      <c r="J339" s="18" t="s">
        <v>216</v>
      </c>
      <c r="K339" s="18" t="s">
        <v>645</v>
      </c>
      <c r="L339" s="18" t="s">
        <v>7</v>
      </c>
      <c r="M339" s="18" t="s">
        <v>9</v>
      </c>
      <c r="N339" s="18" t="s">
        <v>32</v>
      </c>
      <c r="O339" s="18" t="s">
        <v>106</v>
      </c>
      <c r="P339" s="11" t="s">
        <v>108</v>
      </c>
      <c r="Q339" s="18" t="s">
        <v>32</v>
      </c>
      <c r="R339" s="18" t="s">
        <v>114</v>
      </c>
      <c r="S339" s="18" t="s">
        <v>32</v>
      </c>
    </row>
    <row r="340" spans="1:19" s="11" customFormat="1" ht="25.15" customHeight="1" x14ac:dyDescent="0.25">
      <c r="A340" s="11">
        <v>90</v>
      </c>
      <c r="B340" s="11" t="s">
        <v>555</v>
      </c>
      <c r="C340" s="45">
        <v>44634</v>
      </c>
      <c r="D340" s="36" t="s">
        <v>379</v>
      </c>
      <c r="E340" s="18" t="s">
        <v>21</v>
      </c>
      <c r="F340" s="20" t="s">
        <v>440</v>
      </c>
      <c r="G340" s="20" t="s">
        <v>32</v>
      </c>
      <c r="H340" s="20" t="s">
        <v>32</v>
      </c>
      <c r="I340" s="21" t="s">
        <v>105</v>
      </c>
      <c r="J340" s="18" t="s">
        <v>216</v>
      </c>
      <c r="K340" s="18" t="s">
        <v>645</v>
      </c>
      <c r="L340" s="18" t="s">
        <v>7</v>
      </c>
      <c r="M340" s="18" t="s">
        <v>9</v>
      </c>
      <c r="N340" s="18" t="s">
        <v>32</v>
      </c>
      <c r="O340" s="18" t="s">
        <v>106</v>
      </c>
      <c r="P340" s="11" t="s">
        <v>108</v>
      </c>
      <c r="Q340" s="18" t="s">
        <v>32</v>
      </c>
      <c r="R340" s="18" t="s">
        <v>114</v>
      </c>
      <c r="S340" s="18" t="s">
        <v>32</v>
      </c>
    </row>
    <row r="341" spans="1:19" s="11" customFormat="1" ht="25.15" customHeight="1" x14ac:dyDescent="0.25">
      <c r="A341" s="11">
        <v>91</v>
      </c>
      <c r="B341" s="11" t="s">
        <v>555</v>
      </c>
      <c r="C341" s="45">
        <v>44634</v>
      </c>
      <c r="D341" s="36" t="s">
        <v>379</v>
      </c>
      <c r="E341" s="18" t="s">
        <v>21</v>
      </c>
      <c r="F341" s="20" t="s">
        <v>442</v>
      </c>
      <c r="G341" s="20">
        <v>40114977</v>
      </c>
      <c r="H341" s="20" t="s">
        <v>341</v>
      </c>
      <c r="I341" s="21" t="s">
        <v>105</v>
      </c>
      <c r="J341" s="18" t="s">
        <v>216</v>
      </c>
      <c r="K341" s="18" t="s">
        <v>645</v>
      </c>
      <c r="L341" s="18" t="s">
        <v>7</v>
      </c>
      <c r="M341" s="11" t="s">
        <v>29</v>
      </c>
      <c r="N341" s="18" t="s">
        <v>175</v>
      </c>
      <c r="O341" s="17" t="s">
        <v>666</v>
      </c>
      <c r="P341" s="11" t="s">
        <v>108</v>
      </c>
      <c r="Q341" s="18" t="s">
        <v>32</v>
      </c>
      <c r="R341" s="18" t="s">
        <v>114</v>
      </c>
      <c r="S341" s="18" t="s">
        <v>32</v>
      </c>
    </row>
    <row r="342" spans="1:19" s="11" customFormat="1" ht="25.15" customHeight="1" x14ac:dyDescent="0.25">
      <c r="A342" s="11">
        <v>92</v>
      </c>
      <c r="B342" s="11" t="s">
        <v>555</v>
      </c>
      <c r="C342" s="45">
        <v>44634</v>
      </c>
      <c r="D342" s="36" t="s">
        <v>379</v>
      </c>
      <c r="E342" s="18" t="s">
        <v>21</v>
      </c>
      <c r="F342" s="20" t="s">
        <v>452</v>
      </c>
      <c r="G342" s="20" t="s">
        <v>32</v>
      </c>
      <c r="H342" s="20" t="s">
        <v>41</v>
      </c>
      <c r="I342" s="21" t="s">
        <v>65</v>
      </c>
      <c r="J342" s="18" t="s">
        <v>216</v>
      </c>
      <c r="K342" s="18" t="s">
        <v>645</v>
      </c>
      <c r="L342" s="18" t="s">
        <v>7</v>
      </c>
      <c r="M342" s="18" t="s">
        <v>9</v>
      </c>
      <c r="N342" s="18" t="s">
        <v>32</v>
      </c>
      <c r="O342" s="18" t="s">
        <v>106</v>
      </c>
      <c r="P342" s="11" t="s">
        <v>108</v>
      </c>
      <c r="Q342" s="18" t="s">
        <v>32</v>
      </c>
      <c r="R342" s="18" t="s">
        <v>114</v>
      </c>
      <c r="S342" s="18" t="s">
        <v>32</v>
      </c>
    </row>
    <row r="343" spans="1:19" s="11" customFormat="1" ht="25.15" customHeight="1" x14ac:dyDescent="0.25">
      <c r="A343" s="11">
        <v>93</v>
      </c>
      <c r="B343" s="11" t="s">
        <v>555</v>
      </c>
      <c r="C343" s="45">
        <v>44635</v>
      </c>
      <c r="D343" s="36" t="s">
        <v>379</v>
      </c>
      <c r="E343" s="18" t="s">
        <v>21</v>
      </c>
      <c r="F343" s="20" t="s">
        <v>441</v>
      </c>
      <c r="G343" s="20" t="s">
        <v>32</v>
      </c>
      <c r="H343" s="20" t="s">
        <v>32</v>
      </c>
      <c r="I343" s="21" t="s">
        <v>65</v>
      </c>
      <c r="J343" s="18" t="s">
        <v>216</v>
      </c>
      <c r="K343" s="18" t="s">
        <v>645</v>
      </c>
      <c r="L343" s="18" t="s">
        <v>7</v>
      </c>
      <c r="M343" s="18" t="s">
        <v>9</v>
      </c>
      <c r="N343" s="18" t="s">
        <v>32</v>
      </c>
      <c r="O343" s="18" t="s">
        <v>106</v>
      </c>
      <c r="P343" s="11" t="s">
        <v>108</v>
      </c>
      <c r="Q343" s="18" t="s">
        <v>32</v>
      </c>
      <c r="R343" s="18" t="s">
        <v>114</v>
      </c>
      <c r="S343" s="18" t="s">
        <v>32</v>
      </c>
    </row>
    <row r="344" spans="1:19" s="11" customFormat="1" ht="25.15" customHeight="1" x14ac:dyDescent="0.25">
      <c r="A344" s="11">
        <v>94</v>
      </c>
      <c r="B344" s="11" t="s">
        <v>555</v>
      </c>
      <c r="C344" s="45">
        <v>44635</v>
      </c>
      <c r="D344" s="36" t="s">
        <v>379</v>
      </c>
      <c r="E344" s="18" t="s">
        <v>21</v>
      </c>
      <c r="F344" s="20" t="s">
        <v>443</v>
      </c>
      <c r="G344" s="20">
        <v>45250923</v>
      </c>
      <c r="H344" s="20" t="s">
        <v>41</v>
      </c>
      <c r="I344" s="21" t="s">
        <v>65</v>
      </c>
      <c r="J344" s="18" t="s">
        <v>216</v>
      </c>
      <c r="K344" s="18" t="s">
        <v>645</v>
      </c>
      <c r="L344" s="18" t="s">
        <v>7</v>
      </c>
      <c r="M344" s="18" t="s">
        <v>9</v>
      </c>
      <c r="N344" s="18" t="s">
        <v>32</v>
      </c>
      <c r="O344" s="17" t="s">
        <v>666</v>
      </c>
      <c r="P344" s="11" t="s">
        <v>108</v>
      </c>
      <c r="Q344" s="18" t="s">
        <v>32</v>
      </c>
      <c r="R344" s="18" t="s">
        <v>114</v>
      </c>
      <c r="S344" s="18" t="s">
        <v>32</v>
      </c>
    </row>
    <row r="345" spans="1:19" s="11" customFormat="1" ht="25.15" customHeight="1" x14ac:dyDescent="0.25">
      <c r="A345" s="11">
        <v>95</v>
      </c>
      <c r="B345" s="11" t="s">
        <v>555</v>
      </c>
      <c r="C345" s="45">
        <v>44635</v>
      </c>
      <c r="D345" s="36" t="s">
        <v>379</v>
      </c>
      <c r="E345" s="18" t="s">
        <v>21</v>
      </c>
      <c r="F345" s="20" t="s">
        <v>444</v>
      </c>
      <c r="G345" s="20">
        <v>45499295</v>
      </c>
      <c r="H345" s="20" t="s">
        <v>41</v>
      </c>
      <c r="I345" s="21" t="s">
        <v>65</v>
      </c>
      <c r="J345" s="18" t="s">
        <v>216</v>
      </c>
      <c r="K345" s="18" t="s">
        <v>645</v>
      </c>
      <c r="L345" s="18" t="s">
        <v>7</v>
      </c>
      <c r="M345" s="18" t="s">
        <v>9</v>
      </c>
      <c r="N345" s="18" t="s">
        <v>32</v>
      </c>
      <c r="O345" s="17" t="s">
        <v>666</v>
      </c>
      <c r="P345" s="11" t="s">
        <v>108</v>
      </c>
      <c r="Q345" s="18" t="s">
        <v>32</v>
      </c>
      <c r="R345" s="18" t="s">
        <v>114</v>
      </c>
      <c r="S345" s="18" t="s">
        <v>32</v>
      </c>
    </row>
    <row r="346" spans="1:19" s="11" customFormat="1" ht="25.15" customHeight="1" x14ac:dyDescent="0.25">
      <c r="A346" s="11">
        <v>96</v>
      </c>
      <c r="B346" s="11" t="s">
        <v>555</v>
      </c>
      <c r="C346" s="45">
        <v>44635</v>
      </c>
      <c r="D346" s="36" t="s">
        <v>379</v>
      </c>
      <c r="E346" s="18" t="s">
        <v>21</v>
      </c>
      <c r="F346" s="20" t="s">
        <v>445</v>
      </c>
      <c r="G346" s="20">
        <v>20064926</v>
      </c>
      <c r="H346" s="20" t="s">
        <v>32</v>
      </c>
      <c r="I346" s="21" t="s">
        <v>105</v>
      </c>
      <c r="J346" s="18" t="s">
        <v>216</v>
      </c>
      <c r="K346" s="17" t="s">
        <v>301</v>
      </c>
      <c r="L346" s="18" t="s">
        <v>633</v>
      </c>
      <c r="M346" s="11" t="s">
        <v>50</v>
      </c>
      <c r="N346" s="18" t="s">
        <v>32</v>
      </c>
      <c r="O346" s="17" t="s">
        <v>666</v>
      </c>
      <c r="P346" s="11" t="s">
        <v>108</v>
      </c>
      <c r="Q346" s="18" t="s">
        <v>110</v>
      </c>
      <c r="R346" s="18" t="s">
        <v>114</v>
      </c>
      <c r="S346" s="18" t="s">
        <v>32</v>
      </c>
    </row>
    <row r="347" spans="1:19" s="11" customFormat="1" ht="25.15" customHeight="1" x14ac:dyDescent="0.25">
      <c r="A347" s="11">
        <v>97</v>
      </c>
      <c r="B347" s="11" t="s">
        <v>555</v>
      </c>
      <c r="C347" s="45">
        <v>44635</v>
      </c>
      <c r="D347" s="36" t="s">
        <v>379</v>
      </c>
      <c r="E347" s="18" t="s">
        <v>21</v>
      </c>
      <c r="F347" s="20" t="s">
        <v>447</v>
      </c>
      <c r="G347" s="20">
        <v>16663179</v>
      </c>
      <c r="H347" s="20" t="s">
        <v>41</v>
      </c>
      <c r="I347" s="21" t="s">
        <v>65</v>
      </c>
      <c r="J347" s="18" t="s">
        <v>216</v>
      </c>
      <c r="K347" s="18" t="s">
        <v>645</v>
      </c>
      <c r="L347" s="18" t="s">
        <v>7</v>
      </c>
      <c r="M347" s="11" t="s">
        <v>448</v>
      </c>
      <c r="N347" s="18" t="s">
        <v>175</v>
      </c>
      <c r="O347" s="17" t="s">
        <v>666</v>
      </c>
      <c r="P347" s="11" t="s">
        <v>108</v>
      </c>
      <c r="Q347" s="18" t="s">
        <v>32</v>
      </c>
      <c r="R347" s="18" t="s">
        <v>114</v>
      </c>
      <c r="S347" s="18" t="s">
        <v>32</v>
      </c>
    </row>
    <row r="348" spans="1:19" s="11" customFormat="1" ht="25.15" customHeight="1" x14ac:dyDescent="0.25">
      <c r="A348" s="11">
        <v>98</v>
      </c>
      <c r="B348" s="11" t="s">
        <v>555</v>
      </c>
      <c r="C348" s="45">
        <v>44635</v>
      </c>
      <c r="D348" s="36" t="s">
        <v>379</v>
      </c>
      <c r="E348" s="18" t="s">
        <v>21</v>
      </c>
      <c r="F348" s="20" t="s">
        <v>449</v>
      </c>
      <c r="G348" s="20" t="s">
        <v>32</v>
      </c>
      <c r="H348" s="20" t="s">
        <v>32</v>
      </c>
      <c r="I348" s="21" t="s">
        <v>65</v>
      </c>
      <c r="J348" s="18" t="s">
        <v>216</v>
      </c>
      <c r="K348" s="18" t="s">
        <v>645</v>
      </c>
      <c r="L348" s="18" t="s">
        <v>7</v>
      </c>
      <c r="M348" s="18" t="s">
        <v>9</v>
      </c>
      <c r="N348" s="18" t="s">
        <v>32</v>
      </c>
      <c r="O348" s="17" t="s">
        <v>666</v>
      </c>
      <c r="P348" s="11" t="s">
        <v>108</v>
      </c>
      <c r="Q348" s="18" t="s">
        <v>32</v>
      </c>
      <c r="R348" s="18" t="s">
        <v>114</v>
      </c>
      <c r="S348" s="18" t="s">
        <v>32</v>
      </c>
    </row>
    <row r="349" spans="1:19" s="11" customFormat="1" ht="25.15" customHeight="1" x14ac:dyDescent="0.25">
      <c r="A349" s="11">
        <v>99</v>
      </c>
      <c r="B349" s="11" t="s">
        <v>555</v>
      </c>
      <c r="C349" s="45">
        <v>44635</v>
      </c>
      <c r="D349" s="36" t="s">
        <v>379</v>
      </c>
      <c r="E349" s="18" t="s">
        <v>21</v>
      </c>
      <c r="F349" s="20" t="s">
        <v>455</v>
      </c>
      <c r="G349" s="20" t="s">
        <v>32</v>
      </c>
      <c r="H349" s="20" t="s">
        <v>41</v>
      </c>
      <c r="I349" s="21" t="s">
        <v>105</v>
      </c>
      <c r="J349" s="18" t="s">
        <v>216</v>
      </c>
      <c r="K349" s="18" t="s">
        <v>645</v>
      </c>
      <c r="L349" s="18" t="s">
        <v>7</v>
      </c>
      <c r="M349" s="18" t="s">
        <v>9</v>
      </c>
      <c r="N349" s="18" t="s">
        <v>32</v>
      </c>
      <c r="O349" s="18" t="s">
        <v>106</v>
      </c>
      <c r="P349" s="11" t="s">
        <v>108</v>
      </c>
      <c r="Q349" s="18" t="s">
        <v>32</v>
      </c>
      <c r="R349" s="18" t="s">
        <v>114</v>
      </c>
      <c r="S349" s="18" t="s">
        <v>32</v>
      </c>
    </row>
    <row r="350" spans="1:19" s="11" customFormat="1" ht="25.15" customHeight="1" x14ac:dyDescent="0.25">
      <c r="A350" s="11">
        <v>100</v>
      </c>
      <c r="B350" s="11" t="s">
        <v>555</v>
      </c>
      <c r="C350" s="45">
        <v>44635</v>
      </c>
      <c r="D350" s="36" t="s">
        <v>379</v>
      </c>
      <c r="E350" s="18" t="s">
        <v>21</v>
      </c>
      <c r="F350" s="20" t="s">
        <v>456</v>
      </c>
      <c r="G350" s="20" t="s">
        <v>32</v>
      </c>
      <c r="H350" s="20" t="s">
        <v>32</v>
      </c>
      <c r="I350" s="21" t="s">
        <v>105</v>
      </c>
      <c r="J350" s="18" t="s">
        <v>216</v>
      </c>
      <c r="K350" s="18" t="s">
        <v>645</v>
      </c>
      <c r="L350" s="18" t="s">
        <v>7</v>
      </c>
      <c r="M350" s="11" t="s">
        <v>175</v>
      </c>
      <c r="N350" s="18" t="s">
        <v>32</v>
      </c>
      <c r="O350" s="18" t="s">
        <v>106</v>
      </c>
      <c r="P350" s="11" t="s">
        <v>108</v>
      </c>
      <c r="Q350" s="18" t="s">
        <v>32</v>
      </c>
      <c r="R350" s="18" t="s">
        <v>114</v>
      </c>
      <c r="S350" s="18" t="s">
        <v>32</v>
      </c>
    </row>
    <row r="351" spans="1:19" s="11" customFormat="1" ht="25.15" customHeight="1" x14ac:dyDescent="0.25">
      <c r="A351" s="11">
        <v>101</v>
      </c>
      <c r="B351" s="11" t="s">
        <v>555</v>
      </c>
      <c r="C351" s="45">
        <v>44636</v>
      </c>
      <c r="D351" s="36" t="s">
        <v>379</v>
      </c>
      <c r="E351" s="18" t="s">
        <v>21</v>
      </c>
      <c r="F351" s="20" t="s">
        <v>450</v>
      </c>
      <c r="G351" s="20" t="s">
        <v>32</v>
      </c>
      <c r="H351" s="20" t="s">
        <v>32</v>
      </c>
      <c r="I351" s="21" t="s">
        <v>65</v>
      </c>
      <c r="J351" s="18" t="s">
        <v>216</v>
      </c>
      <c r="K351" s="18" t="s">
        <v>645</v>
      </c>
      <c r="L351" s="18" t="s">
        <v>7</v>
      </c>
      <c r="M351" s="18" t="s">
        <v>9</v>
      </c>
      <c r="N351" s="18" t="s">
        <v>32</v>
      </c>
      <c r="O351" s="18" t="s">
        <v>106</v>
      </c>
      <c r="P351" s="11" t="s">
        <v>108</v>
      </c>
      <c r="Q351" s="18" t="s">
        <v>32</v>
      </c>
      <c r="R351" s="18" t="s">
        <v>114</v>
      </c>
      <c r="S351" s="18" t="s">
        <v>32</v>
      </c>
    </row>
    <row r="352" spans="1:19" s="11" customFormat="1" ht="25.15" customHeight="1" x14ac:dyDescent="0.25">
      <c r="A352" s="11">
        <v>102</v>
      </c>
      <c r="B352" s="11" t="s">
        <v>555</v>
      </c>
      <c r="C352" s="45">
        <v>44636</v>
      </c>
      <c r="D352" s="36" t="s">
        <v>379</v>
      </c>
      <c r="E352" s="18" t="s">
        <v>21</v>
      </c>
      <c r="F352" s="20" t="s">
        <v>451</v>
      </c>
      <c r="G352" s="20" t="s">
        <v>32</v>
      </c>
      <c r="H352" s="20" t="s">
        <v>32</v>
      </c>
      <c r="I352" s="21" t="s">
        <v>65</v>
      </c>
      <c r="J352" s="18" t="s">
        <v>216</v>
      </c>
      <c r="K352" s="18" t="s">
        <v>645</v>
      </c>
      <c r="L352" s="18" t="s">
        <v>7</v>
      </c>
      <c r="M352" s="18" t="s">
        <v>9</v>
      </c>
      <c r="N352" s="18" t="s">
        <v>32</v>
      </c>
      <c r="O352" s="18" t="s">
        <v>106</v>
      </c>
      <c r="P352" s="11" t="s">
        <v>108</v>
      </c>
      <c r="Q352" s="18" t="s">
        <v>32</v>
      </c>
      <c r="R352" s="18" t="s">
        <v>114</v>
      </c>
      <c r="S352" s="18" t="s">
        <v>32</v>
      </c>
    </row>
    <row r="353" spans="1:19" s="11" customFormat="1" ht="25.15" customHeight="1" x14ac:dyDescent="0.25">
      <c r="A353" s="11">
        <v>103</v>
      </c>
      <c r="B353" s="11" t="s">
        <v>555</v>
      </c>
      <c r="C353" s="45">
        <v>44636</v>
      </c>
      <c r="D353" s="18" t="s">
        <v>32</v>
      </c>
      <c r="E353" s="18" t="s">
        <v>32</v>
      </c>
      <c r="F353" s="20" t="s">
        <v>457</v>
      </c>
      <c r="G353" s="20" t="s">
        <v>32</v>
      </c>
      <c r="H353" s="20" t="s">
        <v>32</v>
      </c>
      <c r="I353" s="21" t="s">
        <v>65</v>
      </c>
      <c r="J353" s="18" t="s">
        <v>216</v>
      </c>
      <c r="K353" s="18" t="s">
        <v>645</v>
      </c>
      <c r="L353" s="18" t="s">
        <v>7</v>
      </c>
      <c r="M353" s="18" t="s">
        <v>9</v>
      </c>
      <c r="N353" s="18" t="s">
        <v>32</v>
      </c>
      <c r="O353" s="18" t="s">
        <v>106</v>
      </c>
      <c r="P353" s="11" t="s">
        <v>108</v>
      </c>
      <c r="Q353" s="18" t="s">
        <v>32</v>
      </c>
      <c r="R353" s="18" t="s">
        <v>114</v>
      </c>
      <c r="S353" s="18" t="s">
        <v>32</v>
      </c>
    </row>
    <row r="354" spans="1:19" s="11" customFormat="1" ht="25.15" customHeight="1" x14ac:dyDescent="0.25">
      <c r="A354" s="11">
        <v>104</v>
      </c>
      <c r="B354" s="11" t="s">
        <v>555</v>
      </c>
      <c r="C354" s="45">
        <v>44636</v>
      </c>
      <c r="D354" s="36" t="s">
        <v>379</v>
      </c>
      <c r="E354" s="18" t="s">
        <v>21</v>
      </c>
      <c r="F354" s="20" t="s">
        <v>458</v>
      </c>
      <c r="G354" s="20">
        <v>44266714</v>
      </c>
      <c r="H354" s="6" t="s">
        <v>23</v>
      </c>
      <c r="I354" s="21" t="s">
        <v>105</v>
      </c>
      <c r="J354" s="18" t="s">
        <v>216</v>
      </c>
      <c r="K354" s="18" t="s">
        <v>645</v>
      </c>
      <c r="L354" s="18" t="s">
        <v>7</v>
      </c>
      <c r="M354" s="11" t="s">
        <v>53</v>
      </c>
      <c r="N354" s="18" t="s">
        <v>32</v>
      </c>
      <c r="O354" s="17" t="s">
        <v>666</v>
      </c>
      <c r="P354" s="11" t="s">
        <v>108</v>
      </c>
      <c r="Q354" s="18" t="s">
        <v>32</v>
      </c>
      <c r="R354" s="18" t="s">
        <v>114</v>
      </c>
      <c r="S354" s="18" t="s">
        <v>32</v>
      </c>
    </row>
    <row r="355" spans="1:19" s="11" customFormat="1" ht="25.15" customHeight="1" x14ac:dyDescent="0.25">
      <c r="A355" s="11">
        <v>105</v>
      </c>
      <c r="B355" s="11" t="s">
        <v>555</v>
      </c>
      <c r="C355" s="45">
        <v>44636</v>
      </c>
      <c r="D355" s="18" t="s">
        <v>32</v>
      </c>
      <c r="E355" s="18" t="s">
        <v>32</v>
      </c>
      <c r="F355" s="20" t="s">
        <v>460</v>
      </c>
      <c r="G355" s="20">
        <v>16456823</v>
      </c>
      <c r="H355" s="20" t="s">
        <v>41</v>
      </c>
      <c r="I355" s="21" t="s">
        <v>65</v>
      </c>
      <c r="J355" s="18" t="s">
        <v>216</v>
      </c>
      <c r="K355" s="18" t="s">
        <v>645</v>
      </c>
      <c r="L355" s="18" t="s">
        <v>7</v>
      </c>
      <c r="M355" s="18" t="s">
        <v>9</v>
      </c>
      <c r="N355" s="18" t="s">
        <v>32</v>
      </c>
      <c r="O355" s="18" t="s">
        <v>107</v>
      </c>
      <c r="P355" s="11" t="s">
        <v>108</v>
      </c>
      <c r="Q355" s="18" t="s">
        <v>32</v>
      </c>
      <c r="R355" s="18" t="s">
        <v>114</v>
      </c>
      <c r="S355" s="18" t="s">
        <v>32</v>
      </c>
    </row>
    <row r="356" spans="1:19" s="11" customFormat="1" ht="25.15" customHeight="1" x14ac:dyDescent="0.25">
      <c r="A356" s="11">
        <v>106</v>
      </c>
      <c r="B356" s="11" t="s">
        <v>555</v>
      </c>
      <c r="C356" s="45">
        <v>44637</v>
      </c>
      <c r="D356" s="18" t="s">
        <v>32</v>
      </c>
      <c r="E356" s="18" t="s">
        <v>32</v>
      </c>
      <c r="F356" s="20" t="s">
        <v>459</v>
      </c>
      <c r="G356" s="20" t="s">
        <v>32</v>
      </c>
      <c r="H356" s="20" t="s">
        <v>32</v>
      </c>
      <c r="I356" s="21" t="s">
        <v>65</v>
      </c>
      <c r="J356" s="18" t="s">
        <v>216</v>
      </c>
      <c r="K356" s="18" t="s">
        <v>645</v>
      </c>
      <c r="L356" s="18" t="s">
        <v>7</v>
      </c>
      <c r="M356" s="18" t="s">
        <v>9</v>
      </c>
      <c r="N356" s="18" t="s">
        <v>32</v>
      </c>
      <c r="O356" s="18" t="s">
        <v>106</v>
      </c>
      <c r="P356" s="11" t="s">
        <v>108</v>
      </c>
      <c r="Q356" s="18" t="s">
        <v>32</v>
      </c>
      <c r="R356" s="18" t="s">
        <v>114</v>
      </c>
      <c r="S356" s="18" t="s">
        <v>32</v>
      </c>
    </row>
    <row r="357" spans="1:19" s="11" customFormat="1" ht="25.15" customHeight="1" x14ac:dyDescent="0.25">
      <c r="A357" s="11">
        <v>107</v>
      </c>
      <c r="B357" s="11" t="s">
        <v>555</v>
      </c>
      <c r="C357" s="45">
        <v>44637</v>
      </c>
      <c r="D357" s="18" t="s">
        <v>32</v>
      </c>
      <c r="E357" s="18" t="s">
        <v>32</v>
      </c>
      <c r="F357" s="20" t="s">
        <v>461</v>
      </c>
      <c r="G357" s="20">
        <v>42700621</v>
      </c>
      <c r="H357" s="20" t="s">
        <v>341</v>
      </c>
      <c r="I357" s="21" t="s">
        <v>65</v>
      </c>
      <c r="J357" s="18" t="s">
        <v>216</v>
      </c>
      <c r="K357" s="18" t="s">
        <v>645</v>
      </c>
      <c r="L357" s="18" t="s">
        <v>7</v>
      </c>
      <c r="M357" s="18" t="s">
        <v>9</v>
      </c>
      <c r="N357" s="18" t="s">
        <v>32</v>
      </c>
      <c r="O357" s="17" t="s">
        <v>666</v>
      </c>
      <c r="P357" s="11" t="s">
        <v>108</v>
      </c>
      <c r="Q357" s="18" t="s">
        <v>32</v>
      </c>
      <c r="R357" s="18" t="s">
        <v>114</v>
      </c>
      <c r="S357" s="18" t="s">
        <v>32</v>
      </c>
    </row>
    <row r="358" spans="1:19" s="11" customFormat="1" ht="25.15" customHeight="1" x14ac:dyDescent="0.25">
      <c r="A358" s="11">
        <v>108</v>
      </c>
      <c r="B358" s="11" t="s">
        <v>555</v>
      </c>
      <c r="C358" s="45">
        <v>44637</v>
      </c>
      <c r="D358" s="18" t="s">
        <v>32</v>
      </c>
      <c r="E358" s="18" t="s">
        <v>32</v>
      </c>
      <c r="F358" s="20" t="s">
        <v>462</v>
      </c>
      <c r="G358" s="20">
        <v>71561761</v>
      </c>
      <c r="H358" s="6" t="s">
        <v>23</v>
      </c>
      <c r="I358" s="21" t="s">
        <v>105</v>
      </c>
      <c r="J358" s="18" t="s">
        <v>216</v>
      </c>
      <c r="K358" s="18" t="s">
        <v>645</v>
      </c>
      <c r="L358" s="18" t="s">
        <v>7</v>
      </c>
      <c r="M358" s="18" t="s">
        <v>9</v>
      </c>
      <c r="N358" s="18" t="s">
        <v>32</v>
      </c>
      <c r="O358" s="17" t="s">
        <v>666</v>
      </c>
      <c r="P358" s="11" t="s">
        <v>108</v>
      </c>
      <c r="Q358" s="18" t="s">
        <v>32</v>
      </c>
      <c r="R358" s="18" t="s">
        <v>114</v>
      </c>
      <c r="S358" s="18" t="s">
        <v>32</v>
      </c>
    </row>
    <row r="359" spans="1:19" s="11" customFormat="1" ht="25.15" customHeight="1" x14ac:dyDescent="0.25">
      <c r="A359" s="11">
        <v>109</v>
      </c>
      <c r="B359" s="11" t="s">
        <v>555</v>
      </c>
      <c r="C359" s="45">
        <v>44637</v>
      </c>
      <c r="D359" s="18" t="s">
        <v>32</v>
      </c>
      <c r="E359" s="18" t="s">
        <v>32</v>
      </c>
      <c r="F359" s="20" t="s">
        <v>463</v>
      </c>
      <c r="G359" s="20">
        <v>20031062</v>
      </c>
      <c r="H359" s="6" t="s">
        <v>23</v>
      </c>
      <c r="I359" s="21" t="s">
        <v>105</v>
      </c>
      <c r="J359" s="18" t="s">
        <v>216</v>
      </c>
      <c r="K359" s="17" t="s">
        <v>649</v>
      </c>
      <c r="L359" s="11" t="s">
        <v>636</v>
      </c>
      <c r="M359" s="18" t="s">
        <v>637</v>
      </c>
      <c r="N359" s="18" t="s">
        <v>32</v>
      </c>
      <c r="O359" s="18" t="s">
        <v>106</v>
      </c>
      <c r="P359" s="11" t="s">
        <v>108</v>
      </c>
      <c r="Q359" s="18" t="s">
        <v>32</v>
      </c>
      <c r="R359" s="18" t="s">
        <v>114</v>
      </c>
      <c r="S359" s="18" t="s">
        <v>32</v>
      </c>
    </row>
    <row r="360" spans="1:19" s="11" customFormat="1" ht="25.15" customHeight="1" x14ac:dyDescent="0.25">
      <c r="A360" s="11">
        <v>110</v>
      </c>
      <c r="B360" s="11" t="s">
        <v>555</v>
      </c>
      <c r="C360" s="45">
        <v>44637</v>
      </c>
      <c r="D360" s="18" t="s">
        <v>32</v>
      </c>
      <c r="E360" s="18" t="s">
        <v>32</v>
      </c>
      <c r="F360" s="20" t="s">
        <v>464</v>
      </c>
      <c r="G360" s="20" t="s">
        <v>32</v>
      </c>
      <c r="H360" s="20" t="s">
        <v>32</v>
      </c>
      <c r="I360" s="21" t="s">
        <v>65</v>
      </c>
      <c r="J360" s="18" t="s">
        <v>216</v>
      </c>
      <c r="K360" s="18" t="s">
        <v>645</v>
      </c>
      <c r="L360" s="18" t="s">
        <v>7</v>
      </c>
      <c r="M360" s="18" t="s">
        <v>9</v>
      </c>
      <c r="N360" s="18" t="s">
        <v>32</v>
      </c>
      <c r="O360" s="18" t="s">
        <v>106</v>
      </c>
      <c r="P360" s="11" t="s">
        <v>108</v>
      </c>
      <c r="Q360" s="18" t="s">
        <v>32</v>
      </c>
      <c r="R360" s="18" t="s">
        <v>114</v>
      </c>
      <c r="S360" s="18" t="s">
        <v>32</v>
      </c>
    </row>
    <row r="361" spans="1:19" s="11" customFormat="1" ht="25.15" customHeight="1" x14ac:dyDescent="0.25">
      <c r="A361" s="11">
        <v>111</v>
      </c>
      <c r="B361" s="11" t="s">
        <v>555</v>
      </c>
      <c r="C361" s="45">
        <v>44637</v>
      </c>
      <c r="D361" s="18" t="s">
        <v>32</v>
      </c>
      <c r="E361" s="18" t="s">
        <v>32</v>
      </c>
      <c r="F361" s="20" t="s">
        <v>465</v>
      </c>
      <c r="G361" s="20" t="s">
        <v>32</v>
      </c>
      <c r="H361" s="20" t="s">
        <v>41</v>
      </c>
      <c r="I361" s="21" t="s">
        <v>65</v>
      </c>
      <c r="J361" s="18" t="s">
        <v>216</v>
      </c>
      <c r="K361" s="18" t="s">
        <v>645</v>
      </c>
      <c r="L361" s="18" t="s">
        <v>7</v>
      </c>
      <c r="M361" s="18" t="s">
        <v>9</v>
      </c>
      <c r="N361" s="18" t="s">
        <v>32</v>
      </c>
      <c r="O361" s="18" t="s">
        <v>106</v>
      </c>
      <c r="P361" s="11" t="s">
        <v>108</v>
      </c>
      <c r="Q361" s="18" t="s">
        <v>32</v>
      </c>
      <c r="R361" s="18" t="s">
        <v>114</v>
      </c>
      <c r="S361" s="18" t="s">
        <v>32</v>
      </c>
    </row>
    <row r="362" spans="1:19" s="11" customFormat="1" ht="25.15" customHeight="1" x14ac:dyDescent="0.25">
      <c r="A362" s="11">
        <v>112</v>
      </c>
      <c r="B362" s="11" t="s">
        <v>555</v>
      </c>
      <c r="C362" s="45">
        <v>44637</v>
      </c>
      <c r="D362" s="18" t="s">
        <v>32</v>
      </c>
      <c r="E362" s="18" t="s">
        <v>32</v>
      </c>
      <c r="F362" s="20" t="s">
        <v>466</v>
      </c>
      <c r="G362" s="20">
        <v>73145583</v>
      </c>
      <c r="H362" s="20" t="s">
        <v>41</v>
      </c>
      <c r="I362" s="21" t="s">
        <v>65</v>
      </c>
      <c r="J362" s="18" t="s">
        <v>216</v>
      </c>
      <c r="K362" s="18" t="s">
        <v>645</v>
      </c>
      <c r="L362" s="18" t="s">
        <v>7</v>
      </c>
      <c r="M362" s="18" t="s">
        <v>9</v>
      </c>
      <c r="N362" s="18" t="s">
        <v>32</v>
      </c>
      <c r="O362" s="18" t="s">
        <v>107</v>
      </c>
      <c r="P362" s="11" t="s">
        <v>108</v>
      </c>
      <c r="Q362" s="18" t="s">
        <v>32</v>
      </c>
      <c r="R362" s="18" t="s">
        <v>114</v>
      </c>
      <c r="S362" s="18" t="s">
        <v>32</v>
      </c>
    </row>
    <row r="363" spans="1:19" s="11" customFormat="1" ht="25.15" customHeight="1" x14ac:dyDescent="0.25">
      <c r="A363" s="11">
        <v>113</v>
      </c>
      <c r="B363" s="11" t="s">
        <v>555</v>
      </c>
      <c r="C363" s="45">
        <v>44637</v>
      </c>
      <c r="D363" s="18" t="s">
        <v>32</v>
      </c>
      <c r="E363" s="18" t="s">
        <v>32</v>
      </c>
      <c r="F363" s="20" t="s">
        <v>467</v>
      </c>
      <c r="G363" s="20" t="s">
        <v>32</v>
      </c>
      <c r="H363" s="20" t="s">
        <v>41</v>
      </c>
      <c r="I363" s="21" t="s">
        <v>65</v>
      </c>
      <c r="J363" s="18" t="s">
        <v>469</v>
      </c>
      <c r="K363" s="18" t="s">
        <v>645</v>
      </c>
      <c r="L363" s="18" t="s">
        <v>7</v>
      </c>
      <c r="M363" s="18" t="s">
        <v>9</v>
      </c>
      <c r="N363" s="18" t="s">
        <v>32</v>
      </c>
      <c r="O363" s="18" t="s">
        <v>106</v>
      </c>
      <c r="P363" s="11" t="s">
        <v>108</v>
      </c>
      <c r="Q363" s="18" t="s">
        <v>32</v>
      </c>
      <c r="R363" s="18" t="s">
        <v>114</v>
      </c>
      <c r="S363" s="18" t="s">
        <v>32</v>
      </c>
    </row>
    <row r="364" spans="1:19" s="11" customFormat="1" ht="25.15" customHeight="1" x14ac:dyDescent="0.25">
      <c r="A364" s="11">
        <v>114</v>
      </c>
      <c r="B364" s="11" t="s">
        <v>555</v>
      </c>
      <c r="C364" s="45">
        <v>44637</v>
      </c>
      <c r="D364" s="18" t="s">
        <v>32</v>
      </c>
      <c r="E364" s="18" t="s">
        <v>32</v>
      </c>
      <c r="F364" s="20" t="s">
        <v>468</v>
      </c>
      <c r="G364" s="20" t="s">
        <v>32</v>
      </c>
      <c r="H364" s="20" t="s">
        <v>41</v>
      </c>
      <c r="I364" s="21" t="s">
        <v>105</v>
      </c>
      <c r="J364" s="18" t="s">
        <v>469</v>
      </c>
      <c r="K364" s="18" t="s">
        <v>645</v>
      </c>
      <c r="L364" s="18" t="s">
        <v>7</v>
      </c>
      <c r="M364" s="18" t="s">
        <v>9</v>
      </c>
      <c r="N364" s="18" t="s">
        <v>32</v>
      </c>
      <c r="O364" s="18" t="s">
        <v>106</v>
      </c>
      <c r="P364" s="11" t="s">
        <v>108</v>
      </c>
      <c r="Q364" s="18" t="s">
        <v>32</v>
      </c>
      <c r="R364" s="18" t="s">
        <v>114</v>
      </c>
      <c r="S364" s="18" t="s">
        <v>32</v>
      </c>
    </row>
    <row r="365" spans="1:19" s="11" customFormat="1" ht="25.15" customHeight="1" x14ac:dyDescent="0.25">
      <c r="A365" s="11">
        <v>115</v>
      </c>
      <c r="B365" s="11" t="s">
        <v>555</v>
      </c>
      <c r="C365" s="45">
        <v>44637</v>
      </c>
      <c r="D365" s="18" t="s">
        <v>32</v>
      </c>
      <c r="E365" s="18" t="s">
        <v>32</v>
      </c>
      <c r="F365" s="20" t="s">
        <v>476</v>
      </c>
      <c r="G365" s="20">
        <v>16682163</v>
      </c>
      <c r="H365" s="20" t="s">
        <v>41</v>
      </c>
      <c r="I365" s="21" t="s">
        <v>65</v>
      </c>
      <c r="J365" s="18" t="s">
        <v>216</v>
      </c>
      <c r="K365" s="18" t="s">
        <v>645</v>
      </c>
      <c r="L365" s="18" t="s">
        <v>7</v>
      </c>
      <c r="M365" s="18" t="s">
        <v>9</v>
      </c>
      <c r="N365" s="18" t="s">
        <v>32</v>
      </c>
      <c r="O365" s="18" t="s">
        <v>106</v>
      </c>
      <c r="P365" s="18" t="s">
        <v>109</v>
      </c>
      <c r="Q365" s="18" t="s">
        <v>32</v>
      </c>
      <c r="R365" s="18" t="s">
        <v>114</v>
      </c>
      <c r="S365" s="18" t="s">
        <v>32</v>
      </c>
    </row>
    <row r="366" spans="1:19" s="11" customFormat="1" ht="25.15" customHeight="1" x14ac:dyDescent="0.25">
      <c r="A366" s="11">
        <v>116</v>
      </c>
      <c r="B366" s="11" t="s">
        <v>555</v>
      </c>
      <c r="C366" s="45">
        <v>44637</v>
      </c>
      <c r="D366" s="18" t="s">
        <v>32</v>
      </c>
      <c r="E366" s="18" t="s">
        <v>32</v>
      </c>
      <c r="F366" s="20" t="s">
        <v>263</v>
      </c>
      <c r="G366" s="20" t="s">
        <v>32</v>
      </c>
      <c r="H366" s="6" t="s">
        <v>47</v>
      </c>
      <c r="I366" s="21" t="s">
        <v>629</v>
      </c>
      <c r="J366" s="18" t="s">
        <v>32</v>
      </c>
      <c r="K366" s="18" t="s">
        <v>645</v>
      </c>
      <c r="L366" s="18" t="s">
        <v>7</v>
      </c>
      <c r="M366" s="11" t="s">
        <v>9</v>
      </c>
      <c r="N366" s="18" t="s">
        <v>32</v>
      </c>
      <c r="O366" s="17" t="s">
        <v>666</v>
      </c>
      <c r="P366" s="11" t="s">
        <v>108</v>
      </c>
      <c r="Q366" s="18" t="s">
        <v>110</v>
      </c>
      <c r="R366" s="18" t="s">
        <v>653</v>
      </c>
      <c r="S366" s="18" t="s">
        <v>32</v>
      </c>
    </row>
    <row r="367" spans="1:19" s="11" customFormat="1" ht="25.15" customHeight="1" x14ac:dyDescent="0.25">
      <c r="A367" s="11">
        <v>117</v>
      </c>
      <c r="B367" s="11" t="s">
        <v>555</v>
      </c>
      <c r="C367" s="45">
        <v>44637</v>
      </c>
      <c r="D367" s="18" t="s">
        <v>32</v>
      </c>
      <c r="E367" s="18" t="s">
        <v>32</v>
      </c>
      <c r="F367" s="20" t="s">
        <v>477</v>
      </c>
      <c r="G367" s="20">
        <v>16763734</v>
      </c>
      <c r="H367" s="20" t="s">
        <v>41</v>
      </c>
      <c r="I367" s="21" t="s">
        <v>65</v>
      </c>
      <c r="J367" s="18" t="s">
        <v>469</v>
      </c>
      <c r="K367" s="18" t="s">
        <v>645</v>
      </c>
      <c r="L367" s="18" t="s">
        <v>7</v>
      </c>
      <c r="M367" s="18" t="s">
        <v>9</v>
      </c>
      <c r="N367" s="18" t="s">
        <v>32</v>
      </c>
      <c r="O367" s="18" t="s">
        <v>106</v>
      </c>
      <c r="P367" s="11" t="s">
        <v>108</v>
      </c>
      <c r="Q367" s="18" t="s">
        <v>32</v>
      </c>
      <c r="R367" s="18" t="s">
        <v>114</v>
      </c>
      <c r="S367" s="18" t="s">
        <v>32</v>
      </c>
    </row>
    <row r="368" spans="1:19" s="11" customFormat="1" ht="25.15" customHeight="1" x14ac:dyDescent="0.25">
      <c r="A368" s="11">
        <v>118</v>
      </c>
      <c r="B368" s="11" t="s">
        <v>555</v>
      </c>
      <c r="C368" s="45">
        <v>44638</v>
      </c>
      <c r="D368" s="18" t="s">
        <v>32</v>
      </c>
      <c r="E368" s="18" t="s">
        <v>32</v>
      </c>
      <c r="F368" s="20" t="s">
        <v>470</v>
      </c>
      <c r="G368" s="20">
        <v>3616638</v>
      </c>
      <c r="H368" s="20" t="s">
        <v>32</v>
      </c>
      <c r="I368" s="21" t="s">
        <v>105</v>
      </c>
      <c r="J368" s="18" t="s">
        <v>469</v>
      </c>
      <c r="K368" s="18" t="s">
        <v>645</v>
      </c>
      <c r="L368" s="18" t="s">
        <v>7</v>
      </c>
      <c r="M368" s="18" t="s">
        <v>9</v>
      </c>
      <c r="N368" s="18" t="s">
        <v>32</v>
      </c>
      <c r="O368" s="18" t="s">
        <v>106</v>
      </c>
      <c r="P368" s="11" t="s">
        <v>108</v>
      </c>
      <c r="Q368" s="18" t="s">
        <v>32</v>
      </c>
      <c r="R368" s="18" t="s">
        <v>114</v>
      </c>
      <c r="S368" s="18" t="s">
        <v>32</v>
      </c>
    </row>
    <row r="369" spans="1:19" s="11" customFormat="1" ht="25.15" customHeight="1" x14ac:dyDescent="0.25">
      <c r="A369" s="11">
        <v>119</v>
      </c>
      <c r="B369" s="11" t="s">
        <v>555</v>
      </c>
      <c r="C369" s="45">
        <v>44638</v>
      </c>
      <c r="D369" s="18" t="s">
        <v>32</v>
      </c>
      <c r="E369" s="18" t="s">
        <v>32</v>
      </c>
      <c r="F369" s="20" t="s">
        <v>471</v>
      </c>
      <c r="G369" s="20">
        <v>40278686</v>
      </c>
      <c r="H369" s="20" t="s">
        <v>32</v>
      </c>
      <c r="I369" s="21" t="s">
        <v>65</v>
      </c>
      <c r="J369" s="18" t="s">
        <v>469</v>
      </c>
      <c r="K369" s="18" t="s">
        <v>645</v>
      </c>
      <c r="L369" s="18" t="s">
        <v>7</v>
      </c>
      <c r="M369" s="18" t="s">
        <v>9</v>
      </c>
      <c r="N369" s="18" t="s">
        <v>32</v>
      </c>
      <c r="O369" s="17" t="s">
        <v>666</v>
      </c>
      <c r="P369" s="11" t="s">
        <v>108</v>
      </c>
      <c r="Q369" s="18" t="s">
        <v>32</v>
      </c>
      <c r="R369" s="18" t="s">
        <v>114</v>
      </c>
      <c r="S369" s="18" t="s">
        <v>32</v>
      </c>
    </row>
    <row r="370" spans="1:19" s="11" customFormat="1" ht="25.15" customHeight="1" x14ac:dyDescent="0.25">
      <c r="A370" s="11">
        <v>120</v>
      </c>
      <c r="B370" s="11" t="s">
        <v>555</v>
      </c>
      <c r="C370" s="45">
        <v>44638</v>
      </c>
      <c r="D370" s="18" t="s">
        <v>32</v>
      </c>
      <c r="E370" s="18" t="s">
        <v>32</v>
      </c>
      <c r="F370" s="20" t="s">
        <v>472</v>
      </c>
      <c r="G370" s="20" t="s">
        <v>32</v>
      </c>
      <c r="H370" s="20" t="s">
        <v>32</v>
      </c>
      <c r="I370" s="21" t="s">
        <v>65</v>
      </c>
      <c r="J370" s="18" t="s">
        <v>469</v>
      </c>
      <c r="K370" s="18" t="s">
        <v>645</v>
      </c>
      <c r="L370" s="18" t="s">
        <v>7</v>
      </c>
      <c r="M370" s="18" t="s">
        <v>9</v>
      </c>
      <c r="N370" s="18" t="s">
        <v>32</v>
      </c>
      <c r="O370" s="18" t="s">
        <v>106</v>
      </c>
      <c r="P370" s="18" t="s">
        <v>109</v>
      </c>
      <c r="Q370" s="18" t="s">
        <v>32</v>
      </c>
      <c r="R370" s="18" t="s">
        <v>114</v>
      </c>
      <c r="S370" s="18" t="s">
        <v>32</v>
      </c>
    </row>
    <row r="371" spans="1:19" s="11" customFormat="1" ht="25.15" customHeight="1" x14ac:dyDescent="0.25">
      <c r="A371" s="11">
        <v>121</v>
      </c>
      <c r="B371" s="11" t="s">
        <v>555</v>
      </c>
      <c r="C371" s="45">
        <v>44638</v>
      </c>
      <c r="D371" s="18" t="s">
        <v>32</v>
      </c>
      <c r="E371" s="18" t="s">
        <v>32</v>
      </c>
      <c r="F371" s="20" t="s">
        <v>473</v>
      </c>
      <c r="G371" s="20" t="s">
        <v>32</v>
      </c>
      <c r="H371" s="20" t="s">
        <v>32</v>
      </c>
      <c r="I371" s="21" t="s">
        <v>530</v>
      </c>
      <c r="J371" s="18" t="s">
        <v>216</v>
      </c>
      <c r="K371" s="18" t="s">
        <v>654</v>
      </c>
      <c r="L371" s="18" t="s">
        <v>530</v>
      </c>
      <c r="M371" s="11" t="s">
        <v>530</v>
      </c>
      <c r="N371" s="18" t="s">
        <v>32</v>
      </c>
      <c r="O371" s="18" t="s">
        <v>106</v>
      </c>
      <c r="P371" s="18" t="s">
        <v>109</v>
      </c>
      <c r="Q371" s="18" t="s">
        <v>32</v>
      </c>
      <c r="R371" s="18" t="s">
        <v>114</v>
      </c>
      <c r="S371" s="18" t="s">
        <v>32</v>
      </c>
    </row>
    <row r="372" spans="1:19" s="11" customFormat="1" ht="25.15" customHeight="1" x14ac:dyDescent="0.25">
      <c r="A372" s="11">
        <v>122</v>
      </c>
      <c r="B372" s="11" t="s">
        <v>555</v>
      </c>
      <c r="C372" s="45">
        <v>44638</v>
      </c>
      <c r="D372" s="18" t="s">
        <v>32</v>
      </c>
      <c r="E372" s="18" t="s">
        <v>32</v>
      </c>
      <c r="F372" s="20" t="s">
        <v>474</v>
      </c>
      <c r="G372" s="20">
        <v>47889418</v>
      </c>
      <c r="H372" s="20" t="s">
        <v>32</v>
      </c>
      <c r="I372" s="21" t="s">
        <v>32</v>
      </c>
      <c r="J372" s="18" t="s">
        <v>216</v>
      </c>
      <c r="K372" s="18" t="s">
        <v>645</v>
      </c>
      <c r="L372" s="18" t="s">
        <v>7</v>
      </c>
      <c r="M372" s="18" t="s">
        <v>9</v>
      </c>
      <c r="N372" s="18" t="s">
        <v>32</v>
      </c>
      <c r="O372" s="18" t="s">
        <v>106</v>
      </c>
      <c r="P372" s="18" t="s">
        <v>109</v>
      </c>
      <c r="Q372" s="18" t="s">
        <v>32</v>
      </c>
      <c r="R372" s="18" t="s">
        <v>114</v>
      </c>
      <c r="S372" s="18" t="s">
        <v>32</v>
      </c>
    </row>
    <row r="373" spans="1:19" s="11" customFormat="1" ht="25.15" customHeight="1" x14ac:dyDescent="0.25">
      <c r="A373" s="11">
        <v>123</v>
      </c>
      <c r="B373" s="11" t="s">
        <v>555</v>
      </c>
      <c r="C373" s="45">
        <v>44638</v>
      </c>
      <c r="D373" s="18" t="s">
        <v>32</v>
      </c>
      <c r="E373" s="18" t="s">
        <v>32</v>
      </c>
      <c r="F373" s="20" t="s">
        <v>475</v>
      </c>
      <c r="G373" s="20">
        <v>41639891</v>
      </c>
      <c r="H373" s="20" t="s">
        <v>24</v>
      </c>
      <c r="I373" s="21" t="s">
        <v>105</v>
      </c>
      <c r="J373" s="18" t="s">
        <v>216</v>
      </c>
      <c r="K373" s="18" t="s">
        <v>645</v>
      </c>
      <c r="L373" s="18" t="s">
        <v>7</v>
      </c>
      <c r="M373" s="18" t="s">
        <v>9</v>
      </c>
      <c r="N373" s="18" t="s">
        <v>32</v>
      </c>
      <c r="O373" s="17" t="s">
        <v>666</v>
      </c>
      <c r="P373" s="18" t="s">
        <v>109</v>
      </c>
      <c r="Q373" s="18" t="s">
        <v>32</v>
      </c>
      <c r="R373" s="18" t="s">
        <v>114</v>
      </c>
      <c r="S373" s="18" t="s">
        <v>32</v>
      </c>
    </row>
    <row r="374" spans="1:19" s="11" customFormat="1" ht="25.15" customHeight="1" x14ac:dyDescent="0.25">
      <c r="A374" s="11">
        <v>124</v>
      </c>
      <c r="B374" s="11" t="s">
        <v>555</v>
      </c>
      <c r="C374" s="45">
        <v>44638</v>
      </c>
      <c r="D374" s="18" t="s">
        <v>32</v>
      </c>
      <c r="E374" s="18" t="s">
        <v>32</v>
      </c>
      <c r="F374" s="20" t="s">
        <v>478</v>
      </c>
      <c r="G374" s="20">
        <v>42626557</v>
      </c>
      <c r="H374" s="20" t="s">
        <v>41</v>
      </c>
      <c r="I374" s="21" t="s">
        <v>65</v>
      </c>
      <c r="J374" s="18" t="s">
        <v>216</v>
      </c>
      <c r="K374" s="18" t="s">
        <v>645</v>
      </c>
      <c r="L374" s="18" t="s">
        <v>7</v>
      </c>
      <c r="M374" s="18" t="s">
        <v>9</v>
      </c>
      <c r="N374" s="18" t="s">
        <v>32</v>
      </c>
      <c r="O374" s="18" t="s">
        <v>106</v>
      </c>
      <c r="P374" s="11" t="s">
        <v>108</v>
      </c>
      <c r="Q374" s="18" t="s">
        <v>32</v>
      </c>
      <c r="R374" s="18" t="s">
        <v>114</v>
      </c>
      <c r="S374" s="18" t="s">
        <v>32</v>
      </c>
    </row>
    <row r="375" spans="1:19" s="11" customFormat="1" ht="25.15" customHeight="1" x14ac:dyDescent="0.25">
      <c r="A375" s="11">
        <v>125</v>
      </c>
      <c r="B375" s="11" t="s">
        <v>555</v>
      </c>
      <c r="C375" s="45">
        <v>44638</v>
      </c>
      <c r="D375" s="18" t="s">
        <v>32</v>
      </c>
      <c r="E375" s="18" t="s">
        <v>32</v>
      </c>
      <c r="F375" s="20" t="s">
        <v>479</v>
      </c>
      <c r="G375" s="20" t="s">
        <v>32</v>
      </c>
      <c r="H375" s="20" t="s">
        <v>32</v>
      </c>
      <c r="I375" s="21" t="s">
        <v>65</v>
      </c>
      <c r="J375" s="18" t="s">
        <v>216</v>
      </c>
      <c r="K375" s="18" t="s">
        <v>645</v>
      </c>
      <c r="L375" s="18" t="s">
        <v>7</v>
      </c>
      <c r="M375" s="18" t="s">
        <v>9</v>
      </c>
      <c r="N375" s="18" t="s">
        <v>32</v>
      </c>
      <c r="O375" s="18" t="s">
        <v>106</v>
      </c>
      <c r="P375" s="11" t="s">
        <v>108</v>
      </c>
      <c r="Q375" s="18" t="s">
        <v>32</v>
      </c>
      <c r="R375" s="18" t="s">
        <v>116</v>
      </c>
      <c r="S375" s="18" t="s">
        <v>32</v>
      </c>
    </row>
    <row r="376" spans="1:19" s="11" customFormat="1" ht="25.15" customHeight="1" x14ac:dyDescent="0.25">
      <c r="A376" s="11">
        <v>126</v>
      </c>
      <c r="B376" s="11" t="s">
        <v>555</v>
      </c>
      <c r="C376" s="45">
        <v>44638</v>
      </c>
      <c r="D376" s="18" t="s">
        <v>32</v>
      </c>
      <c r="E376" s="18" t="s">
        <v>32</v>
      </c>
      <c r="F376" s="20" t="s">
        <v>480</v>
      </c>
      <c r="G376" s="20" t="s">
        <v>32</v>
      </c>
      <c r="H376" s="20" t="s">
        <v>32</v>
      </c>
      <c r="I376" s="21" t="s">
        <v>530</v>
      </c>
      <c r="J376" s="18" t="s">
        <v>216</v>
      </c>
      <c r="K376" s="18" t="s">
        <v>645</v>
      </c>
      <c r="L376" s="18" t="s">
        <v>7</v>
      </c>
      <c r="M376" s="18" t="s">
        <v>9</v>
      </c>
      <c r="N376" s="18" t="s">
        <v>32</v>
      </c>
      <c r="O376" s="18" t="s">
        <v>106</v>
      </c>
      <c r="P376" s="11" t="s">
        <v>108</v>
      </c>
      <c r="Q376" s="18" t="s">
        <v>32</v>
      </c>
      <c r="R376" s="18" t="s">
        <v>114</v>
      </c>
      <c r="S376" s="18" t="s">
        <v>32</v>
      </c>
    </row>
    <row r="377" spans="1:19" s="11" customFormat="1" ht="25.15" customHeight="1" x14ac:dyDescent="0.25">
      <c r="A377" s="11">
        <v>127</v>
      </c>
      <c r="B377" s="11" t="s">
        <v>555</v>
      </c>
      <c r="C377" s="45">
        <v>44638</v>
      </c>
      <c r="D377" s="18" t="s">
        <v>32</v>
      </c>
      <c r="E377" s="18" t="s">
        <v>32</v>
      </c>
      <c r="F377" s="20" t="s">
        <v>481</v>
      </c>
      <c r="G377" s="20" t="s">
        <v>32</v>
      </c>
      <c r="H377" s="20" t="s">
        <v>32</v>
      </c>
      <c r="I377" s="21" t="s">
        <v>65</v>
      </c>
      <c r="J377" s="18" t="s">
        <v>216</v>
      </c>
      <c r="K377" s="18" t="s">
        <v>645</v>
      </c>
      <c r="L377" s="18" t="s">
        <v>7</v>
      </c>
      <c r="M377" s="18" t="s">
        <v>9</v>
      </c>
      <c r="N377" s="18" t="s">
        <v>32</v>
      </c>
      <c r="O377" s="18" t="s">
        <v>106</v>
      </c>
      <c r="P377" s="11" t="s">
        <v>108</v>
      </c>
      <c r="Q377" s="18" t="s">
        <v>32</v>
      </c>
      <c r="R377" s="18" t="s">
        <v>114</v>
      </c>
      <c r="S377" s="18" t="s">
        <v>32</v>
      </c>
    </row>
    <row r="378" spans="1:19" s="11" customFormat="1" ht="25.15" customHeight="1" x14ac:dyDescent="0.25">
      <c r="A378" s="11">
        <v>128</v>
      </c>
      <c r="B378" s="11" t="s">
        <v>555</v>
      </c>
      <c r="C378" s="45">
        <v>44638</v>
      </c>
      <c r="D378" s="36" t="s">
        <v>379</v>
      </c>
      <c r="E378" s="18" t="s">
        <v>21</v>
      </c>
      <c r="F378" s="20" t="s">
        <v>483</v>
      </c>
      <c r="G378" s="20">
        <v>77046009</v>
      </c>
      <c r="H378" s="20" t="s">
        <v>32</v>
      </c>
      <c r="I378" s="21" t="s">
        <v>65</v>
      </c>
      <c r="J378" s="18" t="s">
        <v>216</v>
      </c>
      <c r="K378" s="18" t="s">
        <v>645</v>
      </c>
      <c r="L378" s="18" t="s">
        <v>7</v>
      </c>
      <c r="M378" s="18" t="s">
        <v>9</v>
      </c>
      <c r="N378" s="18" t="s">
        <v>32</v>
      </c>
      <c r="O378" s="18" t="s">
        <v>106</v>
      </c>
      <c r="P378" s="11" t="s">
        <v>108</v>
      </c>
      <c r="Q378" s="18" t="s">
        <v>32</v>
      </c>
      <c r="R378" s="18" t="s">
        <v>114</v>
      </c>
      <c r="S378" s="18" t="s">
        <v>32</v>
      </c>
    </row>
    <row r="379" spans="1:19" s="11" customFormat="1" ht="25.15" customHeight="1" x14ac:dyDescent="0.25">
      <c r="A379" s="11">
        <v>129</v>
      </c>
      <c r="B379" s="11" t="s">
        <v>555</v>
      </c>
      <c r="C379" s="45">
        <v>44639</v>
      </c>
      <c r="D379" s="36" t="s">
        <v>379</v>
      </c>
      <c r="E379" s="18" t="s">
        <v>21</v>
      </c>
      <c r="F379" s="20" t="s">
        <v>482</v>
      </c>
      <c r="G379" s="20" t="s">
        <v>32</v>
      </c>
      <c r="H379" s="20" t="s">
        <v>32</v>
      </c>
      <c r="I379" s="21" t="s">
        <v>65</v>
      </c>
      <c r="J379" s="18" t="s">
        <v>216</v>
      </c>
      <c r="K379" s="18" t="s">
        <v>645</v>
      </c>
      <c r="L379" s="18" t="s">
        <v>7</v>
      </c>
      <c r="M379" s="18" t="s">
        <v>9</v>
      </c>
      <c r="N379" s="18" t="s">
        <v>32</v>
      </c>
      <c r="O379" s="18" t="s">
        <v>106</v>
      </c>
      <c r="P379" s="11" t="s">
        <v>108</v>
      </c>
      <c r="Q379" s="18" t="s">
        <v>32</v>
      </c>
      <c r="R379" s="18" t="s">
        <v>114</v>
      </c>
      <c r="S379" s="18" t="s">
        <v>32</v>
      </c>
    </row>
    <row r="380" spans="1:19" s="11" customFormat="1" ht="25.15" customHeight="1" x14ac:dyDescent="0.25">
      <c r="A380" s="11">
        <v>130</v>
      </c>
      <c r="B380" s="11" t="s">
        <v>555</v>
      </c>
      <c r="C380" s="45">
        <v>44639</v>
      </c>
      <c r="D380" s="36" t="s">
        <v>379</v>
      </c>
      <c r="E380" s="18" t="s">
        <v>21</v>
      </c>
      <c r="F380" s="20">
        <v>393271962331</v>
      </c>
      <c r="G380" s="20" t="s">
        <v>32</v>
      </c>
      <c r="H380" s="20" t="s">
        <v>32</v>
      </c>
      <c r="I380" s="21" t="s">
        <v>105</v>
      </c>
      <c r="J380" s="18" t="s">
        <v>216</v>
      </c>
      <c r="K380" s="18" t="s">
        <v>645</v>
      </c>
      <c r="L380" s="18" t="s">
        <v>7</v>
      </c>
      <c r="M380" s="18" t="s">
        <v>9</v>
      </c>
      <c r="N380" s="18" t="s">
        <v>32</v>
      </c>
      <c r="O380" s="18" t="s">
        <v>106</v>
      </c>
      <c r="P380" s="11" t="s">
        <v>108</v>
      </c>
      <c r="Q380" s="18" t="s">
        <v>238</v>
      </c>
      <c r="R380" s="18" t="s">
        <v>116</v>
      </c>
      <c r="S380" s="18" t="s">
        <v>32</v>
      </c>
    </row>
    <row r="381" spans="1:19" s="11" customFormat="1" ht="25.15" customHeight="1" x14ac:dyDescent="0.25">
      <c r="A381" s="11">
        <v>131</v>
      </c>
      <c r="B381" s="11" t="s">
        <v>555</v>
      </c>
      <c r="C381" s="45">
        <v>44639</v>
      </c>
      <c r="D381" s="36" t="s">
        <v>379</v>
      </c>
      <c r="E381" s="18" t="s">
        <v>21</v>
      </c>
      <c r="F381" s="20" t="s">
        <v>484</v>
      </c>
      <c r="G381" s="20" t="s">
        <v>32</v>
      </c>
      <c r="H381" s="20" t="s">
        <v>41</v>
      </c>
      <c r="I381" s="21" t="s">
        <v>65</v>
      </c>
      <c r="J381" s="18" t="s">
        <v>216</v>
      </c>
      <c r="K381" s="18" t="s">
        <v>645</v>
      </c>
      <c r="L381" s="18" t="s">
        <v>7</v>
      </c>
      <c r="M381" s="18" t="s">
        <v>9</v>
      </c>
      <c r="N381" s="18" t="s">
        <v>32</v>
      </c>
      <c r="O381" s="18" t="s">
        <v>106</v>
      </c>
      <c r="P381" s="11" t="s">
        <v>108</v>
      </c>
      <c r="Q381" s="18" t="s">
        <v>32</v>
      </c>
      <c r="R381" s="18" t="s">
        <v>116</v>
      </c>
      <c r="S381" s="18" t="s">
        <v>32</v>
      </c>
    </row>
    <row r="382" spans="1:19" s="11" customFormat="1" ht="25.15" customHeight="1" x14ac:dyDescent="0.25">
      <c r="A382" s="11">
        <v>132</v>
      </c>
      <c r="B382" s="11" t="s">
        <v>555</v>
      </c>
      <c r="C382" s="45">
        <v>44639</v>
      </c>
      <c r="D382" s="36" t="s">
        <v>379</v>
      </c>
      <c r="E382" s="18" t="s">
        <v>21</v>
      </c>
      <c r="F382" s="20" t="s">
        <v>485</v>
      </c>
      <c r="G382" s="20">
        <v>40039162</v>
      </c>
      <c r="H382" s="20" t="s">
        <v>32</v>
      </c>
      <c r="I382" s="21" t="s">
        <v>105</v>
      </c>
      <c r="J382" s="18" t="s">
        <v>216</v>
      </c>
      <c r="K382" s="18" t="s">
        <v>645</v>
      </c>
      <c r="L382" s="18" t="s">
        <v>7</v>
      </c>
      <c r="M382" s="18" t="s">
        <v>9</v>
      </c>
      <c r="N382" s="18" t="s">
        <v>32</v>
      </c>
      <c r="O382" s="18" t="s">
        <v>107</v>
      </c>
      <c r="P382" s="11" t="s">
        <v>108</v>
      </c>
      <c r="Q382" s="18" t="s">
        <v>32</v>
      </c>
      <c r="R382" s="18" t="s">
        <v>114</v>
      </c>
      <c r="S382" s="18" t="s">
        <v>32</v>
      </c>
    </row>
    <row r="383" spans="1:19" s="11" customFormat="1" ht="25.15" customHeight="1" x14ac:dyDescent="0.25">
      <c r="A383" s="11">
        <v>133</v>
      </c>
      <c r="B383" s="11" t="s">
        <v>555</v>
      </c>
      <c r="C383" s="45">
        <v>44639</v>
      </c>
      <c r="D383" s="36" t="s">
        <v>379</v>
      </c>
      <c r="E383" s="18" t="s">
        <v>21</v>
      </c>
      <c r="F383" s="20" t="s">
        <v>486</v>
      </c>
      <c r="G383" s="20" t="s">
        <v>32</v>
      </c>
      <c r="H383" s="20" t="s">
        <v>32</v>
      </c>
      <c r="I383" s="21" t="s">
        <v>105</v>
      </c>
      <c r="J383" s="18" t="s">
        <v>216</v>
      </c>
      <c r="K383" s="17" t="s">
        <v>301</v>
      </c>
      <c r="L383" s="18" t="s">
        <v>633</v>
      </c>
      <c r="M383" s="11" t="s">
        <v>50</v>
      </c>
      <c r="N383" s="18" t="s">
        <v>32</v>
      </c>
      <c r="O383" s="18" t="s">
        <v>106</v>
      </c>
      <c r="P383" s="11" t="s">
        <v>108</v>
      </c>
      <c r="Q383" s="18" t="s">
        <v>32</v>
      </c>
      <c r="R383" s="18" t="s">
        <v>114</v>
      </c>
      <c r="S383" s="18" t="s">
        <v>32</v>
      </c>
    </row>
    <row r="384" spans="1:19" s="11" customFormat="1" ht="25.15" customHeight="1" x14ac:dyDescent="0.25">
      <c r="A384" s="11">
        <v>134</v>
      </c>
      <c r="B384" s="11" t="s">
        <v>555</v>
      </c>
      <c r="C384" s="45">
        <v>44639</v>
      </c>
      <c r="D384" s="36" t="s">
        <v>379</v>
      </c>
      <c r="E384" s="18" t="s">
        <v>21</v>
      </c>
      <c r="F384" s="20" t="s">
        <v>487</v>
      </c>
      <c r="G384" s="20">
        <v>41670342</v>
      </c>
      <c r="H384" s="20" t="s">
        <v>32</v>
      </c>
      <c r="I384" s="21" t="s">
        <v>105</v>
      </c>
      <c r="J384" s="18" t="s">
        <v>216</v>
      </c>
      <c r="K384" s="4" t="s">
        <v>655</v>
      </c>
      <c r="L384" s="18" t="s">
        <v>642</v>
      </c>
      <c r="M384" s="11" t="s">
        <v>402</v>
      </c>
      <c r="N384" s="18" t="s">
        <v>32</v>
      </c>
      <c r="O384" s="18" t="s">
        <v>107</v>
      </c>
      <c r="P384" s="11" t="s">
        <v>108</v>
      </c>
      <c r="Q384" s="18" t="s">
        <v>32</v>
      </c>
      <c r="R384" s="18" t="s">
        <v>114</v>
      </c>
      <c r="S384" s="18" t="s">
        <v>32</v>
      </c>
    </row>
    <row r="385" spans="1:19" s="11" customFormat="1" ht="25.15" customHeight="1" x14ac:dyDescent="0.25">
      <c r="A385" s="11">
        <v>135</v>
      </c>
      <c r="B385" s="11" t="s">
        <v>555</v>
      </c>
      <c r="C385" s="45">
        <v>44639</v>
      </c>
      <c r="D385" s="36" t="s">
        <v>379</v>
      </c>
      <c r="E385" s="18" t="s">
        <v>21</v>
      </c>
      <c r="F385" s="20" t="s">
        <v>488</v>
      </c>
      <c r="G385" s="20" t="s">
        <v>32</v>
      </c>
      <c r="H385" s="20" t="s">
        <v>32</v>
      </c>
      <c r="I385" s="21" t="s">
        <v>65</v>
      </c>
      <c r="J385" s="18" t="s">
        <v>216</v>
      </c>
      <c r="K385" s="18" t="s">
        <v>645</v>
      </c>
      <c r="L385" s="18" t="s">
        <v>7</v>
      </c>
      <c r="M385" s="18" t="s">
        <v>9</v>
      </c>
      <c r="N385" s="18" t="s">
        <v>32</v>
      </c>
      <c r="O385" s="18" t="s">
        <v>106</v>
      </c>
      <c r="P385" s="11" t="s">
        <v>108</v>
      </c>
      <c r="Q385" s="18" t="s">
        <v>32</v>
      </c>
      <c r="R385" s="18" t="s">
        <v>114</v>
      </c>
      <c r="S385" s="18" t="s">
        <v>32</v>
      </c>
    </row>
    <row r="386" spans="1:19" s="11" customFormat="1" ht="25.15" customHeight="1" x14ac:dyDescent="0.25">
      <c r="A386" s="11">
        <v>136</v>
      </c>
      <c r="B386" s="11" t="s">
        <v>555</v>
      </c>
      <c r="C386" s="45">
        <v>44639</v>
      </c>
      <c r="D386" s="36" t="s">
        <v>379</v>
      </c>
      <c r="E386" s="18" t="s">
        <v>21</v>
      </c>
      <c r="F386" s="20" t="s">
        <v>490</v>
      </c>
      <c r="G386" s="20">
        <v>70245024</v>
      </c>
      <c r="H386" s="20" t="s">
        <v>32</v>
      </c>
      <c r="I386" s="21" t="s">
        <v>32</v>
      </c>
      <c r="J386" s="18" t="s">
        <v>32</v>
      </c>
      <c r="K386" s="18" t="s">
        <v>645</v>
      </c>
      <c r="L386" s="18" t="s">
        <v>7</v>
      </c>
      <c r="M386" s="11" t="s">
        <v>9</v>
      </c>
      <c r="N386" s="18" t="s">
        <v>312</v>
      </c>
      <c r="O386" s="17" t="s">
        <v>666</v>
      </c>
      <c r="P386" s="11" t="s">
        <v>108</v>
      </c>
      <c r="Q386" s="18" t="s">
        <v>32</v>
      </c>
      <c r="R386" s="18" t="s">
        <v>116</v>
      </c>
      <c r="S386" s="18" t="s">
        <v>190</v>
      </c>
    </row>
    <row r="387" spans="1:19" s="11" customFormat="1" ht="25.15" customHeight="1" x14ac:dyDescent="0.25">
      <c r="A387" s="11">
        <v>137</v>
      </c>
      <c r="B387" s="11" t="s">
        <v>555</v>
      </c>
      <c r="C387" s="45">
        <v>44639</v>
      </c>
      <c r="D387" s="36" t="s">
        <v>379</v>
      </c>
      <c r="E387" s="18" t="s">
        <v>21</v>
      </c>
      <c r="F387" s="20" t="s">
        <v>491</v>
      </c>
      <c r="G387" s="20" t="s">
        <v>32</v>
      </c>
      <c r="H387" s="20" t="s">
        <v>32</v>
      </c>
      <c r="I387" s="21" t="s">
        <v>65</v>
      </c>
      <c r="J387" s="18" t="s">
        <v>216</v>
      </c>
      <c r="K387" s="18" t="s">
        <v>645</v>
      </c>
      <c r="L387" s="18" t="s">
        <v>7</v>
      </c>
      <c r="M387" s="18" t="s">
        <v>9</v>
      </c>
      <c r="N387" s="18" t="s">
        <v>32</v>
      </c>
      <c r="O387" s="18" t="s">
        <v>106</v>
      </c>
      <c r="P387" s="11" t="s">
        <v>108</v>
      </c>
      <c r="Q387" s="18" t="s">
        <v>32</v>
      </c>
      <c r="R387" s="18" t="s">
        <v>114</v>
      </c>
      <c r="S387" s="18" t="s">
        <v>32</v>
      </c>
    </row>
    <row r="388" spans="1:19" s="11" customFormat="1" ht="25.15" customHeight="1" x14ac:dyDescent="0.25">
      <c r="A388" s="11">
        <v>138</v>
      </c>
      <c r="B388" s="11" t="s">
        <v>555</v>
      </c>
      <c r="C388" s="45">
        <v>44639</v>
      </c>
      <c r="D388" s="36" t="s">
        <v>379</v>
      </c>
      <c r="E388" s="18" t="s">
        <v>21</v>
      </c>
      <c r="F388" s="20" t="s">
        <v>492</v>
      </c>
      <c r="G388" s="20">
        <v>32738367</v>
      </c>
      <c r="H388" s="20" t="s">
        <v>32</v>
      </c>
      <c r="I388" s="21" t="s">
        <v>105</v>
      </c>
      <c r="J388" s="18" t="s">
        <v>216</v>
      </c>
      <c r="K388" s="18" t="s">
        <v>645</v>
      </c>
      <c r="L388" s="18" t="s">
        <v>7</v>
      </c>
      <c r="M388" s="18" t="s">
        <v>9</v>
      </c>
      <c r="N388" s="18" t="s">
        <v>32</v>
      </c>
      <c r="O388" s="18" t="s">
        <v>107</v>
      </c>
      <c r="P388" s="11" t="s">
        <v>108</v>
      </c>
      <c r="Q388" s="18" t="s">
        <v>32</v>
      </c>
      <c r="R388" s="18" t="s">
        <v>116</v>
      </c>
      <c r="S388" s="18" t="s">
        <v>32</v>
      </c>
    </row>
    <row r="389" spans="1:19" s="11" customFormat="1" ht="25.15" customHeight="1" x14ac:dyDescent="0.25">
      <c r="A389" s="11">
        <v>139</v>
      </c>
      <c r="B389" s="11" t="s">
        <v>555</v>
      </c>
      <c r="C389" s="45">
        <v>44639</v>
      </c>
      <c r="D389" s="36" t="s">
        <v>379</v>
      </c>
      <c r="E389" s="18" t="s">
        <v>21</v>
      </c>
      <c r="F389" s="20" t="s">
        <v>493</v>
      </c>
      <c r="G389" s="20">
        <v>16718659</v>
      </c>
      <c r="H389" s="20" t="s">
        <v>32</v>
      </c>
      <c r="I389" s="21" t="s">
        <v>65</v>
      </c>
      <c r="J389" s="18" t="s">
        <v>216</v>
      </c>
      <c r="K389" s="18" t="s">
        <v>645</v>
      </c>
      <c r="L389" s="18" t="s">
        <v>7</v>
      </c>
      <c r="M389" s="18" t="s">
        <v>9</v>
      </c>
      <c r="N389" s="18" t="s">
        <v>32</v>
      </c>
      <c r="O389" s="18" t="s">
        <v>107</v>
      </c>
      <c r="P389" s="11" t="s">
        <v>108</v>
      </c>
      <c r="Q389" s="18" t="s">
        <v>32</v>
      </c>
      <c r="R389" s="18" t="s">
        <v>114</v>
      </c>
      <c r="S389" s="18" t="s">
        <v>32</v>
      </c>
    </row>
    <row r="390" spans="1:19" s="11" customFormat="1" ht="25.15" customHeight="1" x14ac:dyDescent="0.25">
      <c r="A390" s="11">
        <v>140</v>
      </c>
      <c r="B390" s="11" t="s">
        <v>555</v>
      </c>
      <c r="C390" s="45">
        <v>44639</v>
      </c>
      <c r="D390" s="36" t="s">
        <v>379</v>
      </c>
      <c r="E390" s="18" t="s">
        <v>21</v>
      </c>
      <c r="F390" s="20" t="s">
        <v>503</v>
      </c>
      <c r="G390" s="20" t="s">
        <v>32</v>
      </c>
      <c r="H390" s="20" t="s">
        <v>41</v>
      </c>
      <c r="I390" s="21" t="s">
        <v>105</v>
      </c>
      <c r="J390" s="18" t="s">
        <v>216</v>
      </c>
      <c r="K390" s="4" t="s">
        <v>655</v>
      </c>
      <c r="L390" s="18" t="s">
        <v>642</v>
      </c>
      <c r="M390" s="11" t="s">
        <v>402</v>
      </c>
      <c r="N390" s="18" t="s">
        <v>32</v>
      </c>
      <c r="O390" s="18" t="s">
        <v>106</v>
      </c>
      <c r="P390" s="11" t="s">
        <v>108</v>
      </c>
      <c r="Q390" s="18" t="s">
        <v>32</v>
      </c>
      <c r="R390" s="18" t="s">
        <v>114</v>
      </c>
      <c r="S390" s="18" t="s">
        <v>32</v>
      </c>
    </row>
    <row r="391" spans="1:19" s="11" customFormat="1" ht="25.15" customHeight="1" x14ac:dyDescent="0.25">
      <c r="A391" s="11">
        <v>141</v>
      </c>
      <c r="B391" s="11" t="s">
        <v>555</v>
      </c>
      <c r="C391" s="45">
        <v>44639</v>
      </c>
      <c r="D391" s="36" t="s">
        <v>379</v>
      </c>
      <c r="E391" s="18" t="s">
        <v>21</v>
      </c>
      <c r="F391" s="20" t="s">
        <v>509</v>
      </c>
      <c r="G391" s="20">
        <v>47856252</v>
      </c>
      <c r="H391" s="20" t="s">
        <v>32</v>
      </c>
      <c r="I391" s="21" t="s">
        <v>65</v>
      </c>
      <c r="J391" s="18" t="s">
        <v>216</v>
      </c>
      <c r="K391" s="18" t="s">
        <v>645</v>
      </c>
      <c r="L391" s="18" t="s">
        <v>7</v>
      </c>
      <c r="M391" s="18" t="s">
        <v>9</v>
      </c>
      <c r="N391" s="18" t="s">
        <v>32</v>
      </c>
      <c r="O391" s="18" t="s">
        <v>106</v>
      </c>
      <c r="P391" s="11" t="s">
        <v>108</v>
      </c>
      <c r="Q391" s="18" t="s">
        <v>32</v>
      </c>
      <c r="R391" s="18" t="s">
        <v>114</v>
      </c>
      <c r="S391" s="18" t="s">
        <v>32</v>
      </c>
    </row>
    <row r="392" spans="1:19" s="11" customFormat="1" ht="25.15" customHeight="1" x14ac:dyDescent="0.25">
      <c r="A392" s="11">
        <v>142</v>
      </c>
      <c r="B392" s="11" t="s">
        <v>555</v>
      </c>
      <c r="C392" s="45">
        <v>44639</v>
      </c>
      <c r="D392" s="36" t="s">
        <v>379</v>
      </c>
      <c r="E392" s="18" t="s">
        <v>21</v>
      </c>
      <c r="F392" s="20" t="s">
        <v>512</v>
      </c>
      <c r="G392" s="20" t="s">
        <v>32</v>
      </c>
      <c r="H392" s="20" t="s">
        <v>32</v>
      </c>
      <c r="I392" s="21" t="s">
        <v>65</v>
      </c>
      <c r="J392" s="18" t="s">
        <v>216</v>
      </c>
      <c r="K392" s="18" t="s">
        <v>645</v>
      </c>
      <c r="L392" s="18" t="s">
        <v>7</v>
      </c>
      <c r="M392" s="18" t="s">
        <v>9</v>
      </c>
      <c r="N392" s="18" t="s">
        <v>32</v>
      </c>
      <c r="O392" s="18" t="s">
        <v>106</v>
      </c>
      <c r="P392" s="11" t="s">
        <v>108</v>
      </c>
      <c r="Q392" s="18" t="s">
        <v>32</v>
      </c>
      <c r="R392" s="18" t="s">
        <v>114</v>
      </c>
      <c r="S392" s="18" t="s">
        <v>32</v>
      </c>
    </row>
    <row r="393" spans="1:19" s="11" customFormat="1" ht="25.15" customHeight="1" x14ac:dyDescent="0.25">
      <c r="A393" s="11">
        <v>143</v>
      </c>
      <c r="B393" s="11" t="s">
        <v>555</v>
      </c>
      <c r="C393" s="45">
        <v>44639</v>
      </c>
      <c r="D393" s="36" t="s">
        <v>379</v>
      </c>
      <c r="E393" s="18" t="s">
        <v>21</v>
      </c>
      <c r="F393" s="20" t="s">
        <v>516</v>
      </c>
      <c r="G393" s="20">
        <v>41342319</v>
      </c>
      <c r="H393" s="20" t="s">
        <v>32</v>
      </c>
      <c r="I393" s="21" t="s">
        <v>375</v>
      </c>
      <c r="J393" s="18" t="s">
        <v>375</v>
      </c>
      <c r="K393" s="17" t="s">
        <v>649</v>
      </c>
      <c r="L393" s="11" t="s">
        <v>636</v>
      </c>
      <c r="M393" s="18" t="s">
        <v>637</v>
      </c>
      <c r="N393" s="18" t="s">
        <v>32</v>
      </c>
      <c r="O393" s="18" t="s">
        <v>106</v>
      </c>
      <c r="P393" s="11" t="s">
        <v>108</v>
      </c>
      <c r="Q393" s="18" t="s">
        <v>32</v>
      </c>
      <c r="R393" s="18" t="s">
        <v>114</v>
      </c>
      <c r="S393" s="18" t="s">
        <v>32</v>
      </c>
    </row>
    <row r="394" spans="1:19" s="11" customFormat="1" ht="25.15" customHeight="1" x14ac:dyDescent="0.25">
      <c r="A394" s="11">
        <v>144</v>
      </c>
      <c r="B394" s="11" t="s">
        <v>555</v>
      </c>
      <c r="C394" s="45">
        <v>44640</v>
      </c>
      <c r="D394" s="36" t="s">
        <v>379</v>
      </c>
      <c r="E394" s="18" t="s">
        <v>21</v>
      </c>
      <c r="F394" s="20" t="s">
        <v>494</v>
      </c>
      <c r="G394" s="20" t="s">
        <v>32</v>
      </c>
      <c r="H394" s="20" t="s">
        <v>41</v>
      </c>
      <c r="I394" s="21" t="s">
        <v>105</v>
      </c>
      <c r="J394" s="18" t="s">
        <v>216</v>
      </c>
      <c r="K394" s="18" t="s">
        <v>645</v>
      </c>
      <c r="L394" s="18" t="s">
        <v>7</v>
      </c>
      <c r="M394" s="18" t="s">
        <v>9</v>
      </c>
      <c r="N394" s="18" t="s">
        <v>32</v>
      </c>
      <c r="O394" s="18" t="s">
        <v>106</v>
      </c>
      <c r="P394" s="11" t="s">
        <v>108</v>
      </c>
      <c r="Q394" s="18" t="s">
        <v>32</v>
      </c>
      <c r="R394" s="18" t="s">
        <v>114</v>
      </c>
      <c r="S394" s="18" t="s">
        <v>32</v>
      </c>
    </row>
    <row r="395" spans="1:19" s="11" customFormat="1" ht="25.15" customHeight="1" x14ac:dyDescent="0.25">
      <c r="A395" s="11">
        <v>145</v>
      </c>
      <c r="B395" s="11" t="s">
        <v>555</v>
      </c>
      <c r="C395" s="45">
        <v>44640</v>
      </c>
      <c r="D395" s="36" t="s">
        <v>379</v>
      </c>
      <c r="E395" s="18" t="s">
        <v>21</v>
      </c>
      <c r="F395" s="20" t="s">
        <v>496</v>
      </c>
      <c r="G395" s="20" t="s">
        <v>32</v>
      </c>
      <c r="H395" s="20" t="s">
        <v>32</v>
      </c>
      <c r="I395" s="21" t="s">
        <v>65</v>
      </c>
      <c r="J395" s="18" t="s">
        <v>216</v>
      </c>
      <c r="K395" s="18" t="s">
        <v>645</v>
      </c>
      <c r="L395" s="18" t="s">
        <v>7</v>
      </c>
      <c r="M395" s="18" t="s">
        <v>9</v>
      </c>
      <c r="N395" s="18" t="s">
        <v>32</v>
      </c>
      <c r="O395" s="18" t="s">
        <v>106</v>
      </c>
      <c r="P395" s="11" t="s">
        <v>108</v>
      </c>
      <c r="Q395" s="18" t="s">
        <v>32</v>
      </c>
      <c r="R395" s="18" t="s">
        <v>114</v>
      </c>
      <c r="S395" s="18" t="s">
        <v>32</v>
      </c>
    </row>
    <row r="396" spans="1:19" s="11" customFormat="1" ht="25.15" customHeight="1" x14ac:dyDescent="0.25">
      <c r="A396" s="11">
        <v>146</v>
      </c>
      <c r="B396" s="11" t="s">
        <v>555</v>
      </c>
      <c r="C396" s="45">
        <v>44640</v>
      </c>
      <c r="D396" s="36" t="s">
        <v>379</v>
      </c>
      <c r="E396" s="18" t="s">
        <v>21</v>
      </c>
      <c r="F396" s="20" t="s">
        <v>497</v>
      </c>
      <c r="G396" s="20" t="s">
        <v>32</v>
      </c>
      <c r="H396" s="20" t="s">
        <v>32</v>
      </c>
      <c r="I396" s="21" t="s">
        <v>65</v>
      </c>
      <c r="J396" s="18" t="s">
        <v>216</v>
      </c>
      <c r="K396" s="18" t="s">
        <v>645</v>
      </c>
      <c r="L396" s="18" t="s">
        <v>7</v>
      </c>
      <c r="M396" s="18" t="s">
        <v>9</v>
      </c>
      <c r="N396" s="18" t="s">
        <v>32</v>
      </c>
      <c r="O396" s="18" t="s">
        <v>106</v>
      </c>
      <c r="P396" s="11" t="s">
        <v>108</v>
      </c>
      <c r="Q396" s="18" t="s">
        <v>32</v>
      </c>
      <c r="R396" s="18" t="s">
        <v>114</v>
      </c>
      <c r="S396" s="18" t="s">
        <v>32</v>
      </c>
    </row>
    <row r="397" spans="1:19" s="11" customFormat="1" ht="25.15" customHeight="1" x14ac:dyDescent="0.25">
      <c r="A397" s="11">
        <v>147</v>
      </c>
      <c r="B397" s="11" t="s">
        <v>555</v>
      </c>
      <c r="C397" s="45">
        <v>44640</v>
      </c>
      <c r="D397" s="36" t="s">
        <v>379</v>
      </c>
      <c r="E397" s="18" t="s">
        <v>21</v>
      </c>
      <c r="F397" s="20" t="s">
        <v>498</v>
      </c>
      <c r="G397" s="20" t="s">
        <v>32</v>
      </c>
      <c r="H397" s="20" t="s">
        <v>32</v>
      </c>
      <c r="I397" s="21" t="s">
        <v>65</v>
      </c>
      <c r="J397" s="18" t="s">
        <v>216</v>
      </c>
      <c r="K397" s="18" t="s">
        <v>645</v>
      </c>
      <c r="L397" s="18" t="s">
        <v>7</v>
      </c>
      <c r="M397" s="18" t="s">
        <v>9</v>
      </c>
      <c r="N397" s="18" t="s">
        <v>32</v>
      </c>
      <c r="O397" s="18" t="s">
        <v>106</v>
      </c>
      <c r="P397" s="11" t="s">
        <v>108</v>
      </c>
      <c r="Q397" s="18" t="s">
        <v>32</v>
      </c>
      <c r="R397" s="18" t="s">
        <v>114</v>
      </c>
      <c r="S397" s="18" t="s">
        <v>32</v>
      </c>
    </row>
    <row r="398" spans="1:19" s="11" customFormat="1" ht="25.15" customHeight="1" x14ac:dyDescent="0.25">
      <c r="A398" s="11">
        <v>148</v>
      </c>
      <c r="B398" s="11" t="s">
        <v>555</v>
      </c>
      <c r="C398" s="45">
        <v>44640</v>
      </c>
      <c r="D398" s="36" t="s">
        <v>379</v>
      </c>
      <c r="E398" s="18" t="s">
        <v>21</v>
      </c>
      <c r="F398" s="20" t="s">
        <v>499</v>
      </c>
      <c r="G398" s="20" t="s">
        <v>32</v>
      </c>
      <c r="H398" s="20" t="s">
        <v>32</v>
      </c>
      <c r="I398" s="21" t="s">
        <v>105</v>
      </c>
      <c r="J398" s="18" t="s">
        <v>216</v>
      </c>
      <c r="K398" s="18" t="s">
        <v>645</v>
      </c>
      <c r="L398" s="18" t="s">
        <v>7</v>
      </c>
      <c r="M398" s="18" t="s">
        <v>9</v>
      </c>
      <c r="N398" s="18" t="s">
        <v>32</v>
      </c>
      <c r="O398" s="18" t="s">
        <v>106</v>
      </c>
      <c r="P398" s="11" t="s">
        <v>108</v>
      </c>
      <c r="Q398" s="18" t="s">
        <v>32</v>
      </c>
      <c r="R398" s="18" t="s">
        <v>114</v>
      </c>
      <c r="S398" s="18" t="s">
        <v>32</v>
      </c>
    </row>
    <row r="399" spans="1:19" s="11" customFormat="1" ht="25.15" customHeight="1" x14ac:dyDescent="0.25">
      <c r="A399" s="11">
        <v>149</v>
      </c>
      <c r="B399" s="11" t="s">
        <v>555</v>
      </c>
      <c r="C399" s="45">
        <v>44640</v>
      </c>
      <c r="D399" s="36" t="s">
        <v>379</v>
      </c>
      <c r="E399" s="18" t="s">
        <v>21</v>
      </c>
      <c r="F399" s="20" t="s">
        <v>500</v>
      </c>
      <c r="G399" s="20" t="s">
        <v>32</v>
      </c>
      <c r="H399" s="20" t="s">
        <v>32</v>
      </c>
      <c r="I399" s="21" t="s">
        <v>105</v>
      </c>
      <c r="J399" s="18" t="s">
        <v>216</v>
      </c>
      <c r="K399" s="18" t="s">
        <v>645</v>
      </c>
      <c r="L399" s="18" t="s">
        <v>7</v>
      </c>
      <c r="M399" s="18" t="s">
        <v>9</v>
      </c>
      <c r="N399" s="18" t="s">
        <v>32</v>
      </c>
      <c r="O399" s="18" t="s">
        <v>106</v>
      </c>
      <c r="P399" s="11" t="s">
        <v>108</v>
      </c>
      <c r="Q399" s="18" t="s">
        <v>32</v>
      </c>
      <c r="R399" s="18" t="s">
        <v>114</v>
      </c>
      <c r="S399" s="18" t="s">
        <v>32</v>
      </c>
    </row>
    <row r="400" spans="1:19" s="11" customFormat="1" ht="25.15" customHeight="1" x14ac:dyDescent="0.25">
      <c r="A400" s="11">
        <v>150</v>
      </c>
      <c r="B400" s="11" t="s">
        <v>555</v>
      </c>
      <c r="C400" s="45">
        <v>44640</v>
      </c>
      <c r="D400" s="36" t="s">
        <v>379</v>
      </c>
      <c r="E400" s="18" t="s">
        <v>21</v>
      </c>
      <c r="F400" s="20" t="s">
        <v>501</v>
      </c>
      <c r="G400" s="20" t="s">
        <v>32</v>
      </c>
      <c r="H400" s="20" t="s">
        <v>32</v>
      </c>
      <c r="I400" s="21" t="s">
        <v>65</v>
      </c>
      <c r="J400" s="18" t="s">
        <v>216</v>
      </c>
      <c r="K400" s="18" t="s">
        <v>645</v>
      </c>
      <c r="L400" s="18" t="s">
        <v>7</v>
      </c>
      <c r="M400" s="18" t="s">
        <v>9</v>
      </c>
      <c r="N400" s="18" t="s">
        <v>32</v>
      </c>
      <c r="O400" s="18" t="s">
        <v>106</v>
      </c>
      <c r="P400" s="11" t="s">
        <v>108</v>
      </c>
      <c r="Q400" s="18" t="s">
        <v>32</v>
      </c>
      <c r="R400" s="18" t="s">
        <v>114</v>
      </c>
      <c r="S400" s="18" t="s">
        <v>32</v>
      </c>
    </row>
    <row r="401" spans="1:19" s="11" customFormat="1" ht="25.15" customHeight="1" x14ac:dyDescent="0.25">
      <c r="A401" s="11">
        <v>151</v>
      </c>
      <c r="B401" s="11" t="s">
        <v>555</v>
      </c>
      <c r="C401" s="45">
        <v>44640</v>
      </c>
      <c r="D401" s="36" t="s">
        <v>379</v>
      </c>
      <c r="E401" s="18" t="s">
        <v>21</v>
      </c>
      <c r="F401" s="20" t="s">
        <v>502</v>
      </c>
      <c r="G401" s="20" t="s">
        <v>32</v>
      </c>
      <c r="H401" s="20" t="s">
        <v>32</v>
      </c>
      <c r="I401" s="21" t="s">
        <v>105</v>
      </c>
      <c r="J401" s="18" t="s">
        <v>216</v>
      </c>
      <c r="K401" s="18" t="s">
        <v>645</v>
      </c>
      <c r="L401" s="18" t="s">
        <v>7</v>
      </c>
      <c r="M401" s="18" t="s">
        <v>9</v>
      </c>
      <c r="N401" s="18" t="s">
        <v>32</v>
      </c>
      <c r="O401" s="18" t="s">
        <v>106</v>
      </c>
      <c r="P401" s="11" t="s">
        <v>108</v>
      </c>
      <c r="Q401" s="18" t="s">
        <v>32</v>
      </c>
      <c r="R401" s="18" t="s">
        <v>114</v>
      </c>
      <c r="S401" s="18" t="s">
        <v>32</v>
      </c>
    </row>
    <row r="402" spans="1:19" s="11" customFormat="1" ht="25.15" customHeight="1" x14ac:dyDescent="0.25">
      <c r="A402" s="11">
        <v>152</v>
      </c>
      <c r="B402" s="11" t="s">
        <v>555</v>
      </c>
      <c r="C402" s="45">
        <v>44640</v>
      </c>
      <c r="D402" s="36" t="s">
        <v>379</v>
      </c>
      <c r="E402" s="18" t="s">
        <v>21</v>
      </c>
      <c r="F402" s="20" t="s">
        <v>504</v>
      </c>
      <c r="G402" s="20" t="s">
        <v>32</v>
      </c>
      <c r="H402" s="20" t="s">
        <v>32</v>
      </c>
      <c r="I402" s="21" t="s">
        <v>65</v>
      </c>
      <c r="J402" s="18" t="s">
        <v>216</v>
      </c>
      <c r="K402" s="18" t="s">
        <v>645</v>
      </c>
      <c r="L402" s="18" t="s">
        <v>7</v>
      </c>
      <c r="M402" s="18" t="s">
        <v>9</v>
      </c>
      <c r="N402" s="18" t="s">
        <v>32</v>
      </c>
      <c r="O402" s="18" t="s">
        <v>106</v>
      </c>
      <c r="P402" s="11" t="s">
        <v>108</v>
      </c>
      <c r="Q402" s="18" t="s">
        <v>32</v>
      </c>
      <c r="R402" s="18" t="s">
        <v>114</v>
      </c>
      <c r="S402" s="18" t="s">
        <v>32</v>
      </c>
    </row>
    <row r="403" spans="1:19" s="11" customFormat="1" ht="25.15" customHeight="1" x14ac:dyDescent="0.25">
      <c r="A403" s="11">
        <v>153</v>
      </c>
      <c r="B403" s="11" t="s">
        <v>555</v>
      </c>
      <c r="C403" s="45">
        <v>44640</v>
      </c>
      <c r="D403" s="36" t="s">
        <v>379</v>
      </c>
      <c r="E403" s="18" t="s">
        <v>21</v>
      </c>
      <c r="F403" s="20" t="s">
        <v>524</v>
      </c>
      <c r="G403" s="20">
        <v>74053118</v>
      </c>
      <c r="H403" s="20" t="s">
        <v>32</v>
      </c>
      <c r="I403" s="21" t="s">
        <v>105</v>
      </c>
      <c r="J403" s="18" t="s">
        <v>216</v>
      </c>
      <c r="K403" s="18" t="s">
        <v>645</v>
      </c>
      <c r="L403" s="18" t="s">
        <v>7</v>
      </c>
      <c r="M403" s="18" t="s">
        <v>9</v>
      </c>
      <c r="N403" s="18" t="s">
        <v>32</v>
      </c>
      <c r="O403" s="18" t="s">
        <v>106</v>
      </c>
      <c r="P403" s="11" t="s">
        <v>108</v>
      </c>
      <c r="Q403" s="18" t="s">
        <v>32</v>
      </c>
      <c r="R403" s="18" t="s">
        <v>114</v>
      </c>
      <c r="S403" s="18" t="s">
        <v>32</v>
      </c>
    </row>
    <row r="404" spans="1:19" s="11" customFormat="1" ht="25.15" customHeight="1" x14ac:dyDescent="0.25">
      <c r="A404" s="11">
        <v>154</v>
      </c>
      <c r="B404" s="11" t="s">
        <v>555</v>
      </c>
      <c r="C404" s="45">
        <v>44641</v>
      </c>
      <c r="D404" s="36" t="s">
        <v>379</v>
      </c>
      <c r="E404" s="18" t="s">
        <v>21</v>
      </c>
      <c r="F404" s="20" t="s">
        <v>495</v>
      </c>
      <c r="G404" s="20" t="s">
        <v>32</v>
      </c>
      <c r="H404" s="20" t="s">
        <v>32</v>
      </c>
      <c r="I404" s="21" t="s">
        <v>105</v>
      </c>
      <c r="J404" s="18" t="s">
        <v>216</v>
      </c>
      <c r="K404" s="18" t="s">
        <v>645</v>
      </c>
      <c r="L404" s="18" t="s">
        <v>7</v>
      </c>
      <c r="M404" s="18" t="s">
        <v>9</v>
      </c>
      <c r="N404" s="18" t="s">
        <v>32</v>
      </c>
      <c r="O404" s="18" t="s">
        <v>106</v>
      </c>
      <c r="P404" s="11" t="s">
        <v>108</v>
      </c>
      <c r="Q404" s="18" t="s">
        <v>32</v>
      </c>
      <c r="R404" s="18" t="s">
        <v>114</v>
      </c>
      <c r="S404" s="18" t="s">
        <v>32</v>
      </c>
    </row>
    <row r="405" spans="1:19" s="11" customFormat="1" ht="25.15" customHeight="1" x14ac:dyDescent="0.25">
      <c r="A405" s="11">
        <v>155</v>
      </c>
      <c r="B405" s="11" t="s">
        <v>555</v>
      </c>
      <c r="C405" s="45">
        <v>44641</v>
      </c>
      <c r="D405" s="36" t="s">
        <v>379</v>
      </c>
      <c r="E405" s="18" t="s">
        <v>21</v>
      </c>
      <c r="F405" s="20" t="s">
        <v>505</v>
      </c>
      <c r="G405" s="20" t="s">
        <v>32</v>
      </c>
      <c r="H405" s="20" t="s">
        <v>32</v>
      </c>
      <c r="I405" s="21" t="s">
        <v>530</v>
      </c>
      <c r="J405" s="18" t="s">
        <v>216</v>
      </c>
      <c r="K405" s="18" t="s">
        <v>645</v>
      </c>
      <c r="L405" s="18" t="s">
        <v>7</v>
      </c>
      <c r="M405" s="18" t="s">
        <v>9</v>
      </c>
      <c r="N405" s="18" t="s">
        <v>32</v>
      </c>
      <c r="O405" s="18" t="s">
        <v>106</v>
      </c>
      <c r="P405" s="11" t="s">
        <v>108</v>
      </c>
      <c r="Q405" s="18" t="s">
        <v>32</v>
      </c>
      <c r="R405" s="18" t="s">
        <v>114</v>
      </c>
      <c r="S405" s="18" t="s">
        <v>32</v>
      </c>
    </row>
    <row r="406" spans="1:19" s="11" customFormat="1" ht="25.15" customHeight="1" x14ac:dyDescent="0.25">
      <c r="A406" s="11">
        <v>156</v>
      </c>
      <c r="B406" s="11" t="s">
        <v>555</v>
      </c>
      <c r="C406" s="45">
        <v>44641</v>
      </c>
      <c r="D406" s="36" t="s">
        <v>379</v>
      </c>
      <c r="E406" s="18" t="s">
        <v>21</v>
      </c>
      <c r="F406" s="20" t="s">
        <v>506</v>
      </c>
      <c r="G406" s="20">
        <v>73147691</v>
      </c>
      <c r="H406" s="20" t="s">
        <v>32</v>
      </c>
      <c r="I406" s="21" t="s">
        <v>105</v>
      </c>
      <c r="J406" s="18" t="s">
        <v>216</v>
      </c>
      <c r="K406" s="18" t="s">
        <v>645</v>
      </c>
      <c r="L406" s="18" t="s">
        <v>7</v>
      </c>
      <c r="M406" s="18" t="s">
        <v>9</v>
      </c>
      <c r="N406" s="18" t="s">
        <v>32</v>
      </c>
      <c r="O406" s="18" t="s">
        <v>106</v>
      </c>
      <c r="P406" s="11" t="s">
        <v>108</v>
      </c>
      <c r="Q406" s="18" t="s">
        <v>32</v>
      </c>
      <c r="R406" s="18" t="s">
        <v>114</v>
      </c>
      <c r="S406" s="18" t="s">
        <v>32</v>
      </c>
    </row>
    <row r="407" spans="1:19" s="11" customFormat="1" ht="25.15" customHeight="1" x14ac:dyDescent="0.25">
      <c r="A407" s="11">
        <v>157</v>
      </c>
      <c r="B407" s="11" t="s">
        <v>555</v>
      </c>
      <c r="C407" s="45">
        <v>44641</v>
      </c>
      <c r="D407" s="36" t="s">
        <v>379</v>
      </c>
      <c r="E407" s="18" t="s">
        <v>21</v>
      </c>
      <c r="F407" s="20" t="s">
        <v>507</v>
      </c>
      <c r="G407" s="20" t="s">
        <v>32</v>
      </c>
      <c r="H407" s="20" t="s">
        <v>32</v>
      </c>
      <c r="I407" s="21" t="s">
        <v>65</v>
      </c>
      <c r="J407" s="18" t="s">
        <v>216</v>
      </c>
      <c r="K407" s="18" t="s">
        <v>645</v>
      </c>
      <c r="L407" s="18" t="s">
        <v>7</v>
      </c>
      <c r="M407" s="18" t="s">
        <v>9</v>
      </c>
      <c r="N407" s="18" t="s">
        <v>32</v>
      </c>
      <c r="O407" s="18" t="s">
        <v>106</v>
      </c>
      <c r="P407" s="11" t="s">
        <v>108</v>
      </c>
      <c r="Q407" s="18" t="s">
        <v>32</v>
      </c>
      <c r="R407" s="18" t="s">
        <v>114</v>
      </c>
      <c r="S407" s="18" t="s">
        <v>32</v>
      </c>
    </row>
    <row r="408" spans="1:19" s="11" customFormat="1" ht="25.15" customHeight="1" x14ac:dyDescent="0.25">
      <c r="A408" s="11">
        <v>158</v>
      </c>
      <c r="B408" s="11" t="s">
        <v>555</v>
      </c>
      <c r="C408" s="45">
        <v>44641</v>
      </c>
      <c r="D408" s="36" t="s">
        <v>379</v>
      </c>
      <c r="E408" s="18" t="s">
        <v>21</v>
      </c>
      <c r="F408" s="20" t="s">
        <v>508</v>
      </c>
      <c r="G408" s="20" t="s">
        <v>32</v>
      </c>
      <c r="H408" s="20" t="s">
        <v>32</v>
      </c>
      <c r="I408" s="21" t="s">
        <v>65</v>
      </c>
      <c r="J408" s="18" t="s">
        <v>216</v>
      </c>
      <c r="K408" s="18" t="s">
        <v>645</v>
      </c>
      <c r="L408" s="18" t="s">
        <v>7</v>
      </c>
      <c r="M408" s="18" t="s">
        <v>9</v>
      </c>
      <c r="N408" s="18" t="s">
        <v>32</v>
      </c>
      <c r="O408" s="18" t="s">
        <v>106</v>
      </c>
      <c r="P408" s="11" t="s">
        <v>108</v>
      </c>
      <c r="Q408" s="18" t="s">
        <v>32</v>
      </c>
      <c r="R408" s="18" t="s">
        <v>114</v>
      </c>
      <c r="S408" s="18" t="s">
        <v>32</v>
      </c>
    </row>
    <row r="409" spans="1:19" s="11" customFormat="1" ht="25.15" customHeight="1" x14ac:dyDescent="0.25">
      <c r="A409" s="11">
        <v>159</v>
      </c>
      <c r="B409" s="11" t="s">
        <v>555</v>
      </c>
      <c r="C409" s="45">
        <v>44641</v>
      </c>
      <c r="D409" s="36" t="s">
        <v>379</v>
      </c>
      <c r="E409" s="18" t="s">
        <v>21</v>
      </c>
      <c r="F409" s="20" t="s">
        <v>510</v>
      </c>
      <c r="G409" s="20" t="s">
        <v>32</v>
      </c>
      <c r="H409" s="20" t="s">
        <v>41</v>
      </c>
      <c r="I409" s="21" t="s">
        <v>530</v>
      </c>
      <c r="J409" s="18" t="s">
        <v>216</v>
      </c>
      <c r="K409" s="18" t="s">
        <v>645</v>
      </c>
      <c r="L409" s="18" t="s">
        <v>7</v>
      </c>
      <c r="M409" s="18" t="s">
        <v>9</v>
      </c>
      <c r="N409" s="18" t="s">
        <v>32</v>
      </c>
      <c r="O409" s="18" t="s">
        <v>106</v>
      </c>
      <c r="P409" s="11" t="s">
        <v>108</v>
      </c>
      <c r="Q409" s="18" t="s">
        <v>32</v>
      </c>
      <c r="R409" s="18" t="s">
        <v>114</v>
      </c>
      <c r="S409" s="18" t="s">
        <v>32</v>
      </c>
    </row>
    <row r="410" spans="1:19" s="11" customFormat="1" ht="25.15" customHeight="1" x14ac:dyDescent="0.25">
      <c r="A410" s="11">
        <v>160</v>
      </c>
      <c r="B410" s="11" t="s">
        <v>555</v>
      </c>
      <c r="C410" s="45">
        <v>44641</v>
      </c>
      <c r="D410" s="36" t="s">
        <v>379</v>
      </c>
      <c r="E410" s="18" t="s">
        <v>21</v>
      </c>
      <c r="F410" s="20" t="s">
        <v>511</v>
      </c>
      <c r="G410" s="20" t="s">
        <v>32</v>
      </c>
      <c r="H410" s="20" t="s">
        <v>41</v>
      </c>
      <c r="I410" s="21" t="s">
        <v>65</v>
      </c>
      <c r="J410" s="18" t="s">
        <v>216</v>
      </c>
      <c r="K410" s="18" t="s">
        <v>645</v>
      </c>
      <c r="L410" s="18" t="s">
        <v>7</v>
      </c>
      <c r="M410" s="18" t="s">
        <v>9</v>
      </c>
      <c r="N410" s="18" t="s">
        <v>32</v>
      </c>
      <c r="O410" s="18" t="s">
        <v>106</v>
      </c>
      <c r="P410" s="11" t="s">
        <v>108</v>
      </c>
      <c r="Q410" s="18" t="s">
        <v>32</v>
      </c>
      <c r="R410" s="18" t="s">
        <v>114</v>
      </c>
      <c r="S410" s="18" t="s">
        <v>32</v>
      </c>
    </row>
    <row r="411" spans="1:19" s="11" customFormat="1" ht="25.15" customHeight="1" x14ac:dyDescent="0.25">
      <c r="A411" s="11">
        <v>161</v>
      </c>
      <c r="B411" s="11" t="s">
        <v>555</v>
      </c>
      <c r="C411" s="45">
        <v>44641</v>
      </c>
      <c r="D411" s="36" t="s">
        <v>379</v>
      </c>
      <c r="E411" s="18" t="s">
        <v>21</v>
      </c>
      <c r="F411" s="20" t="s">
        <v>512</v>
      </c>
      <c r="G411" s="20" t="s">
        <v>32</v>
      </c>
      <c r="H411" s="20" t="s">
        <v>32</v>
      </c>
      <c r="I411" s="21" t="s">
        <v>65</v>
      </c>
      <c r="J411" s="18" t="s">
        <v>216</v>
      </c>
      <c r="K411" s="18" t="s">
        <v>645</v>
      </c>
      <c r="L411" s="18" t="s">
        <v>7</v>
      </c>
      <c r="M411" s="18" t="s">
        <v>9</v>
      </c>
      <c r="N411" s="18" t="s">
        <v>32</v>
      </c>
      <c r="O411" s="18" t="s">
        <v>106</v>
      </c>
      <c r="P411" s="11" t="s">
        <v>108</v>
      </c>
      <c r="Q411" s="18" t="s">
        <v>32</v>
      </c>
      <c r="R411" s="18" t="s">
        <v>114</v>
      </c>
      <c r="S411" s="18" t="s">
        <v>32</v>
      </c>
    </row>
    <row r="412" spans="1:19" s="11" customFormat="1" ht="25.15" customHeight="1" x14ac:dyDescent="0.25">
      <c r="A412" s="11">
        <v>162</v>
      </c>
      <c r="B412" s="11" t="s">
        <v>555</v>
      </c>
      <c r="C412" s="45">
        <v>44641</v>
      </c>
      <c r="D412" s="36" t="s">
        <v>379</v>
      </c>
      <c r="E412" s="18" t="s">
        <v>21</v>
      </c>
      <c r="F412" s="20" t="s">
        <v>514</v>
      </c>
      <c r="G412" s="20" t="s">
        <v>32</v>
      </c>
      <c r="H412" s="20" t="s">
        <v>32</v>
      </c>
      <c r="I412" s="21" t="s">
        <v>105</v>
      </c>
      <c r="J412" s="18" t="s">
        <v>216</v>
      </c>
      <c r="K412" s="18" t="s">
        <v>645</v>
      </c>
      <c r="L412" s="18" t="s">
        <v>7</v>
      </c>
      <c r="M412" s="18" t="s">
        <v>9</v>
      </c>
      <c r="N412" s="18" t="s">
        <v>32</v>
      </c>
      <c r="O412" s="18" t="s">
        <v>106</v>
      </c>
      <c r="P412" s="11" t="s">
        <v>108</v>
      </c>
      <c r="Q412" s="18" t="s">
        <v>32</v>
      </c>
      <c r="R412" s="18" t="s">
        <v>114</v>
      </c>
      <c r="S412" s="18" t="s">
        <v>32</v>
      </c>
    </row>
    <row r="413" spans="1:19" s="11" customFormat="1" ht="25.15" customHeight="1" x14ac:dyDescent="0.25">
      <c r="A413" s="11">
        <v>163</v>
      </c>
      <c r="B413" s="11" t="s">
        <v>555</v>
      </c>
      <c r="C413" s="45">
        <v>44641</v>
      </c>
      <c r="D413" s="36" t="s">
        <v>379</v>
      </c>
      <c r="E413" s="18" t="s">
        <v>21</v>
      </c>
      <c r="F413" s="20" t="s">
        <v>45</v>
      </c>
      <c r="G413" s="20" t="s">
        <v>32</v>
      </c>
      <c r="H413" s="20" t="s">
        <v>32</v>
      </c>
      <c r="I413" s="21" t="s">
        <v>105</v>
      </c>
      <c r="J413" s="18" t="s">
        <v>216</v>
      </c>
      <c r="K413" s="18" t="s">
        <v>645</v>
      </c>
      <c r="L413" s="18" t="s">
        <v>7</v>
      </c>
      <c r="M413" s="18" t="s">
        <v>9</v>
      </c>
      <c r="N413" s="18" t="s">
        <v>32</v>
      </c>
      <c r="O413" s="18" t="s">
        <v>106</v>
      </c>
      <c r="P413" s="11" t="s">
        <v>108</v>
      </c>
      <c r="Q413" s="18" t="s">
        <v>32</v>
      </c>
      <c r="R413" s="18" t="s">
        <v>114</v>
      </c>
      <c r="S413" s="18" t="s">
        <v>32</v>
      </c>
    </row>
    <row r="414" spans="1:19" s="11" customFormat="1" ht="25.15" customHeight="1" x14ac:dyDescent="0.25">
      <c r="A414" s="11">
        <v>164</v>
      </c>
      <c r="B414" s="11" t="s">
        <v>555</v>
      </c>
      <c r="C414" s="45">
        <v>44641</v>
      </c>
      <c r="D414" s="36" t="s">
        <v>379</v>
      </c>
      <c r="E414" s="18" t="s">
        <v>21</v>
      </c>
      <c r="F414" s="20" t="s">
        <v>515</v>
      </c>
      <c r="G414" s="20" t="s">
        <v>32</v>
      </c>
      <c r="H414" s="20" t="s">
        <v>32</v>
      </c>
      <c r="I414" s="21" t="s">
        <v>65</v>
      </c>
      <c r="J414" s="18" t="s">
        <v>216</v>
      </c>
      <c r="K414" s="18" t="s">
        <v>645</v>
      </c>
      <c r="L414" s="18" t="s">
        <v>7</v>
      </c>
      <c r="M414" s="18" t="s">
        <v>9</v>
      </c>
      <c r="N414" s="18" t="s">
        <v>32</v>
      </c>
      <c r="O414" s="18" t="s">
        <v>106</v>
      </c>
      <c r="P414" s="11" t="s">
        <v>108</v>
      </c>
      <c r="Q414" s="18" t="s">
        <v>32</v>
      </c>
      <c r="R414" s="18" t="s">
        <v>114</v>
      </c>
      <c r="S414" s="18" t="s">
        <v>32</v>
      </c>
    </row>
    <row r="415" spans="1:19" s="11" customFormat="1" ht="25.15" customHeight="1" x14ac:dyDescent="0.25">
      <c r="A415" s="11">
        <v>165</v>
      </c>
      <c r="B415" s="11" t="s">
        <v>555</v>
      </c>
      <c r="C415" s="45">
        <v>44642</v>
      </c>
      <c r="D415" s="36" t="s">
        <v>379</v>
      </c>
      <c r="E415" s="18" t="s">
        <v>21</v>
      </c>
      <c r="F415" s="20" t="s">
        <v>513</v>
      </c>
      <c r="G415" s="20" t="s">
        <v>32</v>
      </c>
      <c r="H415" s="20" t="s">
        <v>32</v>
      </c>
      <c r="I415" s="21" t="s">
        <v>105</v>
      </c>
      <c r="J415" s="18" t="s">
        <v>216</v>
      </c>
      <c r="K415" s="18" t="s">
        <v>645</v>
      </c>
      <c r="L415" s="18" t="s">
        <v>7</v>
      </c>
      <c r="M415" s="18" t="s">
        <v>9</v>
      </c>
      <c r="N415" s="18" t="s">
        <v>32</v>
      </c>
      <c r="O415" s="18" t="s">
        <v>106</v>
      </c>
      <c r="P415" s="11" t="s">
        <v>108</v>
      </c>
      <c r="Q415" s="18" t="s">
        <v>32</v>
      </c>
      <c r="R415" s="18" t="s">
        <v>114</v>
      </c>
      <c r="S415" s="18" t="s">
        <v>32</v>
      </c>
    </row>
    <row r="416" spans="1:19" s="11" customFormat="1" ht="25.15" customHeight="1" x14ac:dyDescent="0.25">
      <c r="A416" s="11">
        <v>166</v>
      </c>
      <c r="B416" s="11" t="s">
        <v>555</v>
      </c>
      <c r="C416" s="45">
        <v>44642</v>
      </c>
      <c r="D416" s="36" t="s">
        <v>379</v>
      </c>
      <c r="E416" s="18" t="s">
        <v>21</v>
      </c>
      <c r="F416" s="20" t="s">
        <v>517</v>
      </c>
      <c r="G416" s="20" t="s">
        <v>32</v>
      </c>
      <c r="H416" s="20" t="s">
        <v>32</v>
      </c>
      <c r="I416" s="21" t="s">
        <v>105</v>
      </c>
      <c r="J416" s="18" t="s">
        <v>216</v>
      </c>
      <c r="K416" s="18" t="s">
        <v>645</v>
      </c>
      <c r="L416" s="18" t="s">
        <v>7</v>
      </c>
      <c r="M416" s="18" t="s">
        <v>9</v>
      </c>
      <c r="N416" s="18" t="s">
        <v>32</v>
      </c>
      <c r="O416" s="18" t="s">
        <v>106</v>
      </c>
      <c r="P416" s="11" t="s">
        <v>108</v>
      </c>
      <c r="Q416" s="18" t="s">
        <v>32</v>
      </c>
      <c r="R416" s="18" t="s">
        <v>114</v>
      </c>
      <c r="S416" s="18" t="s">
        <v>32</v>
      </c>
    </row>
    <row r="417" spans="1:19" s="11" customFormat="1" ht="25.15" customHeight="1" x14ac:dyDescent="0.25">
      <c r="A417" s="11">
        <v>167</v>
      </c>
      <c r="B417" s="11" t="s">
        <v>555</v>
      </c>
      <c r="C417" s="45">
        <v>44642</v>
      </c>
      <c r="D417" s="36" t="s">
        <v>379</v>
      </c>
      <c r="E417" s="18" t="s">
        <v>21</v>
      </c>
      <c r="F417" s="20" t="s">
        <v>518</v>
      </c>
      <c r="G417" s="20" t="s">
        <v>32</v>
      </c>
      <c r="H417" s="20" t="s">
        <v>32</v>
      </c>
      <c r="I417" s="21" t="s">
        <v>105</v>
      </c>
      <c r="J417" s="18" t="s">
        <v>216</v>
      </c>
      <c r="K417" s="18" t="s">
        <v>645</v>
      </c>
      <c r="L417" s="18" t="s">
        <v>7</v>
      </c>
      <c r="M417" s="18" t="s">
        <v>9</v>
      </c>
      <c r="N417" s="18" t="s">
        <v>32</v>
      </c>
      <c r="O417" s="18" t="s">
        <v>106</v>
      </c>
      <c r="P417" s="11" t="s">
        <v>108</v>
      </c>
      <c r="Q417" s="18" t="s">
        <v>32</v>
      </c>
      <c r="R417" s="18" t="s">
        <v>114</v>
      </c>
      <c r="S417" s="18" t="s">
        <v>32</v>
      </c>
    </row>
    <row r="418" spans="1:19" s="11" customFormat="1" ht="25.15" customHeight="1" x14ac:dyDescent="0.25">
      <c r="A418" s="11">
        <v>168</v>
      </c>
      <c r="B418" s="11" t="s">
        <v>555</v>
      </c>
      <c r="C418" s="45">
        <v>44642</v>
      </c>
      <c r="D418" s="36" t="s">
        <v>379</v>
      </c>
      <c r="E418" s="18" t="s">
        <v>21</v>
      </c>
      <c r="F418" s="20" t="s">
        <v>519</v>
      </c>
      <c r="G418" s="20" t="s">
        <v>32</v>
      </c>
      <c r="H418" s="20" t="s">
        <v>32</v>
      </c>
      <c r="I418" s="21" t="s">
        <v>65</v>
      </c>
      <c r="J418" s="18" t="s">
        <v>216</v>
      </c>
      <c r="K418" s="18" t="s">
        <v>645</v>
      </c>
      <c r="L418" s="18" t="s">
        <v>7</v>
      </c>
      <c r="M418" s="18" t="s">
        <v>9</v>
      </c>
      <c r="N418" s="18" t="s">
        <v>32</v>
      </c>
      <c r="O418" s="18" t="s">
        <v>106</v>
      </c>
      <c r="P418" s="11" t="s">
        <v>108</v>
      </c>
      <c r="Q418" s="18" t="s">
        <v>32</v>
      </c>
      <c r="R418" s="18" t="s">
        <v>114</v>
      </c>
      <c r="S418" s="18" t="s">
        <v>32</v>
      </c>
    </row>
    <row r="419" spans="1:19" s="11" customFormat="1" ht="25.15" customHeight="1" x14ac:dyDescent="0.25">
      <c r="A419" s="11">
        <v>169</v>
      </c>
      <c r="B419" s="11" t="s">
        <v>555</v>
      </c>
      <c r="C419" s="45">
        <v>44642</v>
      </c>
      <c r="D419" s="36" t="s">
        <v>379</v>
      </c>
      <c r="E419" s="18" t="s">
        <v>21</v>
      </c>
      <c r="F419" s="20" t="s">
        <v>520</v>
      </c>
      <c r="G419" s="20">
        <v>42239415</v>
      </c>
      <c r="H419" s="20" t="s">
        <v>32</v>
      </c>
      <c r="I419" s="21" t="s">
        <v>375</v>
      </c>
      <c r="J419" s="18" t="s">
        <v>216</v>
      </c>
      <c r="K419" s="18" t="s">
        <v>645</v>
      </c>
      <c r="L419" s="18" t="s">
        <v>7</v>
      </c>
      <c r="M419" s="18" t="s">
        <v>9</v>
      </c>
      <c r="N419" s="18" t="s">
        <v>32</v>
      </c>
      <c r="O419" s="18" t="s">
        <v>106</v>
      </c>
      <c r="P419" s="11" t="s">
        <v>108</v>
      </c>
      <c r="Q419" s="18" t="s">
        <v>32</v>
      </c>
      <c r="R419" s="18" t="s">
        <v>114</v>
      </c>
      <c r="S419" s="18" t="s">
        <v>32</v>
      </c>
    </row>
    <row r="420" spans="1:19" s="11" customFormat="1" ht="25.15" customHeight="1" x14ac:dyDescent="0.25">
      <c r="A420" s="11">
        <v>170</v>
      </c>
      <c r="B420" s="11" t="s">
        <v>555</v>
      </c>
      <c r="C420" s="45">
        <v>44642</v>
      </c>
      <c r="D420" s="36" t="s">
        <v>379</v>
      </c>
      <c r="E420" s="18" t="s">
        <v>21</v>
      </c>
      <c r="F420" s="20" t="s">
        <v>521</v>
      </c>
      <c r="G420" s="20" t="s">
        <v>32</v>
      </c>
      <c r="H420" s="20" t="s">
        <v>32</v>
      </c>
      <c r="I420" s="21" t="s">
        <v>530</v>
      </c>
      <c r="J420" s="18" t="s">
        <v>216</v>
      </c>
      <c r="K420" s="18" t="s">
        <v>645</v>
      </c>
      <c r="L420" s="18" t="s">
        <v>7</v>
      </c>
      <c r="M420" s="18" t="s">
        <v>9</v>
      </c>
      <c r="N420" s="18" t="s">
        <v>32</v>
      </c>
      <c r="O420" s="18" t="s">
        <v>106</v>
      </c>
      <c r="P420" s="11" t="s">
        <v>108</v>
      </c>
      <c r="Q420" s="18" t="s">
        <v>32</v>
      </c>
      <c r="R420" s="18" t="s">
        <v>114</v>
      </c>
      <c r="S420" s="18" t="s">
        <v>32</v>
      </c>
    </row>
    <row r="421" spans="1:19" s="11" customFormat="1" ht="25.15" customHeight="1" x14ac:dyDescent="0.25">
      <c r="A421" s="11">
        <v>171</v>
      </c>
      <c r="B421" s="11" t="s">
        <v>555</v>
      </c>
      <c r="C421" s="45">
        <v>44642</v>
      </c>
      <c r="D421" s="36" t="s">
        <v>379</v>
      </c>
      <c r="E421" s="18" t="s">
        <v>21</v>
      </c>
      <c r="F421" s="20" t="s">
        <v>522</v>
      </c>
      <c r="G421" s="20" t="s">
        <v>32</v>
      </c>
      <c r="H421" s="20" t="s">
        <v>32</v>
      </c>
      <c r="I421" s="21" t="s">
        <v>65</v>
      </c>
      <c r="J421" s="18" t="s">
        <v>216</v>
      </c>
      <c r="K421" s="18" t="s">
        <v>645</v>
      </c>
      <c r="L421" s="18" t="s">
        <v>7</v>
      </c>
      <c r="M421" s="18" t="s">
        <v>9</v>
      </c>
      <c r="N421" s="18" t="s">
        <v>32</v>
      </c>
      <c r="O421" s="18" t="s">
        <v>106</v>
      </c>
      <c r="P421" s="11" t="s">
        <v>108</v>
      </c>
      <c r="Q421" s="18" t="s">
        <v>32</v>
      </c>
      <c r="R421" s="18" t="s">
        <v>114</v>
      </c>
      <c r="S421" s="18" t="s">
        <v>32</v>
      </c>
    </row>
    <row r="422" spans="1:19" s="11" customFormat="1" ht="25.15" customHeight="1" x14ac:dyDescent="0.25">
      <c r="A422" s="11">
        <v>172</v>
      </c>
      <c r="B422" s="11" t="s">
        <v>555</v>
      </c>
      <c r="C422" s="45">
        <v>44642</v>
      </c>
      <c r="D422" s="36" t="s">
        <v>379</v>
      </c>
      <c r="E422" s="18" t="s">
        <v>21</v>
      </c>
      <c r="F422" s="20" t="s">
        <v>523</v>
      </c>
      <c r="G422" s="20" t="s">
        <v>32</v>
      </c>
      <c r="H422" s="20" t="s">
        <v>32</v>
      </c>
      <c r="I422" s="21" t="s">
        <v>105</v>
      </c>
      <c r="J422" s="18" t="s">
        <v>216</v>
      </c>
      <c r="K422" s="18" t="s">
        <v>645</v>
      </c>
      <c r="L422" s="18" t="s">
        <v>7</v>
      </c>
      <c r="M422" s="18" t="s">
        <v>9</v>
      </c>
      <c r="N422" s="18" t="s">
        <v>32</v>
      </c>
      <c r="O422" s="18" t="s">
        <v>106</v>
      </c>
      <c r="P422" s="11" t="s">
        <v>108</v>
      </c>
      <c r="Q422" s="18" t="s">
        <v>32</v>
      </c>
      <c r="R422" s="18" t="s">
        <v>114</v>
      </c>
      <c r="S422" s="18" t="s">
        <v>32</v>
      </c>
    </row>
    <row r="423" spans="1:19" s="11" customFormat="1" ht="25.15" customHeight="1" x14ac:dyDescent="0.25">
      <c r="A423" s="11">
        <v>173</v>
      </c>
      <c r="B423" s="11" t="s">
        <v>555</v>
      </c>
      <c r="C423" s="45">
        <v>44642</v>
      </c>
      <c r="D423" s="36" t="s">
        <v>379</v>
      </c>
      <c r="E423" s="18" t="s">
        <v>21</v>
      </c>
      <c r="F423" s="20" t="s">
        <v>527</v>
      </c>
      <c r="G423" s="20">
        <v>74053118</v>
      </c>
      <c r="H423" s="20" t="s">
        <v>41</v>
      </c>
      <c r="I423" s="21" t="s">
        <v>375</v>
      </c>
      <c r="J423" s="18" t="s">
        <v>216</v>
      </c>
      <c r="K423" s="18" t="s">
        <v>645</v>
      </c>
      <c r="L423" s="18" t="s">
        <v>7</v>
      </c>
      <c r="M423" s="11" t="s">
        <v>9</v>
      </c>
      <c r="N423" s="18" t="s">
        <v>175</v>
      </c>
      <c r="O423" s="17" t="s">
        <v>666</v>
      </c>
      <c r="P423" s="11" t="s">
        <v>108</v>
      </c>
      <c r="Q423" s="18" t="s">
        <v>32</v>
      </c>
      <c r="R423" s="18" t="s">
        <v>116</v>
      </c>
      <c r="S423" s="18" t="s">
        <v>190</v>
      </c>
    </row>
    <row r="424" spans="1:19" s="11" customFormat="1" ht="25.15" customHeight="1" x14ac:dyDescent="0.25">
      <c r="A424" s="11">
        <v>174</v>
      </c>
      <c r="B424" s="11" t="s">
        <v>555</v>
      </c>
      <c r="C424" s="45">
        <v>44642</v>
      </c>
      <c r="D424" s="36" t="s">
        <v>379</v>
      </c>
      <c r="E424" s="18" t="s">
        <v>21</v>
      </c>
      <c r="F424" s="20" t="s">
        <v>520</v>
      </c>
      <c r="G424" s="20">
        <v>42239415</v>
      </c>
      <c r="H424" s="20" t="s">
        <v>32</v>
      </c>
      <c r="I424" s="21" t="s">
        <v>375</v>
      </c>
      <c r="J424" s="18" t="s">
        <v>216</v>
      </c>
      <c r="K424" s="17" t="s">
        <v>301</v>
      </c>
      <c r="L424" s="18" t="s">
        <v>633</v>
      </c>
      <c r="M424" s="11" t="s">
        <v>50</v>
      </c>
      <c r="N424" s="18" t="s">
        <v>32</v>
      </c>
      <c r="O424" s="17" t="s">
        <v>666</v>
      </c>
      <c r="P424" s="11" t="s">
        <v>108</v>
      </c>
      <c r="Q424" s="18" t="s">
        <v>32</v>
      </c>
      <c r="R424" s="18" t="s">
        <v>114</v>
      </c>
      <c r="S424" s="18" t="s">
        <v>32</v>
      </c>
    </row>
    <row r="425" spans="1:19" s="11" customFormat="1" ht="25.15" customHeight="1" x14ac:dyDescent="0.25">
      <c r="A425" s="11">
        <v>175</v>
      </c>
      <c r="B425" s="11" t="s">
        <v>555</v>
      </c>
      <c r="C425" s="45">
        <v>44642</v>
      </c>
      <c r="D425" s="36" t="s">
        <v>379</v>
      </c>
      <c r="E425" s="18" t="s">
        <v>21</v>
      </c>
      <c r="F425" s="20" t="s">
        <v>528</v>
      </c>
      <c r="G425" s="20" t="s">
        <v>32</v>
      </c>
      <c r="H425" s="20" t="s">
        <v>32</v>
      </c>
      <c r="I425" s="21" t="s">
        <v>65</v>
      </c>
      <c r="J425" s="18" t="s">
        <v>216</v>
      </c>
      <c r="K425" s="18" t="s">
        <v>645</v>
      </c>
      <c r="L425" s="18" t="s">
        <v>7</v>
      </c>
      <c r="M425" s="18" t="s">
        <v>9</v>
      </c>
      <c r="N425" s="18" t="s">
        <v>32</v>
      </c>
      <c r="O425" s="18" t="s">
        <v>106</v>
      </c>
      <c r="P425" s="11" t="s">
        <v>108</v>
      </c>
      <c r="Q425" s="18" t="s">
        <v>32</v>
      </c>
      <c r="R425" s="18" t="s">
        <v>114</v>
      </c>
      <c r="S425" s="18" t="s">
        <v>32</v>
      </c>
    </row>
    <row r="426" spans="1:19" s="11" customFormat="1" ht="25.15" customHeight="1" x14ac:dyDescent="0.25">
      <c r="A426" s="11">
        <v>176</v>
      </c>
      <c r="B426" s="11" t="s">
        <v>555</v>
      </c>
      <c r="C426" s="45">
        <v>44642</v>
      </c>
      <c r="D426" s="36" t="s">
        <v>379</v>
      </c>
      <c r="E426" s="18" t="s">
        <v>21</v>
      </c>
      <c r="F426" s="20" t="s">
        <v>531</v>
      </c>
      <c r="G426" s="20" t="s">
        <v>32</v>
      </c>
      <c r="H426" s="20" t="s">
        <v>41</v>
      </c>
      <c r="I426" s="21" t="s">
        <v>65</v>
      </c>
      <c r="J426" s="18" t="s">
        <v>216</v>
      </c>
      <c r="K426" s="18" t="s">
        <v>645</v>
      </c>
      <c r="L426" s="18" t="s">
        <v>7</v>
      </c>
      <c r="M426" s="18" t="s">
        <v>9</v>
      </c>
      <c r="N426" s="18" t="s">
        <v>32</v>
      </c>
      <c r="O426" s="18" t="s">
        <v>107</v>
      </c>
      <c r="P426" s="11" t="s">
        <v>108</v>
      </c>
      <c r="Q426" s="18" t="s">
        <v>32</v>
      </c>
      <c r="R426" s="18" t="s">
        <v>114</v>
      </c>
      <c r="S426" s="18" t="s">
        <v>32</v>
      </c>
    </row>
    <row r="427" spans="1:19" s="11" customFormat="1" ht="25.15" customHeight="1" x14ac:dyDescent="0.25">
      <c r="A427" s="11">
        <v>177</v>
      </c>
      <c r="B427" s="11" t="s">
        <v>555</v>
      </c>
      <c r="C427" s="45">
        <v>44642</v>
      </c>
      <c r="D427" s="36" t="s">
        <v>379</v>
      </c>
      <c r="E427" s="18" t="s">
        <v>21</v>
      </c>
      <c r="F427" s="20" t="s">
        <v>515</v>
      </c>
      <c r="G427" s="20">
        <v>32961823</v>
      </c>
      <c r="H427" s="20" t="s">
        <v>24</v>
      </c>
      <c r="I427" s="21" t="s">
        <v>65</v>
      </c>
      <c r="J427" s="18" t="s">
        <v>216</v>
      </c>
      <c r="K427" s="18" t="s">
        <v>645</v>
      </c>
      <c r="L427" s="18" t="s">
        <v>7</v>
      </c>
      <c r="M427" s="18" t="s">
        <v>9</v>
      </c>
      <c r="N427" s="18" t="s">
        <v>32</v>
      </c>
      <c r="O427" s="17" t="s">
        <v>666</v>
      </c>
      <c r="P427" s="11" t="s">
        <v>108</v>
      </c>
      <c r="Q427" s="18" t="s">
        <v>32</v>
      </c>
      <c r="R427" s="18" t="s">
        <v>116</v>
      </c>
      <c r="S427" s="18" t="s">
        <v>190</v>
      </c>
    </row>
    <row r="428" spans="1:19" s="11" customFormat="1" ht="25.15" customHeight="1" x14ac:dyDescent="0.25">
      <c r="A428" s="11">
        <v>178</v>
      </c>
      <c r="B428" s="11" t="s">
        <v>555</v>
      </c>
      <c r="C428" s="45">
        <v>44642</v>
      </c>
      <c r="D428" s="36" t="s">
        <v>379</v>
      </c>
      <c r="E428" s="18" t="s">
        <v>21</v>
      </c>
      <c r="F428" s="20" t="s">
        <v>539</v>
      </c>
      <c r="G428" s="20">
        <v>77815357</v>
      </c>
      <c r="H428" s="6" t="s">
        <v>23</v>
      </c>
      <c r="I428" s="21" t="s">
        <v>105</v>
      </c>
      <c r="J428" s="18" t="s">
        <v>216</v>
      </c>
      <c r="K428" s="18" t="s">
        <v>645</v>
      </c>
      <c r="L428" s="18" t="s">
        <v>7</v>
      </c>
      <c r="M428" s="18" t="s">
        <v>9</v>
      </c>
      <c r="N428" s="18" t="s">
        <v>32</v>
      </c>
      <c r="O428" s="17" t="s">
        <v>666</v>
      </c>
      <c r="P428" s="11" t="s">
        <v>108</v>
      </c>
      <c r="Q428" s="18" t="s">
        <v>32</v>
      </c>
      <c r="R428" s="18" t="s">
        <v>114</v>
      </c>
      <c r="S428" s="18" t="s">
        <v>32</v>
      </c>
    </row>
    <row r="429" spans="1:19" s="11" customFormat="1" ht="25.15" customHeight="1" x14ac:dyDescent="0.25">
      <c r="A429" s="11">
        <v>179</v>
      </c>
      <c r="B429" s="11" t="s">
        <v>555</v>
      </c>
      <c r="C429" s="45">
        <v>44643</v>
      </c>
      <c r="D429" s="18" t="s">
        <v>301</v>
      </c>
      <c r="E429" s="18" t="s">
        <v>121</v>
      </c>
      <c r="F429" s="20" t="s">
        <v>54</v>
      </c>
      <c r="G429" s="20">
        <v>15431304</v>
      </c>
      <c r="H429" s="20" t="s">
        <v>32</v>
      </c>
      <c r="I429" s="21" t="s">
        <v>105</v>
      </c>
      <c r="J429" s="18" t="s">
        <v>216</v>
      </c>
      <c r="K429" s="17" t="s">
        <v>301</v>
      </c>
      <c r="L429" s="18" t="s">
        <v>633</v>
      </c>
      <c r="M429" s="11" t="s">
        <v>50</v>
      </c>
      <c r="N429" s="18" t="s">
        <v>32</v>
      </c>
      <c r="O429" s="17" t="s">
        <v>666</v>
      </c>
      <c r="P429" s="11" t="s">
        <v>108</v>
      </c>
      <c r="Q429" s="18" t="s">
        <v>32</v>
      </c>
      <c r="R429" s="18" t="s">
        <v>114</v>
      </c>
      <c r="S429" s="18" t="s">
        <v>32</v>
      </c>
    </row>
    <row r="430" spans="1:19" s="11" customFormat="1" ht="25.15" customHeight="1" x14ac:dyDescent="0.25">
      <c r="A430" s="11">
        <v>180</v>
      </c>
      <c r="B430" s="11" t="s">
        <v>555</v>
      </c>
      <c r="C430" s="45">
        <v>44643</v>
      </c>
      <c r="D430" s="18" t="s">
        <v>301</v>
      </c>
      <c r="E430" s="18" t="s">
        <v>121</v>
      </c>
      <c r="F430" s="20" t="s">
        <v>529</v>
      </c>
      <c r="G430" s="20">
        <v>44418021</v>
      </c>
      <c r="H430" s="20" t="s">
        <v>32</v>
      </c>
      <c r="I430" s="21" t="s">
        <v>530</v>
      </c>
      <c r="J430" s="18" t="s">
        <v>216</v>
      </c>
      <c r="K430" s="17" t="s">
        <v>301</v>
      </c>
      <c r="L430" s="18" t="s">
        <v>633</v>
      </c>
      <c r="M430" s="18" t="s">
        <v>35</v>
      </c>
      <c r="N430" s="18" t="s">
        <v>32</v>
      </c>
      <c r="O430" s="17" t="s">
        <v>666</v>
      </c>
      <c r="P430" s="11" t="s">
        <v>108</v>
      </c>
      <c r="Q430" s="18" t="s">
        <v>32</v>
      </c>
      <c r="R430" s="18" t="s">
        <v>114</v>
      </c>
      <c r="S430" s="18" t="s">
        <v>32</v>
      </c>
    </row>
    <row r="431" spans="1:19" s="11" customFormat="1" ht="25.15" customHeight="1" x14ac:dyDescent="0.25">
      <c r="A431" s="11">
        <v>181</v>
      </c>
      <c r="B431" s="11" t="s">
        <v>555</v>
      </c>
      <c r="C431" s="45">
        <v>44643</v>
      </c>
      <c r="D431" s="36" t="s">
        <v>379</v>
      </c>
      <c r="E431" s="18" t="s">
        <v>21</v>
      </c>
      <c r="F431" s="20" t="s">
        <v>532</v>
      </c>
      <c r="G431" s="20">
        <v>43701806</v>
      </c>
      <c r="H431" s="6" t="s">
        <v>23</v>
      </c>
      <c r="I431" s="21" t="s">
        <v>105</v>
      </c>
      <c r="J431" s="18" t="s">
        <v>216</v>
      </c>
      <c r="K431" s="18" t="s">
        <v>645</v>
      </c>
      <c r="L431" s="18" t="s">
        <v>7</v>
      </c>
      <c r="M431" s="18" t="s">
        <v>9</v>
      </c>
      <c r="N431" s="18" t="s">
        <v>32</v>
      </c>
      <c r="O431" s="17" t="s">
        <v>666</v>
      </c>
      <c r="P431" s="11" t="s">
        <v>108</v>
      </c>
      <c r="Q431" s="18" t="s">
        <v>32</v>
      </c>
      <c r="R431" s="18" t="s">
        <v>114</v>
      </c>
      <c r="S431" s="18" t="s">
        <v>32</v>
      </c>
    </row>
    <row r="432" spans="1:19" s="11" customFormat="1" ht="25.15" customHeight="1" x14ac:dyDescent="0.25">
      <c r="A432" s="11">
        <v>182</v>
      </c>
      <c r="B432" s="11" t="s">
        <v>555</v>
      </c>
      <c r="C432" s="45">
        <v>44643</v>
      </c>
      <c r="D432" s="18" t="s">
        <v>301</v>
      </c>
      <c r="E432" s="18" t="s">
        <v>121</v>
      </c>
      <c r="F432" s="20" t="s">
        <v>533</v>
      </c>
      <c r="G432" s="20" t="s">
        <v>32</v>
      </c>
      <c r="H432" s="6" t="s">
        <v>47</v>
      </c>
      <c r="I432" s="21" t="s">
        <v>105</v>
      </c>
      <c r="J432" s="18" t="s">
        <v>216</v>
      </c>
      <c r="K432" s="18" t="s">
        <v>645</v>
      </c>
      <c r="L432" s="18" t="s">
        <v>7</v>
      </c>
      <c r="M432" s="11" t="s">
        <v>9</v>
      </c>
      <c r="N432" s="18" t="s">
        <v>32</v>
      </c>
      <c r="O432" s="17" t="s">
        <v>666</v>
      </c>
      <c r="P432" s="11" t="s">
        <v>108</v>
      </c>
      <c r="Q432" s="18" t="s">
        <v>32</v>
      </c>
      <c r="R432" s="18" t="s">
        <v>114</v>
      </c>
      <c r="S432" s="18" t="s">
        <v>32</v>
      </c>
    </row>
    <row r="433" spans="1:39" s="11" customFormat="1" ht="25.15" customHeight="1" x14ac:dyDescent="0.25">
      <c r="A433" s="11">
        <v>183</v>
      </c>
      <c r="B433" s="11" t="s">
        <v>555</v>
      </c>
      <c r="C433" s="45">
        <v>44643</v>
      </c>
      <c r="D433" s="18" t="s">
        <v>32</v>
      </c>
      <c r="E433" s="18" t="s">
        <v>32</v>
      </c>
      <c r="F433" s="20" t="s">
        <v>534</v>
      </c>
      <c r="G433" s="20" t="s">
        <v>32</v>
      </c>
      <c r="H433" s="20" t="s">
        <v>32</v>
      </c>
      <c r="I433" s="21" t="s">
        <v>530</v>
      </c>
      <c r="J433" s="18" t="s">
        <v>216</v>
      </c>
      <c r="K433" s="18" t="s">
        <v>645</v>
      </c>
      <c r="L433" s="18" t="s">
        <v>7</v>
      </c>
      <c r="M433" s="18" t="s">
        <v>9</v>
      </c>
      <c r="N433" s="18" t="s">
        <v>32</v>
      </c>
      <c r="O433" s="17" t="s">
        <v>666</v>
      </c>
      <c r="P433" s="11" t="s">
        <v>108</v>
      </c>
      <c r="Q433" s="18" t="s">
        <v>32</v>
      </c>
      <c r="R433" s="18" t="s">
        <v>114</v>
      </c>
      <c r="S433" s="18" t="s">
        <v>32</v>
      </c>
    </row>
    <row r="434" spans="1:39" s="11" customFormat="1" ht="25.15" customHeight="1" x14ac:dyDescent="0.25">
      <c r="A434" s="11">
        <v>184</v>
      </c>
      <c r="B434" s="11" t="s">
        <v>555</v>
      </c>
      <c r="C434" s="45">
        <v>44643</v>
      </c>
      <c r="D434" s="18" t="s">
        <v>378</v>
      </c>
      <c r="E434" s="18" t="s">
        <v>5</v>
      </c>
      <c r="F434" s="20" t="s">
        <v>535</v>
      </c>
      <c r="G434" s="20">
        <v>46896867</v>
      </c>
      <c r="H434" s="20" t="s">
        <v>32</v>
      </c>
      <c r="I434" s="21" t="s">
        <v>65</v>
      </c>
      <c r="J434" s="18" t="s">
        <v>216</v>
      </c>
      <c r="K434" s="18" t="s">
        <v>645</v>
      </c>
      <c r="L434" s="18" t="s">
        <v>7</v>
      </c>
      <c r="M434" s="18" t="s">
        <v>9</v>
      </c>
      <c r="N434" s="18" t="s">
        <v>32</v>
      </c>
      <c r="O434" s="18" t="s">
        <v>107</v>
      </c>
      <c r="P434" s="11" t="s">
        <v>108</v>
      </c>
      <c r="Q434" s="18" t="s">
        <v>32</v>
      </c>
      <c r="R434" s="18" t="s">
        <v>114</v>
      </c>
      <c r="S434" s="18" t="s">
        <v>32</v>
      </c>
    </row>
    <row r="435" spans="1:39" s="11" customFormat="1" ht="25.15" customHeight="1" x14ac:dyDescent="0.25">
      <c r="A435" s="11">
        <v>185</v>
      </c>
      <c r="B435" s="11" t="s">
        <v>555</v>
      </c>
      <c r="C435" s="45">
        <v>44643</v>
      </c>
      <c r="D435" s="18" t="s">
        <v>378</v>
      </c>
      <c r="E435" s="18" t="s">
        <v>5</v>
      </c>
      <c r="F435" s="20" t="s">
        <v>536</v>
      </c>
      <c r="G435" s="20" t="s">
        <v>32</v>
      </c>
      <c r="H435" s="20" t="s">
        <v>32</v>
      </c>
      <c r="I435" s="21" t="s">
        <v>530</v>
      </c>
      <c r="J435" s="18" t="s">
        <v>216</v>
      </c>
      <c r="K435" s="18" t="s">
        <v>645</v>
      </c>
      <c r="L435" s="18" t="s">
        <v>7</v>
      </c>
      <c r="M435" s="18" t="s">
        <v>9</v>
      </c>
      <c r="N435" s="18" t="s">
        <v>32</v>
      </c>
      <c r="O435" s="18" t="s">
        <v>106</v>
      </c>
      <c r="P435" s="11" t="s">
        <v>108</v>
      </c>
      <c r="Q435" s="18" t="s">
        <v>32</v>
      </c>
      <c r="R435" s="18" t="s">
        <v>114</v>
      </c>
      <c r="S435" s="18" t="s">
        <v>32</v>
      </c>
    </row>
    <row r="436" spans="1:39" s="11" customFormat="1" ht="25.15" customHeight="1" x14ac:dyDescent="0.25">
      <c r="A436" s="11">
        <v>186</v>
      </c>
      <c r="B436" s="11" t="s">
        <v>555</v>
      </c>
      <c r="C436" s="45">
        <v>44644</v>
      </c>
      <c r="D436" s="18" t="s">
        <v>378</v>
      </c>
      <c r="E436" s="18" t="s">
        <v>5</v>
      </c>
      <c r="F436" s="20" t="s">
        <v>537</v>
      </c>
      <c r="G436" s="20">
        <v>45686236</v>
      </c>
      <c r="H436" s="20" t="s">
        <v>32</v>
      </c>
      <c r="I436" s="21" t="s">
        <v>65</v>
      </c>
      <c r="J436" s="18" t="s">
        <v>216</v>
      </c>
      <c r="K436" s="18" t="s">
        <v>645</v>
      </c>
      <c r="L436" s="18" t="s">
        <v>7</v>
      </c>
      <c r="M436" s="18" t="s">
        <v>9</v>
      </c>
      <c r="N436" s="18" t="s">
        <v>32</v>
      </c>
      <c r="O436" s="18" t="s">
        <v>106</v>
      </c>
      <c r="P436" s="11" t="s">
        <v>108</v>
      </c>
      <c r="Q436" s="18" t="s">
        <v>32</v>
      </c>
      <c r="R436" s="18" t="s">
        <v>114</v>
      </c>
      <c r="S436" s="18" t="s">
        <v>32</v>
      </c>
    </row>
    <row r="437" spans="1:39" s="11" customFormat="1" ht="25.15" customHeight="1" x14ac:dyDescent="0.25">
      <c r="A437" s="11">
        <v>187</v>
      </c>
      <c r="B437" s="11" t="s">
        <v>555</v>
      </c>
      <c r="C437" s="45">
        <v>44644</v>
      </c>
      <c r="D437" s="18" t="s">
        <v>378</v>
      </c>
      <c r="E437" s="18" t="s">
        <v>5</v>
      </c>
      <c r="F437" s="20" t="s">
        <v>538</v>
      </c>
      <c r="G437" s="20" t="s">
        <v>32</v>
      </c>
      <c r="H437" s="20" t="s">
        <v>32</v>
      </c>
      <c r="I437" s="21" t="s">
        <v>530</v>
      </c>
      <c r="J437" s="18" t="s">
        <v>216</v>
      </c>
      <c r="K437" s="18" t="s">
        <v>645</v>
      </c>
      <c r="L437" s="18" t="s">
        <v>7</v>
      </c>
      <c r="M437" s="18" t="s">
        <v>9</v>
      </c>
      <c r="N437" s="18" t="s">
        <v>32</v>
      </c>
      <c r="O437" s="18" t="s">
        <v>106</v>
      </c>
      <c r="P437" s="11" t="s">
        <v>108</v>
      </c>
      <c r="Q437" s="18" t="s">
        <v>32</v>
      </c>
      <c r="R437" s="18" t="s">
        <v>114</v>
      </c>
      <c r="S437" s="18" t="s">
        <v>32</v>
      </c>
    </row>
    <row r="438" spans="1:39" s="11" customFormat="1" ht="25.15" customHeight="1" x14ac:dyDescent="0.25">
      <c r="A438" s="11">
        <v>188</v>
      </c>
      <c r="B438" s="11" t="s">
        <v>555</v>
      </c>
      <c r="C438" s="45">
        <v>44644</v>
      </c>
      <c r="D438" s="18" t="s">
        <v>378</v>
      </c>
      <c r="E438" s="18" t="s">
        <v>5</v>
      </c>
      <c r="F438" s="20" t="s">
        <v>540</v>
      </c>
      <c r="G438" s="20">
        <v>45611468</v>
      </c>
      <c r="H438" s="20" t="s">
        <v>32</v>
      </c>
      <c r="I438" s="21" t="s">
        <v>65</v>
      </c>
      <c r="J438" s="18" t="s">
        <v>216</v>
      </c>
      <c r="K438" s="18" t="s">
        <v>645</v>
      </c>
      <c r="L438" s="18" t="s">
        <v>7</v>
      </c>
      <c r="M438" s="18" t="s">
        <v>9</v>
      </c>
      <c r="N438" s="18" t="s">
        <v>32</v>
      </c>
      <c r="O438" s="17" t="s">
        <v>666</v>
      </c>
      <c r="P438" s="11" t="s">
        <v>108</v>
      </c>
      <c r="Q438" s="18" t="s">
        <v>32</v>
      </c>
      <c r="R438" s="18" t="s">
        <v>114</v>
      </c>
      <c r="S438" s="18" t="s">
        <v>32</v>
      </c>
    </row>
    <row r="439" spans="1:39" s="11" customFormat="1" ht="25.15" customHeight="1" x14ac:dyDescent="0.25">
      <c r="A439" s="11">
        <v>189</v>
      </c>
      <c r="B439" s="11" t="s">
        <v>555</v>
      </c>
      <c r="C439" s="45">
        <v>44644</v>
      </c>
      <c r="D439" s="36" t="s">
        <v>378</v>
      </c>
      <c r="E439" s="18" t="s">
        <v>5</v>
      </c>
      <c r="F439" s="20" t="s">
        <v>541</v>
      </c>
      <c r="G439" s="20">
        <v>44467386</v>
      </c>
      <c r="H439" s="20" t="s">
        <v>41</v>
      </c>
      <c r="I439" s="21" t="s">
        <v>530</v>
      </c>
      <c r="J439" s="18" t="s">
        <v>216</v>
      </c>
      <c r="K439" s="18" t="s">
        <v>645</v>
      </c>
      <c r="L439" s="18" t="s">
        <v>7</v>
      </c>
      <c r="M439" s="18" t="s">
        <v>9</v>
      </c>
      <c r="N439" s="18" t="s">
        <v>32</v>
      </c>
      <c r="O439" s="17" t="s">
        <v>666</v>
      </c>
      <c r="P439" s="11" t="s">
        <v>108</v>
      </c>
      <c r="Q439" s="18"/>
      <c r="R439" s="18" t="s">
        <v>116</v>
      </c>
      <c r="S439" s="18" t="s">
        <v>32</v>
      </c>
    </row>
    <row r="440" spans="1:39" s="33" customFormat="1" ht="25.15" customHeight="1" x14ac:dyDescent="0.25">
      <c r="A440" s="11">
        <v>190</v>
      </c>
      <c r="B440" s="11" t="s">
        <v>555</v>
      </c>
      <c r="C440" s="45">
        <v>44644</v>
      </c>
      <c r="D440" s="18" t="s">
        <v>32</v>
      </c>
      <c r="E440" s="18" t="s">
        <v>32</v>
      </c>
      <c r="F440" s="20" t="s">
        <v>542</v>
      </c>
      <c r="G440" s="20" t="s">
        <v>32</v>
      </c>
      <c r="H440" s="20" t="s">
        <v>32</v>
      </c>
      <c r="I440" s="21" t="s">
        <v>530</v>
      </c>
      <c r="J440" s="18" t="s">
        <v>216</v>
      </c>
      <c r="K440" s="18" t="s">
        <v>645</v>
      </c>
      <c r="L440" s="18" t="s">
        <v>7</v>
      </c>
      <c r="M440" s="18" t="s">
        <v>9</v>
      </c>
      <c r="N440" s="18" t="s">
        <v>32</v>
      </c>
      <c r="O440" s="18" t="s">
        <v>106</v>
      </c>
      <c r="P440" s="11" t="s">
        <v>108</v>
      </c>
      <c r="Q440" s="18" t="s">
        <v>32</v>
      </c>
      <c r="R440" s="18" t="s">
        <v>114</v>
      </c>
      <c r="S440" s="18" t="s">
        <v>32</v>
      </c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</row>
    <row r="441" spans="1:39" s="11" customFormat="1" ht="25.15" customHeight="1" x14ac:dyDescent="0.25">
      <c r="A441" s="11">
        <v>191</v>
      </c>
      <c r="B441" s="11" t="s">
        <v>555</v>
      </c>
      <c r="C441" s="45">
        <v>44644</v>
      </c>
      <c r="D441" s="18" t="s">
        <v>378</v>
      </c>
      <c r="E441" s="18" t="s">
        <v>5</v>
      </c>
      <c r="F441" s="20" t="s">
        <v>543</v>
      </c>
      <c r="G441" s="20">
        <v>40806137</v>
      </c>
      <c r="H441" s="20" t="s">
        <v>32</v>
      </c>
      <c r="I441" s="21" t="s">
        <v>530</v>
      </c>
      <c r="J441" s="18" t="s">
        <v>216</v>
      </c>
      <c r="K441" s="18" t="s">
        <v>645</v>
      </c>
      <c r="L441" s="18" t="s">
        <v>7</v>
      </c>
      <c r="M441" s="18" t="s">
        <v>9</v>
      </c>
      <c r="N441" s="18" t="s">
        <v>32</v>
      </c>
      <c r="O441" s="18" t="s">
        <v>107</v>
      </c>
      <c r="P441" s="11" t="s">
        <v>108</v>
      </c>
      <c r="Q441" s="18" t="s">
        <v>32</v>
      </c>
      <c r="R441" s="18" t="s">
        <v>116</v>
      </c>
      <c r="S441" s="18" t="s">
        <v>32</v>
      </c>
    </row>
    <row r="442" spans="1:39" s="11" customFormat="1" ht="25.15" customHeight="1" x14ac:dyDescent="0.25">
      <c r="A442" s="11">
        <v>192</v>
      </c>
      <c r="B442" s="11" t="s">
        <v>555</v>
      </c>
      <c r="C442" s="50">
        <v>44644</v>
      </c>
      <c r="D442" s="36" t="s">
        <v>379</v>
      </c>
      <c r="E442" s="19" t="s">
        <v>21</v>
      </c>
      <c r="F442" s="31" t="s">
        <v>544</v>
      </c>
      <c r="G442" s="20" t="s">
        <v>32</v>
      </c>
      <c r="H442" s="31" t="s">
        <v>32</v>
      </c>
      <c r="I442" s="32" t="s">
        <v>65</v>
      </c>
      <c r="J442" s="19" t="s">
        <v>216</v>
      </c>
      <c r="K442" s="18" t="s">
        <v>645</v>
      </c>
      <c r="L442" s="18" t="s">
        <v>7</v>
      </c>
      <c r="M442" s="18" t="s">
        <v>9</v>
      </c>
      <c r="N442" s="19" t="s">
        <v>32</v>
      </c>
      <c r="O442" s="19" t="s">
        <v>106</v>
      </c>
      <c r="P442" s="19" t="s">
        <v>32</v>
      </c>
      <c r="Q442" s="19" t="s">
        <v>32</v>
      </c>
      <c r="R442" s="19" t="s">
        <v>116</v>
      </c>
      <c r="S442" s="18" t="s">
        <v>32</v>
      </c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</row>
    <row r="443" spans="1:39" s="33" customFormat="1" ht="25.15" customHeight="1" x14ac:dyDescent="0.25">
      <c r="A443" s="11">
        <v>193</v>
      </c>
      <c r="B443" s="11" t="s">
        <v>555</v>
      </c>
      <c r="C443" s="45">
        <v>44644</v>
      </c>
      <c r="D443" s="18" t="s">
        <v>32</v>
      </c>
      <c r="E443" s="18" t="s">
        <v>32</v>
      </c>
      <c r="F443" s="20" t="s">
        <v>545</v>
      </c>
      <c r="G443" s="20" t="s">
        <v>32</v>
      </c>
      <c r="H443" s="20" t="s">
        <v>32</v>
      </c>
      <c r="I443" s="21" t="s">
        <v>105</v>
      </c>
      <c r="J443" s="18" t="s">
        <v>216</v>
      </c>
      <c r="K443" s="18" t="s">
        <v>645</v>
      </c>
      <c r="L443" s="18" t="s">
        <v>7</v>
      </c>
      <c r="M443" s="18" t="s">
        <v>9</v>
      </c>
      <c r="N443" s="18" t="s">
        <v>32</v>
      </c>
      <c r="O443" s="18" t="s">
        <v>106</v>
      </c>
      <c r="P443" s="11" t="s">
        <v>108</v>
      </c>
      <c r="Q443" s="18" t="s">
        <v>32</v>
      </c>
      <c r="R443" s="18" t="s">
        <v>114</v>
      </c>
      <c r="S443" s="18" t="s">
        <v>32</v>
      </c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</row>
    <row r="444" spans="1:39" s="11" customFormat="1" ht="25.15" customHeight="1" x14ac:dyDescent="0.25">
      <c r="A444" s="11">
        <v>194</v>
      </c>
      <c r="B444" s="11" t="s">
        <v>555</v>
      </c>
      <c r="C444" s="50">
        <v>44644</v>
      </c>
      <c r="D444" s="18" t="s">
        <v>32</v>
      </c>
      <c r="E444" s="18" t="s">
        <v>32</v>
      </c>
      <c r="F444" s="31" t="s">
        <v>546</v>
      </c>
      <c r="G444" s="31">
        <v>45705025</v>
      </c>
      <c r="H444" s="31" t="s">
        <v>32</v>
      </c>
      <c r="I444" s="32" t="s">
        <v>530</v>
      </c>
      <c r="J444" s="19" t="s">
        <v>216</v>
      </c>
      <c r="K444" s="18" t="s">
        <v>645</v>
      </c>
      <c r="L444" s="18" t="s">
        <v>7</v>
      </c>
      <c r="M444" s="18" t="s">
        <v>9</v>
      </c>
      <c r="N444" s="19" t="s">
        <v>32</v>
      </c>
      <c r="O444" s="19" t="s">
        <v>106</v>
      </c>
      <c r="P444" s="11" t="s">
        <v>108</v>
      </c>
      <c r="Q444" s="19" t="s">
        <v>32</v>
      </c>
      <c r="R444" s="19" t="s">
        <v>116</v>
      </c>
      <c r="S444" s="18" t="s">
        <v>32</v>
      </c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</row>
    <row r="445" spans="1:39" s="33" customFormat="1" ht="25.15" customHeight="1" x14ac:dyDescent="0.25">
      <c r="A445" s="11">
        <v>195</v>
      </c>
      <c r="B445" s="11" t="s">
        <v>555</v>
      </c>
      <c r="C445" s="45">
        <v>44644</v>
      </c>
      <c r="D445" s="18" t="s">
        <v>32</v>
      </c>
      <c r="E445" s="18" t="s">
        <v>32</v>
      </c>
      <c r="F445" s="20" t="s">
        <v>547</v>
      </c>
      <c r="G445" s="20" t="s">
        <v>32</v>
      </c>
      <c r="H445" s="20" t="s">
        <v>41</v>
      </c>
      <c r="I445" s="21" t="s">
        <v>65</v>
      </c>
      <c r="J445" s="18" t="s">
        <v>216</v>
      </c>
      <c r="K445" s="18" t="s">
        <v>645</v>
      </c>
      <c r="L445" s="18" t="s">
        <v>7</v>
      </c>
      <c r="M445" s="18" t="s">
        <v>9</v>
      </c>
      <c r="N445" s="18" t="s">
        <v>32</v>
      </c>
      <c r="O445" s="18" t="s">
        <v>106</v>
      </c>
      <c r="P445" s="11" t="s">
        <v>108</v>
      </c>
      <c r="Q445" s="18" t="s">
        <v>32</v>
      </c>
      <c r="R445" s="18" t="s">
        <v>114</v>
      </c>
      <c r="S445" s="18" t="s">
        <v>32</v>
      </c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</row>
    <row r="446" spans="1:39" s="11" customFormat="1" ht="25.15" customHeight="1" x14ac:dyDescent="0.25">
      <c r="A446" s="11">
        <v>196</v>
      </c>
      <c r="B446" s="11" t="s">
        <v>555</v>
      </c>
      <c r="C446" s="45">
        <v>44644</v>
      </c>
      <c r="D446" s="18" t="s">
        <v>378</v>
      </c>
      <c r="E446" s="18" t="s">
        <v>5</v>
      </c>
      <c r="F446" s="20" t="s">
        <v>550</v>
      </c>
      <c r="G446" s="20" t="s">
        <v>32</v>
      </c>
      <c r="H446" s="20" t="s">
        <v>41</v>
      </c>
      <c r="I446" s="21" t="s">
        <v>105</v>
      </c>
      <c r="J446" s="18" t="s">
        <v>216</v>
      </c>
      <c r="K446" s="18" t="s">
        <v>645</v>
      </c>
      <c r="L446" s="18" t="s">
        <v>7</v>
      </c>
      <c r="M446" s="11" t="s">
        <v>53</v>
      </c>
      <c r="N446" s="18" t="s">
        <v>32</v>
      </c>
      <c r="O446" s="18" t="s">
        <v>106</v>
      </c>
      <c r="P446" s="11" t="s">
        <v>108</v>
      </c>
      <c r="Q446" s="18" t="s">
        <v>32</v>
      </c>
      <c r="R446" s="18" t="s">
        <v>114</v>
      </c>
      <c r="S446" s="18" t="s">
        <v>32</v>
      </c>
    </row>
    <row r="447" spans="1:39" s="11" customFormat="1" ht="25.15" customHeight="1" x14ac:dyDescent="0.25">
      <c r="A447" s="11">
        <v>197</v>
      </c>
      <c r="B447" s="11" t="s">
        <v>555</v>
      </c>
      <c r="C447" s="45">
        <v>44645</v>
      </c>
      <c r="D447" s="18" t="s">
        <v>378</v>
      </c>
      <c r="E447" s="18" t="s">
        <v>5</v>
      </c>
      <c r="F447" s="20" t="s">
        <v>548</v>
      </c>
      <c r="G447" s="20">
        <v>48473363</v>
      </c>
      <c r="H447" s="20" t="s">
        <v>32</v>
      </c>
      <c r="I447" s="21" t="s">
        <v>65</v>
      </c>
      <c r="J447" s="18" t="s">
        <v>216</v>
      </c>
      <c r="K447" s="18" t="s">
        <v>645</v>
      </c>
      <c r="L447" s="18" t="s">
        <v>7</v>
      </c>
      <c r="M447" s="18" t="s">
        <v>9</v>
      </c>
      <c r="N447" s="18" t="s">
        <v>32</v>
      </c>
      <c r="O447" s="18" t="s">
        <v>106</v>
      </c>
      <c r="P447" s="11" t="s">
        <v>108</v>
      </c>
      <c r="Q447" s="18" t="s">
        <v>32</v>
      </c>
      <c r="R447" s="18" t="s">
        <v>114</v>
      </c>
      <c r="S447" s="18" t="s">
        <v>32</v>
      </c>
    </row>
    <row r="448" spans="1:39" s="11" customFormat="1" ht="25.15" customHeight="1" x14ac:dyDescent="0.25">
      <c r="A448" s="11">
        <v>198</v>
      </c>
      <c r="B448" s="11" t="s">
        <v>555</v>
      </c>
      <c r="C448" s="45">
        <v>44645</v>
      </c>
      <c r="D448" s="18" t="s">
        <v>378</v>
      </c>
      <c r="E448" s="18" t="s">
        <v>5</v>
      </c>
      <c r="F448" s="20" t="s">
        <v>549</v>
      </c>
      <c r="G448" s="20">
        <v>16680884</v>
      </c>
      <c r="H448" s="20" t="s">
        <v>32</v>
      </c>
      <c r="I448" s="21" t="s">
        <v>65</v>
      </c>
      <c r="J448" s="18" t="s">
        <v>216</v>
      </c>
      <c r="K448" s="18" t="s">
        <v>645</v>
      </c>
      <c r="L448" s="18" t="s">
        <v>7</v>
      </c>
      <c r="M448" s="18" t="s">
        <v>9</v>
      </c>
      <c r="N448" s="18" t="s">
        <v>32</v>
      </c>
      <c r="O448" s="18" t="s">
        <v>106</v>
      </c>
      <c r="P448" s="11" t="s">
        <v>108</v>
      </c>
      <c r="Q448" s="18" t="s">
        <v>32</v>
      </c>
      <c r="R448" s="18" t="s">
        <v>114</v>
      </c>
      <c r="S448" s="18" t="s">
        <v>32</v>
      </c>
    </row>
    <row r="449" spans="1:19" s="11" customFormat="1" ht="25.15" customHeight="1" x14ac:dyDescent="0.25">
      <c r="A449" s="11">
        <v>199</v>
      </c>
      <c r="B449" s="11" t="s">
        <v>555</v>
      </c>
      <c r="C449" s="45">
        <v>44645</v>
      </c>
      <c r="D449" s="18" t="s">
        <v>378</v>
      </c>
      <c r="E449" s="18" t="s">
        <v>5</v>
      </c>
      <c r="F449" s="20" t="s">
        <v>556</v>
      </c>
      <c r="G449" s="20">
        <v>40998791</v>
      </c>
      <c r="H449" s="20" t="s">
        <v>32</v>
      </c>
      <c r="I449" s="21" t="s">
        <v>530</v>
      </c>
      <c r="J449" s="18" t="s">
        <v>216</v>
      </c>
      <c r="K449" s="18" t="s">
        <v>645</v>
      </c>
      <c r="L449" s="18" t="s">
        <v>7</v>
      </c>
      <c r="M449" s="18" t="s">
        <v>9</v>
      </c>
      <c r="N449" s="18" t="s">
        <v>32</v>
      </c>
      <c r="O449" s="18" t="s">
        <v>107</v>
      </c>
      <c r="P449" s="11" t="s">
        <v>108</v>
      </c>
      <c r="Q449" s="18" t="s">
        <v>32</v>
      </c>
      <c r="R449" s="18" t="s">
        <v>116</v>
      </c>
      <c r="S449" s="18" t="s">
        <v>32</v>
      </c>
    </row>
    <row r="450" spans="1:19" s="11" customFormat="1" ht="25.15" customHeight="1" x14ac:dyDescent="0.25">
      <c r="A450" s="11">
        <v>200</v>
      </c>
      <c r="B450" s="11" t="s">
        <v>555</v>
      </c>
      <c r="C450" s="45">
        <v>44645</v>
      </c>
      <c r="D450" s="36" t="s">
        <v>379</v>
      </c>
      <c r="E450" s="18" t="s">
        <v>21</v>
      </c>
      <c r="F450" s="20" t="s">
        <v>557</v>
      </c>
      <c r="G450" s="20" t="s">
        <v>32</v>
      </c>
      <c r="H450" s="20" t="s">
        <v>32</v>
      </c>
      <c r="I450" s="21" t="s">
        <v>530</v>
      </c>
      <c r="J450" s="18" t="s">
        <v>216</v>
      </c>
      <c r="K450" s="18" t="s">
        <v>645</v>
      </c>
      <c r="L450" s="18" t="s">
        <v>7</v>
      </c>
      <c r="M450" s="18" t="s">
        <v>9</v>
      </c>
      <c r="N450" s="18" t="s">
        <v>32</v>
      </c>
      <c r="O450" s="18" t="s">
        <v>107</v>
      </c>
      <c r="P450" s="11" t="s">
        <v>108</v>
      </c>
      <c r="Q450" s="18" t="s">
        <v>32</v>
      </c>
      <c r="R450" s="18" t="s">
        <v>114</v>
      </c>
      <c r="S450" s="18" t="s">
        <v>32</v>
      </c>
    </row>
    <row r="451" spans="1:19" s="11" customFormat="1" ht="25.15" customHeight="1" x14ac:dyDescent="0.25">
      <c r="A451" s="11">
        <v>201</v>
      </c>
      <c r="B451" s="11" t="s">
        <v>555</v>
      </c>
      <c r="C451" s="45">
        <v>44645</v>
      </c>
      <c r="D451" s="36" t="s">
        <v>379</v>
      </c>
      <c r="E451" s="18" t="s">
        <v>21</v>
      </c>
      <c r="F451" s="20" t="s">
        <v>558</v>
      </c>
      <c r="G451" s="20">
        <v>43266299</v>
      </c>
      <c r="H451" s="20" t="s">
        <v>32</v>
      </c>
      <c r="I451" s="21" t="s">
        <v>105</v>
      </c>
      <c r="J451" s="18" t="s">
        <v>216</v>
      </c>
      <c r="K451" s="18" t="s">
        <v>645</v>
      </c>
      <c r="L451" s="18" t="s">
        <v>7</v>
      </c>
      <c r="M451" s="18" t="s">
        <v>9</v>
      </c>
      <c r="N451" s="18" t="s">
        <v>32</v>
      </c>
      <c r="O451" s="17" t="s">
        <v>666</v>
      </c>
      <c r="P451" s="11" t="s">
        <v>108</v>
      </c>
      <c r="Q451" s="18" t="s">
        <v>32</v>
      </c>
      <c r="R451" s="18" t="s">
        <v>114</v>
      </c>
      <c r="S451" s="18" t="s">
        <v>32</v>
      </c>
    </row>
    <row r="452" spans="1:19" s="11" customFormat="1" ht="25.15" customHeight="1" x14ac:dyDescent="0.25">
      <c r="A452" s="11">
        <v>202</v>
      </c>
      <c r="B452" s="11" t="s">
        <v>555</v>
      </c>
      <c r="C452" s="45">
        <v>44645</v>
      </c>
      <c r="D452" s="18" t="s">
        <v>32</v>
      </c>
      <c r="E452" s="18" t="s">
        <v>32</v>
      </c>
      <c r="F452" s="20" t="s">
        <v>560</v>
      </c>
      <c r="G452" s="20" t="s">
        <v>32</v>
      </c>
      <c r="H452" s="20" t="s">
        <v>41</v>
      </c>
      <c r="I452" s="21" t="s">
        <v>530</v>
      </c>
      <c r="J452" s="18" t="s">
        <v>216</v>
      </c>
      <c r="K452" s="18" t="s">
        <v>645</v>
      </c>
      <c r="L452" s="18" t="s">
        <v>7</v>
      </c>
      <c r="M452" s="18" t="s">
        <v>9</v>
      </c>
      <c r="N452" s="18" t="s">
        <v>32</v>
      </c>
      <c r="O452" s="18" t="s">
        <v>107</v>
      </c>
      <c r="P452" s="11" t="s">
        <v>108</v>
      </c>
      <c r="Q452" s="18" t="s">
        <v>32</v>
      </c>
      <c r="R452" s="18" t="s">
        <v>114</v>
      </c>
      <c r="S452" s="18" t="s">
        <v>32</v>
      </c>
    </row>
    <row r="453" spans="1:19" s="11" customFormat="1" ht="25.15" customHeight="1" x14ac:dyDescent="0.25">
      <c r="A453" s="11">
        <v>203</v>
      </c>
      <c r="B453" s="11" t="s">
        <v>555</v>
      </c>
      <c r="C453" s="45">
        <v>44645</v>
      </c>
      <c r="D453" s="18" t="s">
        <v>32</v>
      </c>
      <c r="E453" s="18" t="s">
        <v>32</v>
      </c>
      <c r="F453" s="20" t="s">
        <v>561</v>
      </c>
      <c r="G453" s="20" t="s">
        <v>32</v>
      </c>
      <c r="H453" s="20" t="s">
        <v>32</v>
      </c>
      <c r="I453" s="21" t="s">
        <v>65</v>
      </c>
      <c r="J453" s="18" t="s">
        <v>216</v>
      </c>
      <c r="K453" s="18" t="s">
        <v>645</v>
      </c>
      <c r="L453" s="18" t="s">
        <v>7</v>
      </c>
      <c r="M453" s="18" t="s">
        <v>9</v>
      </c>
      <c r="N453" s="18" t="s">
        <v>32</v>
      </c>
      <c r="O453" s="18" t="s">
        <v>106</v>
      </c>
      <c r="P453" s="11" t="s">
        <v>108</v>
      </c>
      <c r="Q453" s="18" t="s">
        <v>32</v>
      </c>
      <c r="R453" s="18" t="s">
        <v>114</v>
      </c>
      <c r="S453" s="18" t="s">
        <v>32</v>
      </c>
    </row>
    <row r="454" spans="1:19" s="11" customFormat="1" ht="25.15" customHeight="1" x14ac:dyDescent="0.25">
      <c r="A454" s="11">
        <v>204</v>
      </c>
      <c r="B454" s="11" t="s">
        <v>555</v>
      </c>
      <c r="C454" s="45">
        <v>44645</v>
      </c>
      <c r="D454" s="18" t="s">
        <v>378</v>
      </c>
      <c r="E454" s="18" t="s">
        <v>5</v>
      </c>
      <c r="F454" s="20" t="s">
        <v>562</v>
      </c>
      <c r="G454" s="20">
        <v>44783960</v>
      </c>
      <c r="H454" s="6" t="s">
        <v>47</v>
      </c>
      <c r="I454" s="21" t="s">
        <v>105</v>
      </c>
      <c r="J454" s="18" t="s">
        <v>216</v>
      </c>
      <c r="K454" s="18" t="s">
        <v>645</v>
      </c>
      <c r="L454" s="18" t="s">
        <v>7</v>
      </c>
      <c r="M454" s="18" t="s">
        <v>9</v>
      </c>
      <c r="N454" s="18" t="s">
        <v>32</v>
      </c>
      <c r="O454" s="17" t="s">
        <v>666</v>
      </c>
      <c r="P454" s="11" t="s">
        <v>108</v>
      </c>
      <c r="Q454" s="18" t="s">
        <v>32</v>
      </c>
      <c r="R454" s="18" t="s">
        <v>114</v>
      </c>
      <c r="S454" s="18" t="s">
        <v>32</v>
      </c>
    </row>
    <row r="455" spans="1:19" s="11" customFormat="1" ht="25.15" customHeight="1" x14ac:dyDescent="0.25">
      <c r="A455" s="11">
        <v>205</v>
      </c>
      <c r="B455" s="11" t="s">
        <v>555</v>
      </c>
      <c r="C455" s="45">
        <v>44645</v>
      </c>
      <c r="D455" s="18" t="s">
        <v>378</v>
      </c>
      <c r="E455" s="18" t="s">
        <v>5</v>
      </c>
      <c r="F455" s="20" t="s">
        <v>563</v>
      </c>
      <c r="G455" s="20" t="s">
        <v>32</v>
      </c>
      <c r="H455" s="9" t="s">
        <v>32</v>
      </c>
      <c r="I455" s="21" t="s">
        <v>65</v>
      </c>
      <c r="J455" s="18" t="s">
        <v>216</v>
      </c>
      <c r="K455" s="18" t="s">
        <v>645</v>
      </c>
      <c r="L455" s="18" t="s">
        <v>7</v>
      </c>
      <c r="M455" s="18" t="s">
        <v>9</v>
      </c>
      <c r="N455" s="18" t="s">
        <v>32</v>
      </c>
      <c r="O455" s="18" t="s">
        <v>106</v>
      </c>
      <c r="P455" s="11" t="s">
        <v>108</v>
      </c>
      <c r="Q455" s="18" t="s">
        <v>32</v>
      </c>
      <c r="R455" s="18" t="s">
        <v>114</v>
      </c>
      <c r="S455" s="18" t="s">
        <v>32</v>
      </c>
    </row>
    <row r="456" spans="1:19" s="11" customFormat="1" ht="25.15" customHeight="1" x14ac:dyDescent="0.25">
      <c r="A456" s="11">
        <v>206</v>
      </c>
      <c r="B456" s="11" t="s">
        <v>555</v>
      </c>
      <c r="C456" s="45">
        <v>44645</v>
      </c>
      <c r="D456" s="18" t="s">
        <v>378</v>
      </c>
      <c r="E456" s="18" t="s">
        <v>5</v>
      </c>
      <c r="F456" s="20" t="s">
        <v>572</v>
      </c>
      <c r="G456" s="20" t="s">
        <v>32</v>
      </c>
      <c r="H456" s="20" t="s">
        <v>41</v>
      </c>
      <c r="I456" s="21" t="s">
        <v>65</v>
      </c>
      <c r="J456" s="18" t="s">
        <v>216</v>
      </c>
      <c r="K456" s="18" t="s">
        <v>645</v>
      </c>
      <c r="L456" s="18" t="s">
        <v>7</v>
      </c>
      <c r="M456" s="18" t="s">
        <v>9</v>
      </c>
      <c r="N456" s="18" t="s">
        <v>32</v>
      </c>
      <c r="O456" s="18" t="s">
        <v>107</v>
      </c>
      <c r="P456" s="11" t="s">
        <v>108</v>
      </c>
      <c r="Q456" s="18" t="s">
        <v>32</v>
      </c>
      <c r="R456" s="18" t="s">
        <v>116</v>
      </c>
      <c r="S456" s="18" t="s">
        <v>32</v>
      </c>
    </row>
    <row r="457" spans="1:19" s="11" customFormat="1" ht="25.15" customHeight="1" x14ac:dyDescent="0.25">
      <c r="A457" s="11">
        <v>207</v>
      </c>
      <c r="B457" s="11" t="s">
        <v>555</v>
      </c>
      <c r="C457" s="45">
        <v>44645</v>
      </c>
      <c r="D457" s="18" t="s">
        <v>378</v>
      </c>
      <c r="E457" s="18" t="s">
        <v>5</v>
      </c>
      <c r="F457" s="20" t="s">
        <v>575</v>
      </c>
      <c r="G457" s="20">
        <v>46363863</v>
      </c>
      <c r="H457" s="6" t="s">
        <v>23</v>
      </c>
      <c r="I457" s="21" t="s">
        <v>105</v>
      </c>
      <c r="J457" s="18" t="s">
        <v>216</v>
      </c>
      <c r="K457" s="18" t="s">
        <v>645</v>
      </c>
      <c r="L457" s="18" t="s">
        <v>7</v>
      </c>
      <c r="M457" s="18" t="s">
        <v>9</v>
      </c>
      <c r="N457" s="18" t="s">
        <v>32</v>
      </c>
      <c r="O457" s="17" t="s">
        <v>666</v>
      </c>
      <c r="P457" s="11" t="s">
        <v>108</v>
      </c>
      <c r="Q457" s="18" t="s">
        <v>32</v>
      </c>
      <c r="R457" s="18" t="s">
        <v>114</v>
      </c>
      <c r="S457" s="18" t="s">
        <v>32</v>
      </c>
    </row>
    <row r="458" spans="1:19" s="11" customFormat="1" ht="25.15" customHeight="1" x14ac:dyDescent="0.25">
      <c r="A458" s="11">
        <v>208</v>
      </c>
      <c r="B458" s="11" t="s">
        <v>555</v>
      </c>
      <c r="C458" s="45">
        <v>44645</v>
      </c>
      <c r="D458" s="18" t="s">
        <v>378</v>
      </c>
      <c r="E458" s="18" t="s">
        <v>5</v>
      </c>
      <c r="F458" s="20" t="s">
        <v>577</v>
      </c>
      <c r="G458" s="20">
        <v>16793766</v>
      </c>
      <c r="H458" s="20" t="s">
        <v>32</v>
      </c>
      <c r="I458" s="21" t="s">
        <v>65</v>
      </c>
      <c r="J458" s="18" t="s">
        <v>216</v>
      </c>
      <c r="K458" s="18" t="s">
        <v>645</v>
      </c>
      <c r="L458" s="18" t="s">
        <v>7</v>
      </c>
      <c r="M458" s="18" t="s">
        <v>9</v>
      </c>
      <c r="N458" s="18" t="s">
        <v>32</v>
      </c>
      <c r="O458" s="18" t="s">
        <v>107</v>
      </c>
      <c r="P458" s="11" t="s">
        <v>108</v>
      </c>
      <c r="Q458" s="18" t="s">
        <v>32</v>
      </c>
      <c r="R458" s="18" t="s">
        <v>114</v>
      </c>
      <c r="S458" s="18" t="s">
        <v>32</v>
      </c>
    </row>
    <row r="459" spans="1:19" s="11" customFormat="1" ht="25.15" customHeight="1" x14ac:dyDescent="0.25">
      <c r="A459" s="11">
        <v>209</v>
      </c>
      <c r="B459" s="11" t="s">
        <v>555</v>
      </c>
      <c r="C459" s="45">
        <v>44646</v>
      </c>
      <c r="D459" s="18" t="s">
        <v>378</v>
      </c>
      <c r="E459" s="18" t="s">
        <v>5</v>
      </c>
      <c r="F459" s="20" t="s">
        <v>566</v>
      </c>
      <c r="G459" s="20">
        <v>16764451</v>
      </c>
      <c r="H459" s="20" t="s">
        <v>32</v>
      </c>
      <c r="I459" s="21" t="s">
        <v>65</v>
      </c>
      <c r="J459" s="18" t="s">
        <v>216</v>
      </c>
      <c r="K459" s="18" t="s">
        <v>645</v>
      </c>
      <c r="L459" s="18" t="s">
        <v>7</v>
      </c>
      <c r="M459" s="18" t="s">
        <v>9</v>
      </c>
      <c r="N459" s="18" t="s">
        <v>32</v>
      </c>
      <c r="O459" s="18" t="s">
        <v>106</v>
      </c>
      <c r="P459" s="11" t="s">
        <v>108</v>
      </c>
      <c r="Q459" s="18" t="s">
        <v>32</v>
      </c>
      <c r="R459" s="18" t="s">
        <v>114</v>
      </c>
      <c r="S459" s="18" t="s">
        <v>32</v>
      </c>
    </row>
    <row r="460" spans="1:19" s="11" customFormat="1" ht="25.15" customHeight="1" x14ac:dyDescent="0.25">
      <c r="A460" s="11">
        <v>210</v>
      </c>
      <c r="B460" s="11" t="s">
        <v>555</v>
      </c>
      <c r="C460" s="45">
        <v>44646</v>
      </c>
      <c r="D460" s="18" t="s">
        <v>378</v>
      </c>
      <c r="E460" s="18" t="s">
        <v>5</v>
      </c>
      <c r="F460" s="20" t="s">
        <v>571</v>
      </c>
      <c r="G460" s="20">
        <v>45119614</v>
      </c>
      <c r="H460" s="20" t="s">
        <v>32</v>
      </c>
      <c r="I460" s="21" t="s">
        <v>105</v>
      </c>
      <c r="J460" s="18" t="s">
        <v>216</v>
      </c>
      <c r="K460" s="18" t="s">
        <v>645</v>
      </c>
      <c r="L460" s="18" t="s">
        <v>7</v>
      </c>
      <c r="M460" s="18" t="s">
        <v>9</v>
      </c>
      <c r="N460" s="18" t="s">
        <v>32</v>
      </c>
      <c r="O460" s="18" t="s">
        <v>106</v>
      </c>
      <c r="P460" s="11" t="s">
        <v>108</v>
      </c>
      <c r="Q460" s="18" t="s">
        <v>32</v>
      </c>
      <c r="R460" s="18" t="s">
        <v>114</v>
      </c>
      <c r="S460" s="18" t="s">
        <v>32</v>
      </c>
    </row>
    <row r="461" spans="1:19" s="11" customFormat="1" ht="25.15" customHeight="1" x14ac:dyDescent="0.25">
      <c r="A461" s="11">
        <v>211</v>
      </c>
      <c r="B461" s="11" t="s">
        <v>555</v>
      </c>
      <c r="C461" s="45">
        <v>44646</v>
      </c>
      <c r="D461" s="18" t="s">
        <v>378</v>
      </c>
      <c r="E461" s="18" t="s">
        <v>5</v>
      </c>
      <c r="F461" s="20" t="s">
        <v>573</v>
      </c>
      <c r="G461" s="20" t="s">
        <v>32</v>
      </c>
      <c r="H461" s="34" t="s">
        <v>32</v>
      </c>
      <c r="I461" s="21" t="s">
        <v>65</v>
      </c>
      <c r="J461" s="18" t="s">
        <v>216</v>
      </c>
      <c r="K461" s="18" t="s">
        <v>645</v>
      </c>
      <c r="L461" s="18" t="s">
        <v>7</v>
      </c>
      <c r="M461" s="18" t="s">
        <v>9</v>
      </c>
      <c r="N461" s="18" t="s">
        <v>32</v>
      </c>
      <c r="O461" s="18" t="s">
        <v>106</v>
      </c>
      <c r="P461" s="11" t="s">
        <v>108</v>
      </c>
      <c r="Q461" s="18" t="s">
        <v>32</v>
      </c>
      <c r="R461" s="18" t="s">
        <v>114</v>
      </c>
      <c r="S461" s="18" t="s">
        <v>32</v>
      </c>
    </row>
    <row r="462" spans="1:19" s="11" customFormat="1" ht="25.15" customHeight="1" x14ac:dyDescent="0.25">
      <c r="A462" s="11">
        <v>212</v>
      </c>
      <c r="B462" s="11" t="s">
        <v>555</v>
      </c>
      <c r="C462" s="45">
        <v>44647</v>
      </c>
      <c r="D462" s="18" t="s">
        <v>32</v>
      </c>
      <c r="E462" s="18" t="s">
        <v>32</v>
      </c>
      <c r="F462" s="20" t="s">
        <v>559</v>
      </c>
      <c r="G462" s="20" t="s">
        <v>32</v>
      </c>
      <c r="H462" s="20" t="s">
        <v>32</v>
      </c>
      <c r="I462" s="21" t="s">
        <v>65</v>
      </c>
      <c r="J462" s="18" t="s">
        <v>216</v>
      </c>
      <c r="K462" s="18" t="s">
        <v>645</v>
      </c>
      <c r="L462" s="18" t="s">
        <v>7</v>
      </c>
      <c r="M462" s="18" t="s">
        <v>9</v>
      </c>
      <c r="N462" s="18" t="s">
        <v>32</v>
      </c>
      <c r="O462" s="18" t="s">
        <v>106</v>
      </c>
      <c r="P462" s="11" t="s">
        <v>108</v>
      </c>
      <c r="Q462" s="18" t="s">
        <v>32</v>
      </c>
      <c r="R462" s="18" t="s">
        <v>114</v>
      </c>
      <c r="S462" s="18" t="s">
        <v>32</v>
      </c>
    </row>
    <row r="463" spans="1:19" s="11" customFormat="1" ht="25.15" customHeight="1" x14ac:dyDescent="0.25">
      <c r="A463" s="11">
        <v>213</v>
      </c>
      <c r="B463" s="11" t="s">
        <v>555</v>
      </c>
      <c r="C463" s="45">
        <v>44647</v>
      </c>
      <c r="D463" s="18" t="s">
        <v>378</v>
      </c>
      <c r="E463" s="18" t="s">
        <v>5</v>
      </c>
      <c r="F463" s="20" t="s">
        <v>570</v>
      </c>
      <c r="G463" s="20" t="s">
        <v>32</v>
      </c>
      <c r="H463" s="20" t="s">
        <v>32</v>
      </c>
      <c r="I463" s="21" t="s">
        <v>65</v>
      </c>
      <c r="J463" s="18" t="s">
        <v>216</v>
      </c>
      <c r="K463" s="18" t="s">
        <v>645</v>
      </c>
      <c r="L463" s="18" t="s">
        <v>7</v>
      </c>
      <c r="M463" s="18" t="s">
        <v>9</v>
      </c>
      <c r="N463" s="18" t="s">
        <v>32</v>
      </c>
      <c r="O463" s="18" t="s">
        <v>106</v>
      </c>
      <c r="P463" s="11" t="s">
        <v>108</v>
      </c>
      <c r="Q463" s="18" t="s">
        <v>32</v>
      </c>
      <c r="R463" s="18" t="s">
        <v>114</v>
      </c>
      <c r="S463" s="18" t="s">
        <v>32</v>
      </c>
    </row>
    <row r="464" spans="1:19" s="11" customFormat="1" ht="25.15" customHeight="1" x14ac:dyDescent="0.25">
      <c r="A464" s="11">
        <v>214</v>
      </c>
      <c r="B464" s="11" t="s">
        <v>555</v>
      </c>
      <c r="C464" s="45">
        <v>44647</v>
      </c>
      <c r="D464" s="18" t="s">
        <v>378</v>
      </c>
      <c r="E464" s="18" t="s">
        <v>5</v>
      </c>
      <c r="F464" s="20" t="s">
        <v>582</v>
      </c>
      <c r="G464" s="20" t="s">
        <v>32</v>
      </c>
      <c r="H464" s="20" t="s">
        <v>41</v>
      </c>
      <c r="I464" s="21" t="s">
        <v>105</v>
      </c>
      <c r="J464" s="18" t="s">
        <v>216</v>
      </c>
      <c r="K464" s="18" t="s">
        <v>645</v>
      </c>
      <c r="L464" s="18" t="s">
        <v>7</v>
      </c>
      <c r="M464" s="18" t="s">
        <v>9</v>
      </c>
      <c r="N464" s="18" t="s">
        <v>32</v>
      </c>
      <c r="O464" s="18" t="s">
        <v>107</v>
      </c>
      <c r="P464" s="11" t="s">
        <v>108</v>
      </c>
      <c r="Q464" s="18" t="s">
        <v>32</v>
      </c>
      <c r="R464" s="18" t="s">
        <v>114</v>
      </c>
      <c r="S464" s="18" t="s">
        <v>32</v>
      </c>
    </row>
    <row r="465" spans="1:19" s="11" customFormat="1" ht="25.15" customHeight="1" x14ac:dyDescent="0.25">
      <c r="A465" s="11">
        <v>215</v>
      </c>
      <c r="B465" s="11" t="s">
        <v>555</v>
      </c>
      <c r="C465" s="45">
        <v>44647</v>
      </c>
      <c r="D465" s="36" t="s">
        <v>379</v>
      </c>
      <c r="E465" s="18" t="s">
        <v>21</v>
      </c>
      <c r="F465" s="20" t="s">
        <v>583</v>
      </c>
      <c r="G465" s="20" t="s">
        <v>32</v>
      </c>
      <c r="H465" s="20" t="s">
        <v>41</v>
      </c>
      <c r="I465" s="21" t="s">
        <v>105</v>
      </c>
      <c r="J465" s="18" t="s">
        <v>216</v>
      </c>
      <c r="K465" s="18" t="s">
        <v>645</v>
      </c>
      <c r="L465" s="18" t="s">
        <v>7</v>
      </c>
      <c r="M465" s="18" t="s">
        <v>9</v>
      </c>
      <c r="N465" s="18" t="s">
        <v>32</v>
      </c>
      <c r="O465" s="18" t="s">
        <v>107</v>
      </c>
      <c r="P465" s="11" t="s">
        <v>108</v>
      </c>
      <c r="Q465" s="18" t="s">
        <v>32</v>
      </c>
      <c r="R465" s="18" t="s">
        <v>114</v>
      </c>
      <c r="S465" s="18" t="s">
        <v>32</v>
      </c>
    </row>
    <row r="466" spans="1:19" s="11" customFormat="1" ht="25.15" customHeight="1" x14ac:dyDescent="0.25">
      <c r="A466" s="11">
        <v>216</v>
      </c>
      <c r="B466" s="11" t="s">
        <v>555</v>
      </c>
      <c r="C466" s="45">
        <v>44648</v>
      </c>
      <c r="D466" s="18" t="s">
        <v>378</v>
      </c>
      <c r="E466" s="18" t="s">
        <v>5</v>
      </c>
      <c r="F466" s="20" t="s">
        <v>564</v>
      </c>
      <c r="G466" s="20" t="s">
        <v>32</v>
      </c>
      <c r="H466" s="20" t="s">
        <v>32</v>
      </c>
      <c r="I466" s="21" t="s">
        <v>65</v>
      </c>
      <c r="J466" s="18" t="s">
        <v>216</v>
      </c>
      <c r="K466" s="18" t="s">
        <v>645</v>
      </c>
      <c r="L466" s="18" t="s">
        <v>7</v>
      </c>
      <c r="M466" s="18" t="s">
        <v>9</v>
      </c>
      <c r="N466" s="18" t="s">
        <v>32</v>
      </c>
      <c r="O466" s="18" t="s">
        <v>106</v>
      </c>
      <c r="P466" s="11" t="s">
        <v>108</v>
      </c>
      <c r="Q466" s="18" t="s">
        <v>32</v>
      </c>
      <c r="R466" s="18" t="s">
        <v>114</v>
      </c>
      <c r="S466" s="18" t="s">
        <v>32</v>
      </c>
    </row>
    <row r="467" spans="1:19" s="11" customFormat="1" ht="25.15" customHeight="1" x14ac:dyDescent="0.25">
      <c r="A467" s="11">
        <v>217</v>
      </c>
      <c r="B467" s="11" t="s">
        <v>555</v>
      </c>
      <c r="C467" s="45">
        <v>44648</v>
      </c>
      <c r="D467" s="18" t="s">
        <v>378</v>
      </c>
      <c r="E467" s="18" t="s">
        <v>5</v>
      </c>
      <c r="F467" s="20" t="s">
        <v>565</v>
      </c>
      <c r="G467" s="20" t="s">
        <v>32</v>
      </c>
      <c r="H467" s="20" t="s">
        <v>32</v>
      </c>
      <c r="I467" s="21" t="s">
        <v>105</v>
      </c>
      <c r="J467" s="18" t="s">
        <v>216</v>
      </c>
      <c r="K467" s="18" t="s">
        <v>645</v>
      </c>
      <c r="L467" s="18" t="s">
        <v>7</v>
      </c>
      <c r="M467" s="18" t="s">
        <v>9</v>
      </c>
      <c r="N467" s="18" t="s">
        <v>32</v>
      </c>
      <c r="O467" s="18" t="s">
        <v>106</v>
      </c>
      <c r="P467" s="11" t="s">
        <v>108</v>
      </c>
      <c r="Q467" s="18" t="s">
        <v>32</v>
      </c>
      <c r="R467" s="18" t="s">
        <v>114</v>
      </c>
      <c r="S467" s="18" t="s">
        <v>32</v>
      </c>
    </row>
    <row r="468" spans="1:19" s="11" customFormat="1" ht="25.15" customHeight="1" x14ac:dyDescent="0.25">
      <c r="A468" s="11">
        <v>218</v>
      </c>
      <c r="B468" s="11" t="s">
        <v>555</v>
      </c>
      <c r="C468" s="45">
        <v>44648</v>
      </c>
      <c r="D468" s="18" t="s">
        <v>378</v>
      </c>
      <c r="E468" s="18" t="s">
        <v>5</v>
      </c>
      <c r="F468" s="20" t="s">
        <v>567</v>
      </c>
      <c r="G468" s="20">
        <v>73016722</v>
      </c>
      <c r="H468" s="20" t="s">
        <v>32</v>
      </c>
      <c r="I468" s="21" t="s">
        <v>105</v>
      </c>
      <c r="J468" s="18" t="s">
        <v>216</v>
      </c>
      <c r="K468" s="18" t="s">
        <v>645</v>
      </c>
      <c r="L468" s="18" t="s">
        <v>7</v>
      </c>
      <c r="M468" s="18" t="s">
        <v>9</v>
      </c>
      <c r="N468" s="18" t="s">
        <v>32</v>
      </c>
      <c r="O468" s="17" t="s">
        <v>666</v>
      </c>
      <c r="P468" s="11" t="s">
        <v>108</v>
      </c>
      <c r="Q468" s="18" t="s">
        <v>32</v>
      </c>
      <c r="R468" s="18" t="s">
        <v>114</v>
      </c>
      <c r="S468" s="18" t="s">
        <v>32</v>
      </c>
    </row>
    <row r="469" spans="1:19" s="11" customFormat="1" ht="25.15" customHeight="1" x14ac:dyDescent="0.25">
      <c r="A469" s="11">
        <v>219</v>
      </c>
      <c r="B469" s="11" t="s">
        <v>555</v>
      </c>
      <c r="C469" s="45">
        <v>44648</v>
      </c>
      <c r="D469" s="18" t="s">
        <v>378</v>
      </c>
      <c r="E469" s="18" t="s">
        <v>5</v>
      </c>
      <c r="F469" s="20" t="s">
        <v>568</v>
      </c>
      <c r="G469" s="20" t="s">
        <v>32</v>
      </c>
      <c r="H469" s="20" t="s">
        <v>32</v>
      </c>
      <c r="I469" s="21" t="s">
        <v>65</v>
      </c>
      <c r="J469" s="18" t="s">
        <v>216</v>
      </c>
      <c r="K469" s="18" t="s">
        <v>645</v>
      </c>
      <c r="L469" s="18" t="s">
        <v>7</v>
      </c>
      <c r="M469" s="18" t="s">
        <v>9</v>
      </c>
      <c r="N469" s="18" t="s">
        <v>32</v>
      </c>
      <c r="O469" s="18" t="s">
        <v>106</v>
      </c>
      <c r="P469" s="11" t="s">
        <v>108</v>
      </c>
      <c r="Q469" s="18" t="s">
        <v>32</v>
      </c>
      <c r="R469" s="18" t="s">
        <v>114</v>
      </c>
      <c r="S469" s="18" t="s">
        <v>32</v>
      </c>
    </row>
    <row r="470" spans="1:19" s="11" customFormat="1" ht="25.15" customHeight="1" x14ac:dyDescent="0.25">
      <c r="A470" s="11">
        <v>220</v>
      </c>
      <c r="B470" s="11" t="s">
        <v>555</v>
      </c>
      <c r="C470" s="45">
        <v>44648</v>
      </c>
      <c r="D470" s="18" t="s">
        <v>378</v>
      </c>
      <c r="E470" s="18" t="s">
        <v>5</v>
      </c>
      <c r="F470" s="20" t="s">
        <v>569</v>
      </c>
      <c r="G470" s="20" t="s">
        <v>32</v>
      </c>
      <c r="H470" s="20" t="s">
        <v>32</v>
      </c>
      <c r="I470" s="21" t="s">
        <v>65</v>
      </c>
      <c r="J470" s="18" t="s">
        <v>216</v>
      </c>
      <c r="K470" s="18" t="s">
        <v>645</v>
      </c>
      <c r="L470" s="18" t="s">
        <v>7</v>
      </c>
      <c r="M470" s="18" t="s">
        <v>9</v>
      </c>
      <c r="N470" s="18" t="s">
        <v>32</v>
      </c>
      <c r="O470" s="18" t="s">
        <v>106</v>
      </c>
      <c r="P470" s="11" t="s">
        <v>108</v>
      </c>
      <c r="Q470" s="18" t="s">
        <v>32</v>
      </c>
      <c r="R470" s="18" t="s">
        <v>114</v>
      </c>
      <c r="S470" s="18" t="s">
        <v>32</v>
      </c>
    </row>
    <row r="471" spans="1:19" s="11" customFormat="1" ht="25.15" customHeight="1" x14ac:dyDescent="0.25">
      <c r="A471" s="11">
        <v>221</v>
      </c>
      <c r="B471" s="11" t="s">
        <v>555</v>
      </c>
      <c r="C471" s="45">
        <v>44648</v>
      </c>
      <c r="D471" s="18" t="s">
        <v>378</v>
      </c>
      <c r="E471" s="18" t="s">
        <v>5</v>
      </c>
      <c r="F471" s="20" t="s">
        <v>574</v>
      </c>
      <c r="G471" s="20">
        <v>46602455</v>
      </c>
      <c r="H471" s="20" t="s">
        <v>41</v>
      </c>
      <c r="I471" s="21" t="s">
        <v>65</v>
      </c>
      <c r="J471" s="18" t="s">
        <v>216</v>
      </c>
      <c r="K471" s="18" t="s">
        <v>645</v>
      </c>
      <c r="L471" s="18" t="s">
        <v>7</v>
      </c>
      <c r="M471" s="18" t="s">
        <v>9</v>
      </c>
      <c r="N471" s="18" t="s">
        <v>32</v>
      </c>
      <c r="O471" s="17" t="s">
        <v>666</v>
      </c>
      <c r="P471" s="11" t="s">
        <v>108</v>
      </c>
      <c r="Q471" s="18" t="s">
        <v>32</v>
      </c>
      <c r="R471" s="18" t="s">
        <v>114</v>
      </c>
      <c r="S471" s="18" t="s">
        <v>32</v>
      </c>
    </row>
    <row r="472" spans="1:19" s="11" customFormat="1" ht="25.15" customHeight="1" x14ac:dyDescent="0.25">
      <c r="A472" s="11">
        <v>222</v>
      </c>
      <c r="B472" s="11" t="s">
        <v>555</v>
      </c>
      <c r="C472" s="45">
        <v>44648</v>
      </c>
      <c r="D472" s="18" t="s">
        <v>378</v>
      </c>
      <c r="E472" s="18" t="s">
        <v>5</v>
      </c>
      <c r="F472" s="20" t="s">
        <v>576</v>
      </c>
      <c r="G472" s="20" t="s">
        <v>32</v>
      </c>
      <c r="H472" s="20" t="s">
        <v>32</v>
      </c>
      <c r="I472" s="21" t="s">
        <v>65</v>
      </c>
      <c r="J472" s="18" t="s">
        <v>216</v>
      </c>
      <c r="K472" s="18" t="s">
        <v>645</v>
      </c>
      <c r="L472" s="18" t="s">
        <v>7</v>
      </c>
      <c r="M472" s="18" t="s">
        <v>9</v>
      </c>
      <c r="N472" s="18" t="s">
        <v>32</v>
      </c>
      <c r="O472" s="18" t="s">
        <v>107</v>
      </c>
      <c r="P472" s="11" t="s">
        <v>108</v>
      </c>
      <c r="Q472" s="18" t="s">
        <v>32</v>
      </c>
      <c r="R472" s="18" t="s">
        <v>116</v>
      </c>
      <c r="S472" s="18" t="s">
        <v>32</v>
      </c>
    </row>
    <row r="473" spans="1:19" s="11" customFormat="1" ht="25.15" customHeight="1" x14ac:dyDescent="0.25">
      <c r="A473" s="11">
        <v>223</v>
      </c>
      <c r="B473" s="11" t="s">
        <v>555</v>
      </c>
      <c r="C473" s="45">
        <v>44648</v>
      </c>
      <c r="D473" s="18" t="s">
        <v>378</v>
      </c>
      <c r="E473" s="18" t="s">
        <v>5</v>
      </c>
      <c r="F473" s="20" t="s">
        <v>578</v>
      </c>
      <c r="G473" s="20" t="s">
        <v>32</v>
      </c>
      <c r="H473" s="20" t="s">
        <v>41</v>
      </c>
      <c r="I473" s="21" t="s">
        <v>105</v>
      </c>
      <c r="J473" s="18" t="s">
        <v>216</v>
      </c>
      <c r="K473" s="18" t="s">
        <v>645</v>
      </c>
      <c r="L473" s="18" t="s">
        <v>7</v>
      </c>
      <c r="M473" s="18" t="s">
        <v>9</v>
      </c>
      <c r="N473" s="18" t="s">
        <v>32</v>
      </c>
      <c r="O473" s="18" t="s">
        <v>107</v>
      </c>
      <c r="P473" s="11" t="s">
        <v>108</v>
      </c>
      <c r="Q473" s="18" t="s">
        <v>32</v>
      </c>
      <c r="R473" s="18" t="s">
        <v>114</v>
      </c>
      <c r="S473" s="18" t="s">
        <v>32</v>
      </c>
    </row>
    <row r="474" spans="1:19" s="11" customFormat="1" ht="25.15" customHeight="1" x14ac:dyDescent="0.25">
      <c r="A474" s="11">
        <v>224</v>
      </c>
      <c r="B474" s="11" t="s">
        <v>555</v>
      </c>
      <c r="C474" s="45">
        <v>44648</v>
      </c>
      <c r="D474" s="36" t="s">
        <v>379</v>
      </c>
      <c r="E474" s="18" t="s">
        <v>21</v>
      </c>
      <c r="F474" s="20" t="s">
        <v>579</v>
      </c>
      <c r="G474" s="20">
        <v>43908806</v>
      </c>
      <c r="H474" s="6" t="s">
        <v>23</v>
      </c>
      <c r="I474" s="21" t="s">
        <v>105</v>
      </c>
      <c r="J474" s="18" t="s">
        <v>216</v>
      </c>
      <c r="K474" s="18" t="s">
        <v>645</v>
      </c>
      <c r="L474" s="18" t="s">
        <v>7</v>
      </c>
      <c r="M474" s="18" t="s">
        <v>9</v>
      </c>
      <c r="N474" s="18" t="s">
        <v>32</v>
      </c>
      <c r="O474" s="17" t="s">
        <v>666</v>
      </c>
      <c r="P474" s="11" t="s">
        <v>108</v>
      </c>
      <c r="Q474" s="18" t="s">
        <v>32</v>
      </c>
      <c r="R474" s="18" t="s">
        <v>114</v>
      </c>
      <c r="S474" s="18" t="s">
        <v>32</v>
      </c>
    </row>
    <row r="475" spans="1:19" s="11" customFormat="1" ht="25.15" customHeight="1" x14ac:dyDescent="0.25">
      <c r="A475" s="11">
        <v>225</v>
      </c>
      <c r="B475" s="11" t="s">
        <v>555</v>
      </c>
      <c r="C475" s="45">
        <v>44648</v>
      </c>
      <c r="D475" s="18" t="s">
        <v>32</v>
      </c>
      <c r="E475" s="18" t="s">
        <v>32</v>
      </c>
      <c r="F475" s="20" t="s">
        <v>580</v>
      </c>
      <c r="G475" s="20" t="s">
        <v>32</v>
      </c>
      <c r="H475" s="9" t="s">
        <v>32</v>
      </c>
      <c r="I475" s="21" t="s">
        <v>530</v>
      </c>
      <c r="J475" s="18" t="s">
        <v>32</v>
      </c>
      <c r="K475" s="35" t="s">
        <v>654</v>
      </c>
      <c r="L475" s="35" t="s">
        <v>530</v>
      </c>
      <c r="M475" s="11" t="s">
        <v>530</v>
      </c>
      <c r="N475" s="18" t="s">
        <v>32</v>
      </c>
      <c r="O475" s="18" t="s">
        <v>106</v>
      </c>
      <c r="P475" s="18" t="s">
        <v>109</v>
      </c>
      <c r="Q475" s="18" t="s">
        <v>32</v>
      </c>
      <c r="R475" s="18" t="s">
        <v>32</v>
      </c>
      <c r="S475" s="18" t="s">
        <v>32</v>
      </c>
    </row>
    <row r="476" spans="1:19" s="11" customFormat="1" ht="25.15" customHeight="1" x14ac:dyDescent="0.25">
      <c r="A476" s="11">
        <v>226</v>
      </c>
      <c r="B476" s="11" t="s">
        <v>555</v>
      </c>
      <c r="C476" s="45">
        <v>44648</v>
      </c>
      <c r="D476" s="36" t="s">
        <v>379</v>
      </c>
      <c r="E476" s="18" t="s">
        <v>21</v>
      </c>
      <c r="F476" s="20" t="s">
        <v>581</v>
      </c>
      <c r="G476" s="20" t="s">
        <v>32</v>
      </c>
      <c r="H476" s="20" t="s">
        <v>32</v>
      </c>
      <c r="I476" s="21" t="s">
        <v>65</v>
      </c>
      <c r="J476" s="18" t="s">
        <v>216</v>
      </c>
      <c r="K476" s="18" t="s">
        <v>645</v>
      </c>
      <c r="L476" s="18" t="s">
        <v>7</v>
      </c>
      <c r="M476" s="18" t="s">
        <v>9</v>
      </c>
      <c r="N476" s="18" t="s">
        <v>32</v>
      </c>
      <c r="O476" s="18" t="s">
        <v>106</v>
      </c>
      <c r="P476" s="11" t="s">
        <v>108</v>
      </c>
      <c r="Q476" s="18" t="s">
        <v>32</v>
      </c>
      <c r="R476" s="18" t="s">
        <v>114</v>
      </c>
      <c r="S476" s="18" t="s">
        <v>32</v>
      </c>
    </row>
    <row r="477" spans="1:19" s="11" customFormat="1" ht="25.15" customHeight="1" x14ac:dyDescent="0.25">
      <c r="A477" s="11">
        <v>227</v>
      </c>
      <c r="B477" s="11" t="s">
        <v>555</v>
      </c>
      <c r="C477" s="45">
        <v>44648</v>
      </c>
      <c r="D477" s="36" t="s">
        <v>379</v>
      </c>
      <c r="E477" s="18" t="s">
        <v>21</v>
      </c>
      <c r="F477" s="20" t="s">
        <v>605</v>
      </c>
      <c r="G477" s="20">
        <v>23812386</v>
      </c>
      <c r="H477" s="20" t="s">
        <v>32</v>
      </c>
      <c r="I477" s="21" t="s">
        <v>65</v>
      </c>
      <c r="J477" s="18" t="s">
        <v>599</v>
      </c>
      <c r="K477" s="18" t="s">
        <v>645</v>
      </c>
      <c r="L477" s="18" t="s">
        <v>7</v>
      </c>
      <c r="M477" s="18" t="s">
        <v>9</v>
      </c>
      <c r="N477" s="18" t="s">
        <v>32</v>
      </c>
      <c r="O477" s="18" t="s">
        <v>107</v>
      </c>
      <c r="P477" s="11" t="s">
        <v>108</v>
      </c>
      <c r="Q477" s="18" t="s">
        <v>32</v>
      </c>
      <c r="R477" s="18" t="s">
        <v>114</v>
      </c>
      <c r="S477" s="18" t="s">
        <v>32</v>
      </c>
    </row>
    <row r="478" spans="1:19" s="11" customFormat="1" ht="25.15" customHeight="1" x14ac:dyDescent="0.25">
      <c r="A478" s="11">
        <v>228</v>
      </c>
      <c r="B478" s="11" t="s">
        <v>555</v>
      </c>
      <c r="C478" s="45">
        <v>44649</v>
      </c>
      <c r="D478" s="36" t="s">
        <v>379</v>
      </c>
      <c r="E478" s="18" t="s">
        <v>21</v>
      </c>
      <c r="F478" s="20" t="s">
        <v>584</v>
      </c>
      <c r="G478" s="20" t="s">
        <v>32</v>
      </c>
      <c r="H478" s="20" t="s">
        <v>32</v>
      </c>
      <c r="I478" s="21" t="s">
        <v>105</v>
      </c>
      <c r="J478" s="18" t="s">
        <v>216</v>
      </c>
      <c r="K478" s="18" t="s">
        <v>645</v>
      </c>
      <c r="L478" s="18" t="s">
        <v>7</v>
      </c>
      <c r="M478" s="18" t="s">
        <v>9</v>
      </c>
      <c r="N478" s="18" t="s">
        <v>32</v>
      </c>
      <c r="O478" s="18" t="s">
        <v>106</v>
      </c>
      <c r="P478" s="11" t="s">
        <v>108</v>
      </c>
      <c r="Q478" s="18" t="s">
        <v>32</v>
      </c>
      <c r="R478" s="18" t="s">
        <v>114</v>
      </c>
      <c r="S478" s="18" t="s">
        <v>32</v>
      </c>
    </row>
    <row r="479" spans="1:19" s="11" customFormat="1" ht="25.15" customHeight="1" x14ac:dyDescent="0.25">
      <c r="A479" s="11">
        <v>229</v>
      </c>
      <c r="B479" s="11" t="s">
        <v>555</v>
      </c>
      <c r="C479" s="45">
        <v>44649</v>
      </c>
      <c r="D479" s="36" t="s">
        <v>379</v>
      </c>
      <c r="E479" s="18" t="s">
        <v>21</v>
      </c>
      <c r="F479" s="20" t="s">
        <v>585</v>
      </c>
      <c r="G479" s="20" t="s">
        <v>32</v>
      </c>
      <c r="H479" s="20" t="s">
        <v>32</v>
      </c>
      <c r="I479" s="21" t="s">
        <v>65</v>
      </c>
      <c r="J479" s="18" t="s">
        <v>216</v>
      </c>
      <c r="K479" s="18" t="s">
        <v>645</v>
      </c>
      <c r="L479" s="18" t="s">
        <v>7</v>
      </c>
      <c r="M479" s="18" t="s">
        <v>9</v>
      </c>
      <c r="N479" s="18" t="s">
        <v>32</v>
      </c>
      <c r="O479" s="18" t="s">
        <v>106</v>
      </c>
      <c r="P479" s="11" t="s">
        <v>108</v>
      </c>
      <c r="Q479" s="18" t="s">
        <v>32</v>
      </c>
      <c r="R479" s="18" t="s">
        <v>114</v>
      </c>
      <c r="S479" s="18" t="s">
        <v>32</v>
      </c>
    </row>
    <row r="480" spans="1:19" s="11" customFormat="1" ht="25.15" customHeight="1" x14ac:dyDescent="0.25">
      <c r="A480" s="11">
        <v>230</v>
      </c>
      <c r="B480" s="11" t="s">
        <v>555</v>
      </c>
      <c r="C480" s="45">
        <v>44649</v>
      </c>
      <c r="D480" s="36" t="s">
        <v>379</v>
      </c>
      <c r="E480" s="18" t="s">
        <v>21</v>
      </c>
      <c r="F480" s="20" t="s">
        <v>586</v>
      </c>
      <c r="G480" s="20">
        <v>20039553</v>
      </c>
      <c r="H480" s="20" t="s">
        <v>32</v>
      </c>
      <c r="I480" s="21" t="s">
        <v>105</v>
      </c>
      <c r="J480" s="18" t="s">
        <v>216</v>
      </c>
      <c r="K480" s="18" t="s">
        <v>645</v>
      </c>
      <c r="L480" s="18" t="s">
        <v>7</v>
      </c>
      <c r="M480" s="18" t="s">
        <v>9</v>
      </c>
      <c r="N480" s="18" t="s">
        <v>32</v>
      </c>
      <c r="O480" s="18" t="s">
        <v>106</v>
      </c>
      <c r="P480" s="11" t="s">
        <v>108</v>
      </c>
      <c r="Q480" s="18" t="s">
        <v>32</v>
      </c>
      <c r="R480" s="18" t="s">
        <v>114</v>
      </c>
      <c r="S480" s="18" t="s">
        <v>32</v>
      </c>
    </row>
    <row r="481" spans="1:19" s="11" customFormat="1" ht="25.15" customHeight="1" x14ac:dyDescent="0.25">
      <c r="A481" s="11">
        <v>231</v>
      </c>
      <c r="B481" s="11" t="s">
        <v>555</v>
      </c>
      <c r="C481" s="45">
        <v>44649</v>
      </c>
      <c r="D481" s="36" t="s">
        <v>379</v>
      </c>
      <c r="E481" s="18" t="s">
        <v>21</v>
      </c>
      <c r="F481" s="20" t="s">
        <v>587</v>
      </c>
      <c r="G481" s="20" t="s">
        <v>32</v>
      </c>
      <c r="H481" s="20" t="s">
        <v>32</v>
      </c>
      <c r="I481" s="21" t="s">
        <v>65</v>
      </c>
      <c r="J481" s="18" t="s">
        <v>216</v>
      </c>
      <c r="K481" s="18" t="s">
        <v>645</v>
      </c>
      <c r="L481" s="18" t="s">
        <v>7</v>
      </c>
      <c r="M481" s="18" t="s">
        <v>9</v>
      </c>
      <c r="N481" s="18" t="s">
        <v>32</v>
      </c>
      <c r="O481" s="18" t="s">
        <v>106</v>
      </c>
      <c r="P481" s="11" t="s">
        <v>108</v>
      </c>
      <c r="Q481" s="18" t="s">
        <v>32</v>
      </c>
      <c r="R481" s="18" t="s">
        <v>114</v>
      </c>
      <c r="S481" s="18" t="s">
        <v>32</v>
      </c>
    </row>
    <row r="482" spans="1:19" s="11" customFormat="1" ht="25.15" customHeight="1" x14ac:dyDescent="0.25">
      <c r="A482" s="11">
        <v>232</v>
      </c>
      <c r="B482" s="11" t="s">
        <v>555</v>
      </c>
      <c r="C482" s="45">
        <v>44649</v>
      </c>
      <c r="D482" s="36" t="s">
        <v>379</v>
      </c>
      <c r="E482" s="18" t="s">
        <v>21</v>
      </c>
      <c r="F482" s="20" t="s">
        <v>588</v>
      </c>
      <c r="G482" s="20">
        <v>71474219</v>
      </c>
      <c r="H482" s="20" t="s">
        <v>32</v>
      </c>
      <c r="I482" s="21" t="s">
        <v>65</v>
      </c>
      <c r="J482" s="18" t="s">
        <v>216</v>
      </c>
      <c r="K482" s="4" t="s">
        <v>655</v>
      </c>
      <c r="L482" s="18" t="s">
        <v>642</v>
      </c>
      <c r="M482" s="11" t="s">
        <v>643</v>
      </c>
      <c r="N482" s="18" t="s">
        <v>32</v>
      </c>
      <c r="O482" s="17" t="s">
        <v>666</v>
      </c>
      <c r="P482" s="11" t="s">
        <v>108</v>
      </c>
      <c r="Q482" s="18" t="s">
        <v>32</v>
      </c>
      <c r="R482" s="18" t="s">
        <v>114</v>
      </c>
      <c r="S482" s="18" t="s">
        <v>32</v>
      </c>
    </row>
    <row r="483" spans="1:19" s="11" customFormat="1" ht="25.15" customHeight="1" x14ac:dyDescent="0.25">
      <c r="A483" s="11">
        <v>233</v>
      </c>
      <c r="B483" s="11" t="s">
        <v>555</v>
      </c>
      <c r="C483" s="45">
        <v>44649</v>
      </c>
      <c r="D483" s="36" t="s">
        <v>379</v>
      </c>
      <c r="E483" s="18" t="s">
        <v>21</v>
      </c>
      <c r="F483" s="20" t="s">
        <v>590</v>
      </c>
      <c r="G483" s="20" t="s">
        <v>32</v>
      </c>
      <c r="H483" s="20" t="s">
        <v>32</v>
      </c>
      <c r="I483" s="21" t="s">
        <v>65</v>
      </c>
      <c r="J483" s="18" t="s">
        <v>216</v>
      </c>
      <c r="K483" s="18" t="s">
        <v>645</v>
      </c>
      <c r="L483" s="18" t="s">
        <v>7</v>
      </c>
      <c r="M483" s="18" t="s">
        <v>9</v>
      </c>
      <c r="N483" s="18" t="s">
        <v>32</v>
      </c>
      <c r="O483" s="18" t="s">
        <v>106</v>
      </c>
      <c r="P483" s="11" t="s">
        <v>108</v>
      </c>
      <c r="Q483" s="18" t="s">
        <v>32</v>
      </c>
      <c r="R483" s="18" t="s">
        <v>114</v>
      </c>
      <c r="S483" s="18" t="s">
        <v>32</v>
      </c>
    </row>
    <row r="484" spans="1:19" s="11" customFormat="1" ht="25.15" customHeight="1" x14ac:dyDescent="0.25">
      <c r="A484" s="11">
        <v>234</v>
      </c>
      <c r="B484" s="11" t="s">
        <v>555</v>
      </c>
      <c r="C484" s="45">
        <v>44649</v>
      </c>
      <c r="D484" s="36" t="s">
        <v>379</v>
      </c>
      <c r="E484" s="18" t="s">
        <v>21</v>
      </c>
      <c r="F484" s="20" t="s">
        <v>591</v>
      </c>
      <c r="G484" s="20">
        <v>16798662</v>
      </c>
      <c r="H484" s="20" t="s">
        <v>41</v>
      </c>
      <c r="I484" s="21" t="s">
        <v>65</v>
      </c>
      <c r="J484" s="18" t="s">
        <v>216</v>
      </c>
      <c r="K484" s="18" t="s">
        <v>645</v>
      </c>
      <c r="L484" s="18" t="s">
        <v>7</v>
      </c>
      <c r="M484" s="18" t="s">
        <v>9</v>
      </c>
      <c r="N484" s="18" t="s">
        <v>32</v>
      </c>
      <c r="O484" s="17" t="s">
        <v>666</v>
      </c>
      <c r="P484" s="11" t="s">
        <v>108</v>
      </c>
      <c r="Q484" s="18" t="s">
        <v>32</v>
      </c>
      <c r="R484" s="18" t="s">
        <v>114</v>
      </c>
      <c r="S484" s="18" t="s">
        <v>32</v>
      </c>
    </row>
    <row r="485" spans="1:19" s="11" customFormat="1" ht="25.15" customHeight="1" x14ac:dyDescent="0.25">
      <c r="A485" s="11">
        <v>235</v>
      </c>
      <c r="B485" s="11" t="s">
        <v>555</v>
      </c>
      <c r="C485" s="45">
        <v>44649</v>
      </c>
      <c r="D485" s="36" t="s">
        <v>379</v>
      </c>
      <c r="E485" s="18" t="s">
        <v>21</v>
      </c>
      <c r="F485" s="20" t="s">
        <v>597</v>
      </c>
      <c r="G485" s="20">
        <v>32922825</v>
      </c>
      <c r="H485" s="20" t="s">
        <v>24</v>
      </c>
      <c r="I485" s="21" t="s">
        <v>65</v>
      </c>
      <c r="J485" s="18" t="s">
        <v>596</v>
      </c>
      <c r="K485" s="4" t="s">
        <v>655</v>
      </c>
      <c r="L485" s="18" t="s">
        <v>642</v>
      </c>
      <c r="M485" s="11" t="s">
        <v>153</v>
      </c>
      <c r="N485" s="18" t="s">
        <v>175</v>
      </c>
      <c r="O485" s="17" t="s">
        <v>666</v>
      </c>
      <c r="P485" s="11" t="s">
        <v>108</v>
      </c>
      <c r="Q485" s="18" t="s">
        <v>32</v>
      </c>
      <c r="R485" s="18" t="s">
        <v>114</v>
      </c>
      <c r="S485" s="18" t="s">
        <v>190</v>
      </c>
    </row>
    <row r="486" spans="1:19" s="11" customFormat="1" ht="25.15" customHeight="1" x14ac:dyDescent="0.25">
      <c r="A486" s="11">
        <v>236</v>
      </c>
      <c r="B486" s="11" t="s">
        <v>555</v>
      </c>
      <c r="C486" s="45">
        <v>44650</v>
      </c>
      <c r="D486" s="36" t="s">
        <v>379</v>
      </c>
      <c r="E486" s="18" t="s">
        <v>21</v>
      </c>
      <c r="F486" s="20" t="s">
        <v>589</v>
      </c>
      <c r="G486" s="20" t="s">
        <v>32</v>
      </c>
      <c r="H486" s="20" t="s">
        <v>32</v>
      </c>
      <c r="I486" s="21" t="s">
        <v>530</v>
      </c>
      <c r="J486" s="18" t="s">
        <v>216</v>
      </c>
      <c r="K486" s="4" t="s">
        <v>655</v>
      </c>
      <c r="L486" s="18" t="s">
        <v>642</v>
      </c>
      <c r="M486" s="11" t="s">
        <v>643</v>
      </c>
      <c r="N486" s="35" t="s">
        <v>32</v>
      </c>
      <c r="O486" s="18" t="s">
        <v>106</v>
      </c>
      <c r="P486" s="11" t="s">
        <v>108</v>
      </c>
      <c r="Q486" s="18" t="s">
        <v>32</v>
      </c>
      <c r="R486" s="18" t="s">
        <v>114</v>
      </c>
      <c r="S486" s="18" t="s">
        <v>32</v>
      </c>
    </row>
    <row r="487" spans="1:19" s="11" customFormat="1" ht="25.15" customHeight="1" x14ac:dyDescent="0.25">
      <c r="A487" s="11">
        <v>237</v>
      </c>
      <c r="B487" s="11" t="s">
        <v>555</v>
      </c>
      <c r="C487" s="45">
        <v>44650</v>
      </c>
      <c r="D487" s="36" t="s">
        <v>379</v>
      </c>
      <c r="E487" s="18" t="s">
        <v>21</v>
      </c>
      <c r="F487" s="20" t="s">
        <v>592</v>
      </c>
      <c r="G487" s="20" t="s">
        <v>32</v>
      </c>
      <c r="H487" s="20" t="s">
        <v>32</v>
      </c>
      <c r="I487" s="21" t="s">
        <v>105</v>
      </c>
      <c r="J487" s="18" t="s">
        <v>32</v>
      </c>
      <c r="K487" s="17" t="s">
        <v>649</v>
      </c>
      <c r="L487" s="11" t="s">
        <v>636</v>
      </c>
      <c r="M487" s="18" t="s">
        <v>637</v>
      </c>
      <c r="N487" s="18" t="s">
        <v>32</v>
      </c>
      <c r="O487" s="18" t="s">
        <v>106</v>
      </c>
      <c r="P487" s="11" t="s">
        <v>108</v>
      </c>
      <c r="Q487" s="18" t="s">
        <v>32</v>
      </c>
      <c r="R487" s="18" t="s">
        <v>114</v>
      </c>
      <c r="S487" s="18" t="s">
        <v>32</v>
      </c>
    </row>
    <row r="488" spans="1:19" s="11" customFormat="1" ht="25.15" customHeight="1" x14ac:dyDescent="0.25">
      <c r="A488" s="11">
        <v>238</v>
      </c>
      <c r="B488" s="11" t="s">
        <v>555</v>
      </c>
      <c r="C488" s="45">
        <v>44650</v>
      </c>
      <c r="D488" s="36" t="s">
        <v>379</v>
      </c>
      <c r="E488" s="18" t="s">
        <v>21</v>
      </c>
      <c r="F488" s="20" t="s">
        <v>593</v>
      </c>
      <c r="G488" s="20" t="s">
        <v>32</v>
      </c>
      <c r="H488" s="20" t="s">
        <v>32</v>
      </c>
      <c r="I488" s="21" t="s">
        <v>530</v>
      </c>
      <c r="J488" s="18" t="s">
        <v>216</v>
      </c>
      <c r="K488" s="35" t="s">
        <v>654</v>
      </c>
      <c r="L488" s="18" t="s">
        <v>530</v>
      </c>
      <c r="M488" s="11" t="s">
        <v>530</v>
      </c>
      <c r="N488" s="18" t="s">
        <v>32</v>
      </c>
      <c r="O488" s="18" t="s">
        <v>106</v>
      </c>
      <c r="P488" s="11" t="s">
        <v>108</v>
      </c>
      <c r="Q488" s="18" t="s">
        <v>32</v>
      </c>
      <c r="R488" s="18" t="s">
        <v>114</v>
      </c>
      <c r="S488" s="18" t="s">
        <v>32</v>
      </c>
    </row>
    <row r="489" spans="1:19" s="11" customFormat="1" ht="25.15" customHeight="1" x14ac:dyDescent="0.25">
      <c r="A489" s="11">
        <v>239</v>
      </c>
      <c r="B489" s="11" t="s">
        <v>555</v>
      </c>
      <c r="C489" s="45">
        <v>44650</v>
      </c>
      <c r="D489" s="36" t="s">
        <v>379</v>
      </c>
      <c r="E489" s="18" t="s">
        <v>21</v>
      </c>
      <c r="F489" s="20" t="s">
        <v>595</v>
      </c>
      <c r="G489" s="20" t="s">
        <v>32</v>
      </c>
      <c r="H489" s="6" t="s">
        <v>23</v>
      </c>
      <c r="I489" s="21" t="s">
        <v>105</v>
      </c>
      <c r="J489" s="18" t="s">
        <v>596</v>
      </c>
      <c r="K489" s="18" t="s">
        <v>645</v>
      </c>
      <c r="L489" s="18" t="s">
        <v>7</v>
      </c>
      <c r="M489" s="18" t="s">
        <v>8</v>
      </c>
      <c r="N489" s="18" t="s">
        <v>32</v>
      </c>
      <c r="O489" s="18" t="s">
        <v>107</v>
      </c>
      <c r="P489" s="11" t="s">
        <v>108</v>
      </c>
      <c r="Q489" s="18" t="s">
        <v>32</v>
      </c>
      <c r="R489" s="18" t="s">
        <v>114</v>
      </c>
      <c r="S489" s="18" t="s">
        <v>32</v>
      </c>
    </row>
    <row r="490" spans="1:19" s="11" customFormat="1" ht="25.15" customHeight="1" x14ac:dyDescent="0.25">
      <c r="A490" s="11">
        <v>240</v>
      </c>
      <c r="B490" s="11" t="s">
        <v>555</v>
      </c>
      <c r="C490" s="45">
        <v>44650</v>
      </c>
      <c r="D490" s="36" t="s">
        <v>379</v>
      </c>
      <c r="E490" s="18" t="s">
        <v>21</v>
      </c>
      <c r="F490" s="20" t="s">
        <v>598</v>
      </c>
      <c r="G490" s="20" t="s">
        <v>32</v>
      </c>
      <c r="H490" s="20" t="s">
        <v>32</v>
      </c>
      <c r="I490" s="21" t="s">
        <v>65</v>
      </c>
      <c r="J490" s="18" t="s">
        <v>599</v>
      </c>
      <c r="K490" s="18" t="s">
        <v>645</v>
      </c>
      <c r="L490" s="18" t="s">
        <v>7</v>
      </c>
      <c r="M490" s="18" t="s">
        <v>9</v>
      </c>
      <c r="N490" s="18" t="s">
        <v>32</v>
      </c>
      <c r="O490" s="18" t="s">
        <v>106</v>
      </c>
      <c r="P490" s="11" t="s">
        <v>108</v>
      </c>
      <c r="Q490" s="18" t="s">
        <v>32</v>
      </c>
      <c r="R490" s="18" t="s">
        <v>114</v>
      </c>
      <c r="S490" s="18" t="s">
        <v>32</v>
      </c>
    </row>
    <row r="491" spans="1:19" s="11" customFormat="1" ht="25.15" customHeight="1" x14ac:dyDescent="0.25">
      <c r="A491" s="11">
        <v>241</v>
      </c>
      <c r="B491" s="11" t="s">
        <v>555</v>
      </c>
      <c r="C491" s="45">
        <v>44650</v>
      </c>
      <c r="D491" s="36" t="s">
        <v>379</v>
      </c>
      <c r="E491" s="18" t="s">
        <v>21</v>
      </c>
      <c r="F491" s="20" t="s">
        <v>601</v>
      </c>
      <c r="G491" s="20">
        <v>46919887</v>
      </c>
      <c r="H491" s="20" t="s">
        <v>41</v>
      </c>
      <c r="I491" s="21" t="s">
        <v>65</v>
      </c>
      <c r="J491" s="18" t="s">
        <v>599</v>
      </c>
      <c r="K491" s="18" t="s">
        <v>645</v>
      </c>
      <c r="L491" s="18" t="s">
        <v>7</v>
      </c>
      <c r="M491" s="18" t="s">
        <v>9</v>
      </c>
      <c r="N491" s="18" t="s">
        <v>32</v>
      </c>
      <c r="O491" s="18" t="s">
        <v>107</v>
      </c>
      <c r="P491" s="11" t="s">
        <v>108</v>
      </c>
      <c r="Q491" s="18" t="s">
        <v>32</v>
      </c>
      <c r="R491" s="18" t="s">
        <v>114</v>
      </c>
      <c r="S491" s="18" t="s">
        <v>32</v>
      </c>
    </row>
    <row r="492" spans="1:19" s="11" customFormat="1" ht="25.15" customHeight="1" x14ac:dyDescent="0.25">
      <c r="A492" s="11">
        <v>242</v>
      </c>
      <c r="B492" s="11" t="s">
        <v>555</v>
      </c>
      <c r="C492" s="45">
        <v>44651</v>
      </c>
      <c r="D492" s="36" t="s">
        <v>379</v>
      </c>
      <c r="E492" s="18" t="s">
        <v>21</v>
      </c>
      <c r="F492" s="20" t="s">
        <v>594</v>
      </c>
      <c r="G492" s="20" t="s">
        <v>32</v>
      </c>
      <c r="H492" s="20" t="s">
        <v>32</v>
      </c>
      <c r="I492" s="21" t="s">
        <v>530</v>
      </c>
      <c r="J492" s="18" t="s">
        <v>216</v>
      </c>
      <c r="K492" s="35" t="s">
        <v>654</v>
      </c>
      <c r="L492" s="18" t="s">
        <v>530</v>
      </c>
      <c r="M492" s="11" t="s">
        <v>530</v>
      </c>
      <c r="N492" s="18" t="s">
        <v>32</v>
      </c>
      <c r="O492" s="18" t="s">
        <v>106</v>
      </c>
      <c r="P492" s="11" t="s">
        <v>108</v>
      </c>
      <c r="Q492" s="18" t="s">
        <v>32</v>
      </c>
      <c r="R492" s="18" t="s">
        <v>114</v>
      </c>
      <c r="S492" s="18" t="s">
        <v>32</v>
      </c>
    </row>
    <row r="493" spans="1:19" s="11" customFormat="1" ht="25.15" customHeight="1" x14ac:dyDescent="0.25">
      <c r="A493" s="11">
        <v>243</v>
      </c>
      <c r="B493" s="11" t="s">
        <v>555</v>
      </c>
      <c r="C493" s="45">
        <v>44651</v>
      </c>
      <c r="D493" s="36" t="s">
        <v>379</v>
      </c>
      <c r="E493" s="18" t="s">
        <v>21</v>
      </c>
      <c r="F493" s="20" t="s">
        <v>600</v>
      </c>
      <c r="G493" s="20" t="s">
        <v>32</v>
      </c>
      <c r="H493" s="20" t="s">
        <v>32</v>
      </c>
      <c r="I493" s="21" t="s">
        <v>105</v>
      </c>
      <c r="J493" s="18" t="s">
        <v>599</v>
      </c>
      <c r="K493" s="18" t="s">
        <v>645</v>
      </c>
      <c r="L493" s="18" t="s">
        <v>7</v>
      </c>
      <c r="M493" s="18" t="s">
        <v>9</v>
      </c>
      <c r="N493" s="18" t="s">
        <v>32</v>
      </c>
      <c r="O493" s="18" t="s">
        <v>106</v>
      </c>
      <c r="P493" s="11" t="s">
        <v>108</v>
      </c>
      <c r="Q493" s="18" t="s">
        <v>32</v>
      </c>
      <c r="R493" s="18" t="s">
        <v>114</v>
      </c>
      <c r="S493" s="18" t="s">
        <v>32</v>
      </c>
    </row>
    <row r="494" spans="1:19" s="11" customFormat="1" ht="25.15" customHeight="1" x14ac:dyDescent="0.25">
      <c r="A494" s="11">
        <v>244</v>
      </c>
      <c r="B494" s="11" t="s">
        <v>555</v>
      </c>
      <c r="C494" s="45">
        <v>44651</v>
      </c>
      <c r="D494" s="36" t="s">
        <v>379</v>
      </c>
      <c r="E494" s="18" t="s">
        <v>21</v>
      </c>
      <c r="F494" s="20" t="s">
        <v>602</v>
      </c>
      <c r="G494" s="20">
        <v>75613005</v>
      </c>
      <c r="H494" s="20" t="s">
        <v>341</v>
      </c>
      <c r="I494" s="21" t="s">
        <v>65</v>
      </c>
      <c r="J494" s="18" t="s">
        <v>599</v>
      </c>
      <c r="K494" s="18" t="s">
        <v>645</v>
      </c>
      <c r="L494" s="18" t="s">
        <v>7</v>
      </c>
      <c r="M494" s="18" t="s">
        <v>9</v>
      </c>
      <c r="N494" s="18" t="s">
        <v>32</v>
      </c>
      <c r="O494" s="17" t="s">
        <v>666</v>
      </c>
      <c r="P494" s="11" t="s">
        <v>108</v>
      </c>
      <c r="Q494" s="18" t="s">
        <v>32</v>
      </c>
      <c r="R494" s="18" t="s">
        <v>114</v>
      </c>
      <c r="S494" s="18" t="s">
        <v>32</v>
      </c>
    </row>
    <row r="495" spans="1:19" s="11" customFormat="1" ht="25.15" customHeight="1" x14ac:dyDescent="0.25">
      <c r="A495" s="11">
        <v>245</v>
      </c>
      <c r="B495" s="11" t="s">
        <v>555</v>
      </c>
      <c r="C495" s="45">
        <v>44651</v>
      </c>
      <c r="D495" s="36" t="s">
        <v>379</v>
      </c>
      <c r="E495" s="51" t="s">
        <v>21</v>
      </c>
      <c r="F495" s="20" t="s">
        <v>608</v>
      </c>
      <c r="G495" s="20">
        <v>41259008</v>
      </c>
      <c r="H495" s="6" t="s">
        <v>47</v>
      </c>
      <c r="I495" s="21" t="s">
        <v>105</v>
      </c>
      <c r="J495" s="18" t="s">
        <v>599</v>
      </c>
      <c r="K495" s="17" t="s">
        <v>649</v>
      </c>
      <c r="L495" s="11" t="s">
        <v>636</v>
      </c>
      <c r="M495" s="18" t="s">
        <v>637</v>
      </c>
      <c r="N495" s="18" t="s">
        <v>32</v>
      </c>
      <c r="O495" s="18" t="s">
        <v>106</v>
      </c>
      <c r="P495" s="11" t="s">
        <v>108</v>
      </c>
      <c r="Q495" s="18" t="s">
        <v>32</v>
      </c>
      <c r="R495" s="18" t="s">
        <v>114</v>
      </c>
      <c r="S495" s="18" t="s">
        <v>32</v>
      </c>
    </row>
    <row r="496" spans="1:19" s="11" customFormat="1" ht="25.15" customHeight="1" x14ac:dyDescent="0.25">
      <c r="A496" s="11">
        <v>246</v>
      </c>
      <c r="B496" s="11" t="s">
        <v>555</v>
      </c>
      <c r="C496" s="45">
        <v>44651</v>
      </c>
      <c r="D496" s="18" t="s">
        <v>32</v>
      </c>
      <c r="E496" s="18" t="s">
        <v>32</v>
      </c>
      <c r="F496" s="20" t="s">
        <v>610</v>
      </c>
      <c r="G496" s="20">
        <v>47870633</v>
      </c>
      <c r="H496" s="20" t="s">
        <v>41</v>
      </c>
      <c r="I496" s="21" t="s">
        <v>65</v>
      </c>
      <c r="J496" s="18" t="s">
        <v>599</v>
      </c>
      <c r="K496" s="18" t="s">
        <v>645</v>
      </c>
      <c r="L496" s="18" t="s">
        <v>7</v>
      </c>
      <c r="M496" s="18" t="s">
        <v>9</v>
      </c>
      <c r="N496" s="18" t="s">
        <v>175</v>
      </c>
      <c r="O496" s="17" t="s">
        <v>666</v>
      </c>
      <c r="P496" s="11" t="s">
        <v>108</v>
      </c>
      <c r="Q496" s="18" t="s">
        <v>32</v>
      </c>
      <c r="R496" s="18" t="s">
        <v>114</v>
      </c>
      <c r="S496" s="18" t="s">
        <v>32</v>
      </c>
    </row>
    <row r="497" spans="1:39" s="11" customFormat="1" ht="25.15" customHeight="1" x14ac:dyDescent="0.25">
      <c r="A497" s="11">
        <v>247</v>
      </c>
      <c r="B497" s="4" t="s">
        <v>555</v>
      </c>
      <c r="C497" s="39">
        <v>44651</v>
      </c>
      <c r="D497" s="8" t="s">
        <v>379</v>
      </c>
      <c r="E497" s="17" t="s">
        <v>21</v>
      </c>
      <c r="F497" s="15" t="s">
        <v>619</v>
      </c>
      <c r="G497" s="15">
        <v>47613976</v>
      </c>
      <c r="H497" s="15" t="s">
        <v>41</v>
      </c>
      <c r="I497" s="16" t="s">
        <v>65</v>
      </c>
      <c r="J497" s="17" t="s">
        <v>599</v>
      </c>
      <c r="K497" s="18" t="s">
        <v>645</v>
      </c>
      <c r="L497" s="18" t="s">
        <v>7</v>
      </c>
      <c r="M497" s="18" t="s">
        <v>9</v>
      </c>
      <c r="N497" s="17" t="s">
        <v>32</v>
      </c>
      <c r="O497" s="17" t="s">
        <v>666</v>
      </c>
      <c r="P497" s="4" t="s">
        <v>108</v>
      </c>
      <c r="Q497" s="17" t="s">
        <v>32</v>
      </c>
      <c r="R497" s="17" t="s">
        <v>114</v>
      </c>
      <c r="S497" s="17" t="s">
        <v>32</v>
      </c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</row>
    <row r="498" spans="1:39" s="11" customFormat="1" ht="25.15" customHeight="1" x14ac:dyDescent="0.25">
      <c r="A498" s="11">
        <v>1</v>
      </c>
      <c r="B498" s="11" t="s">
        <v>628</v>
      </c>
      <c r="C498" s="45">
        <v>44652</v>
      </c>
      <c r="D498" s="36" t="s">
        <v>379</v>
      </c>
      <c r="E498" s="18" t="s">
        <v>21</v>
      </c>
      <c r="F498" s="20" t="s">
        <v>603</v>
      </c>
      <c r="G498" s="20" t="s">
        <v>32</v>
      </c>
      <c r="H498" s="20" t="s">
        <v>32</v>
      </c>
      <c r="I498" s="21" t="s">
        <v>65</v>
      </c>
      <c r="J498" s="18" t="s">
        <v>599</v>
      </c>
      <c r="K498" s="18" t="s">
        <v>645</v>
      </c>
      <c r="L498" s="18" t="s">
        <v>7</v>
      </c>
      <c r="M498" s="18" t="s">
        <v>9</v>
      </c>
      <c r="N498" s="18" t="s">
        <v>32</v>
      </c>
      <c r="O498" s="18" t="s">
        <v>106</v>
      </c>
      <c r="P498" s="11" t="s">
        <v>108</v>
      </c>
      <c r="Q498" s="18" t="s">
        <v>32</v>
      </c>
      <c r="R498" s="18" t="s">
        <v>114</v>
      </c>
      <c r="S498" s="18" t="s">
        <v>32</v>
      </c>
    </row>
    <row r="499" spans="1:39" s="11" customFormat="1" ht="25.15" customHeight="1" x14ac:dyDescent="0.25">
      <c r="A499" s="11">
        <v>2</v>
      </c>
      <c r="B499" s="11" t="s">
        <v>628</v>
      </c>
      <c r="C499" s="45">
        <v>44652</v>
      </c>
      <c r="D499" s="36" t="s">
        <v>379</v>
      </c>
      <c r="E499" s="18" t="s">
        <v>21</v>
      </c>
      <c r="F499" s="20" t="s">
        <v>604</v>
      </c>
      <c r="G499" s="20" t="s">
        <v>32</v>
      </c>
      <c r="H499" s="20" t="s">
        <v>32</v>
      </c>
      <c r="I499" s="21" t="s">
        <v>65</v>
      </c>
      <c r="J499" s="18" t="s">
        <v>599</v>
      </c>
      <c r="K499" s="18" t="s">
        <v>645</v>
      </c>
      <c r="L499" s="18" t="s">
        <v>7</v>
      </c>
      <c r="M499" s="18" t="s">
        <v>9</v>
      </c>
      <c r="N499" s="18" t="s">
        <v>32</v>
      </c>
      <c r="O499" s="18" t="s">
        <v>106</v>
      </c>
      <c r="P499" s="11" t="s">
        <v>108</v>
      </c>
      <c r="Q499" s="18" t="s">
        <v>32</v>
      </c>
      <c r="R499" s="18" t="s">
        <v>114</v>
      </c>
      <c r="S499" s="18" t="s">
        <v>32</v>
      </c>
    </row>
    <row r="500" spans="1:39" s="11" customFormat="1" ht="25.15" customHeight="1" x14ac:dyDescent="0.25">
      <c r="A500" s="11">
        <v>3</v>
      </c>
      <c r="B500" s="11" t="s">
        <v>628</v>
      </c>
      <c r="C500" s="45">
        <v>44652</v>
      </c>
      <c r="D500" s="36" t="s">
        <v>379</v>
      </c>
      <c r="E500" s="18" t="s">
        <v>21</v>
      </c>
      <c r="F500" s="20" t="s">
        <v>606</v>
      </c>
      <c r="G500" s="20">
        <v>46041796</v>
      </c>
      <c r="H500" s="20" t="s">
        <v>41</v>
      </c>
      <c r="I500" s="21" t="s">
        <v>65</v>
      </c>
      <c r="J500" s="18" t="s">
        <v>599</v>
      </c>
      <c r="K500" s="18" t="s">
        <v>645</v>
      </c>
      <c r="L500" s="18" t="s">
        <v>7</v>
      </c>
      <c r="M500" s="18" t="s">
        <v>9</v>
      </c>
      <c r="N500" s="18" t="s">
        <v>32</v>
      </c>
      <c r="O500" s="18" t="s">
        <v>106</v>
      </c>
      <c r="P500" s="11" t="s">
        <v>108</v>
      </c>
      <c r="Q500" s="18" t="s">
        <v>32</v>
      </c>
      <c r="R500" s="18" t="s">
        <v>114</v>
      </c>
      <c r="S500" s="18" t="s">
        <v>32</v>
      </c>
    </row>
    <row r="501" spans="1:39" s="11" customFormat="1" ht="25.15" customHeight="1" x14ac:dyDescent="0.25">
      <c r="A501" s="11">
        <v>4</v>
      </c>
      <c r="B501" s="11" t="s">
        <v>628</v>
      </c>
      <c r="C501" s="45">
        <v>44652</v>
      </c>
      <c r="D501" s="36" t="s">
        <v>379</v>
      </c>
      <c r="E501" s="18" t="s">
        <v>21</v>
      </c>
      <c r="F501" s="20" t="s">
        <v>607</v>
      </c>
      <c r="G501" s="20" t="s">
        <v>32</v>
      </c>
      <c r="H501" s="20" t="s">
        <v>32</v>
      </c>
      <c r="I501" s="21" t="s">
        <v>530</v>
      </c>
      <c r="J501" s="18" t="s">
        <v>599</v>
      </c>
      <c r="K501" s="18" t="s">
        <v>645</v>
      </c>
      <c r="L501" s="18" t="s">
        <v>7</v>
      </c>
      <c r="M501" s="11" t="s">
        <v>11</v>
      </c>
      <c r="N501" s="18" t="s">
        <v>32</v>
      </c>
      <c r="O501" s="18" t="s">
        <v>106</v>
      </c>
      <c r="P501" s="11" t="s">
        <v>108</v>
      </c>
      <c r="Q501" s="18" t="s">
        <v>32</v>
      </c>
      <c r="R501" s="18" t="s">
        <v>114</v>
      </c>
      <c r="S501" s="18" t="s">
        <v>32</v>
      </c>
    </row>
    <row r="502" spans="1:39" s="11" customFormat="1" ht="25.15" customHeight="1" x14ac:dyDescent="0.25">
      <c r="A502" s="11">
        <v>5</v>
      </c>
      <c r="B502" s="11" t="s">
        <v>628</v>
      </c>
      <c r="C502" s="45">
        <v>44652</v>
      </c>
      <c r="D502" s="18" t="s">
        <v>32</v>
      </c>
      <c r="E502" s="18" t="s">
        <v>32</v>
      </c>
      <c r="F502" s="20" t="s">
        <v>609</v>
      </c>
      <c r="G502" s="20" t="s">
        <v>32</v>
      </c>
      <c r="H502" s="20" t="s">
        <v>32</v>
      </c>
      <c r="I502" s="21" t="s">
        <v>65</v>
      </c>
      <c r="J502" s="18" t="s">
        <v>599</v>
      </c>
      <c r="K502" s="18" t="s">
        <v>645</v>
      </c>
      <c r="L502" s="18" t="s">
        <v>7</v>
      </c>
      <c r="M502" s="18" t="s">
        <v>9</v>
      </c>
      <c r="N502" s="18" t="s">
        <v>32</v>
      </c>
      <c r="O502" s="18" t="s">
        <v>106</v>
      </c>
      <c r="P502" s="11" t="s">
        <v>108</v>
      </c>
      <c r="Q502" s="18" t="s">
        <v>32</v>
      </c>
      <c r="R502" s="18" t="s">
        <v>114</v>
      </c>
      <c r="S502" s="18" t="s">
        <v>32</v>
      </c>
    </row>
    <row r="503" spans="1:39" s="11" customFormat="1" ht="25.15" customHeight="1" x14ac:dyDescent="0.25">
      <c r="A503" s="11">
        <v>6</v>
      </c>
      <c r="B503" s="11" t="s">
        <v>628</v>
      </c>
      <c r="C503" s="45">
        <v>44652</v>
      </c>
      <c r="D503" s="18" t="s">
        <v>32</v>
      </c>
      <c r="E503" s="18" t="s">
        <v>32</v>
      </c>
      <c r="F503" s="20" t="s">
        <v>611</v>
      </c>
      <c r="G503" s="20">
        <v>46703911</v>
      </c>
      <c r="H503" s="20" t="s">
        <v>32</v>
      </c>
      <c r="I503" s="21" t="s">
        <v>530</v>
      </c>
      <c r="J503" s="18" t="s">
        <v>599</v>
      </c>
      <c r="K503" s="17" t="s">
        <v>301</v>
      </c>
      <c r="L503" s="18" t="s">
        <v>633</v>
      </c>
      <c r="M503" s="11" t="s">
        <v>50</v>
      </c>
      <c r="N503" s="18" t="s">
        <v>32</v>
      </c>
      <c r="O503" s="18" t="s">
        <v>106</v>
      </c>
      <c r="P503" s="11" t="s">
        <v>108</v>
      </c>
      <c r="Q503" s="18" t="s">
        <v>32</v>
      </c>
      <c r="R503" s="18" t="s">
        <v>114</v>
      </c>
      <c r="S503" s="18" t="s">
        <v>32</v>
      </c>
    </row>
    <row r="504" spans="1:39" s="11" customFormat="1" ht="25.15" customHeight="1" x14ac:dyDescent="0.25">
      <c r="A504" s="11">
        <v>7</v>
      </c>
      <c r="B504" s="11" t="s">
        <v>628</v>
      </c>
      <c r="C504" s="45">
        <v>44652</v>
      </c>
      <c r="D504" s="18" t="s">
        <v>32</v>
      </c>
      <c r="E504" s="18" t="s">
        <v>32</v>
      </c>
      <c r="F504" s="20" t="s">
        <v>612</v>
      </c>
      <c r="G504" s="20" t="s">
        <v>32</v>
      </c>
      <c r="H504" s="20" t="s">
        <v>41</v>
      </c>
      <c r="I504" s="21" t="s">
        <v>65</v>
      </c>
      <c r="J504" s="18" t="s">
        <v>599</v>
      </c>
      <c r="K504" s="18" t="s">
        <v>645</v>
      </c>
      <c r="L504" s="18" t="s">
        <v>7</v>
      </c>
      <c r="M504" s="18" t="s">
        <v>9</v>
      </c>
      <c r="N504" s="18" t="s">
        <v>32</v>
      </c>
      <c r="O504" s="18" t="s">
        <v>106</v>
      </c>
      <c r="P504" s="11" t="s">
        <v>108</v>
      </c>
      <c r="Q504" s="18" t="s">
        <v>32</v>
      </c>
      <c r="R504" s="18" t="s">
        <v>114</v>
      </c>
      <c r="S504" s="18" t="s">
        <v>190</v>
      </c>
    </row>
    <row r="505" spans="1:39" s="11" customFormat="1" ht="25.15" customHeight="1" x14ac:dyDescent="0.25">
      <c r="A505" s="11">
        <v>8</v>
      </c>
      <c r="B505" s="4" t="s">
        <v>628</v>
      </c>
      <c r="C505" s="39">
        <v>44652</v>
      </c>
      <c r="D505" s="8" t="s">
        <v>379</v>
      </c>
      <c r="E505" s="17" t="s">
        <v>21</v>
      </c>
      <c r="F505" s="15" t="s">
        <v>626</v>
      </c>
      <c r="G505" s="15">
        <v>32967484</v>
      </c>
      <c r="H505" s="15" t="s">
        <v>24</v>
      </c>
      <c r="I505" s="16" t="s">
        <v>105</v>
      </c>
      <c r="J505" s="17" t="s">
        <v>599</v>
      </c>
      <c r="K505" s="18" t="s">
        <v>645</v>
      </c>
      <c r="L505" s="18" t="s">
        <v>7</v>
      </c>
      <c r="M505" s="18" t="s">
        <v>9</v>
      </c>
      <c r="N505" s="17" t="s">
        <v>32</v>
      </c>
      <c r="O505" s="17" t="s">
        <v>666</v>
      </c>
      <c r="P505" s="4" t="s">
        <v>108</v>
      </c>
      <c r="Q505" s="17" t="s">
        <v>32</v>
      </c>
      <c r="R505" s="17" t="s">
        <v>114</v>
      </c>
      <c r="S505" s="17" t="s">
        <v>32</v>
      </c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</row>
    <row r="506" spans="1:39" s="11" customFormat="1" ht="25.15" customHeight="1" x14ac:dyDescent="0.25">
      <c r="A506" s="11">
        <v>9</v>
      </c>
      <c r="B506" s="11" t="s">
        <v>628</v>
      </c>
      <c r="C506" s="45">
        <v>44653</v>
      </c>
      <c r="D506" s="18" t="s">
        <v>32</v>
      </c>
      <c r="E506" s="18" t="s">
        <v>32</v>
      </c>
      <c r="F506" s="20" t="s">
        <v>613</v>
      </c>
      <c r="G506" s="20" t="s">
        <v>32</v>
      </c>
      <c r="H506" s="20" t="s">
        <v>32</v>
      </c>
      <c r="I506" s="21" t="s">
        <v>105</v>
      </c>
      <c r="J506" s="18" t="s">
        <v>599</v>
      </c>
      <c r="K506" s="4" t="s">
        <v>655</v>
      </c>
      <c r="L506" s="18" t="s">
        <v>642</v>
      </c>
      <c r="M506" s="11" t="s">
        <v>643</v>
      </c>
      <c r="N506" s="18" t="s">
        <v>32</v>
      </c>
      <c r="O506" s="18" t="s">
        <v>106</v>
      </c>
      <c r="P506" s="11" t="s">
        <v>108</v>
      </c>
      <c r="Q506" s="18" t="s">
        <v>32</v>
      </c>
      <c r="R506" s="18" t="s">
        <v>114</v>
      </c>
      <c r="S506" s="18" t="s">
        <v>32</v>
      </c>
    </row>
    <row r="507" spans="1:39" s="11" customFormat="1" ht="25.15" customHeight="1" x14ac:dyDescent="0.25">
      <c r="A507" s="11">
        <v>10</v>
      </c>
      <c r="B507" s="11" t="s">
        <v>628</v>
      </c>
      <c r="C507" s="45">
        <v>44653</v>
      </c>
      <c r="D507" s="18" t="s">
        <v>32</v>
      </c>
      <c r="E507" s="18" t="s">
        <v>32</v>
      </c>
      <c r="F507" s="20" t="s">
        <v>614</v>
      </c>
      <c r="G507" s="20" t="s">
        <v>32</v>
      </c>
      <c r="H507" s="20" t="s">
        <v>32</v>
      </c>
      <c r="I507" s="21" t="s">
        <v>105</v>
      </c>
      <c r="J507" s="18" t="s">
        <v>599</v>
      </c>
      <c r="K507" s="4" t="s">
        <v>655</v>
      </c>
      <c r="L507" s="18" t="s">
        <v>642</v>
      </c>
      <c r="M507" s="11" t="s">
        <v>153</v>
      </c>
      <c r="N507" s="18" t="s">
        <v>32</v>
      </c>
      <c r="O507" s="18" t="s">
        <v>106</v>
      </c>
      <c r="P507" s="11" t="s">
        <v>108</v>
      </c>
      <c r="Q507" s="18" t="s">
        <v>32</v>
      </c>
      <c r="R507" s="18" t="s">
        <v>114</v>
      </c>
      <c r="S507" s="18" t="s">
        <v>32</v>
      </c>
    </row>
    <row r="508" spans="1:39" s="11" customFormat="1" ht="25.15" customHeight="1" x14ac:dyDescent="0.25">
      <c r="A508" s="11">
        <v>11</v>
      </c>
      <c r="B508" s="11" t="s">
        <v>628</v>
      </c>
      <c r="C508" s="45">
        <v>44653</v>
      </c>
      <c r="D508" s="18" t="s">
        <v>32</v>
      </c>
      <c r="E508" s="18" t="s">
        <v>32</v>
      </c>
      <c r="F508" s="20" t="s">
        <v>615</v>
      </c>
      <c r="G508" s="20" t="s">
        <v>32</v>
      </c>
      <c r="H508" s="20" t="s">
        <v>32</v>
      </c>
      <c r="I508" s="21" t="s">
        <v>530</v>
      </c>
      <c r="J508" s="18" t="s">
        <v>599</v>
      </c>
      <c r="K508" s="35" t="s">
        <v>654</v>
      </c>
      <c r="L508" s="18" t="s">
        <v>530</v>
      </c>
      <c r="M508" s="11" t="s">
        <v>530</v>
      </c>
      <c r="N508" s="18" t="s">
        <v>32</v>
      </c>
      <c r="O508" s="18" t="s">
        <v>106</v>
      </c>
      <c r="P508" s="11" t="s">
        <v>108</v>
      </c>
      <c r="Q508" s="18" t="s">
        <v>32</v>
      </c>
      <c r="R508" s="18" t="s">
        <v>114</v>
      </c>
      <c r="S508" s="18" t="s">
        <v>32</v>
      </c>
    </row>
    <row r="509" spans="1:39" s="4" customFormat="1" ht="25.15" customHeight="1" x14ac:dyDescent="0.25">
      <c r="A509" s="11">
        <v>12</v>
      </c>
      <c r="B509" s="11" t="s">
        <v>628</v>
      </c>
      <c r="C509" s="45">
        <v>44653</v>
      </c>
      <c r="D509" s="18" t="s">
        <v>32</v>
      </c>
      <c r="E509" s="18" t="s">
        <v>32</v>
      </c>
      <c r="F509" s="20" t="s">
        <v>616</v>
      </c>
      <c r="G509" s="20" t="s">
        <v>32</v>
      </c>
      <c r="H509" s="20" t="s">
        <v>32</v>
      </c>
      <c r="I509" s="21" t="s">
        <v>105</v>
      </c>
      <c r="J509" s="18" t="s">
        <v>599</v>
      </c>
      <c r="K509" s="4" t="s">
        <v>655</v>
      </c>
      <c r="L509" s="18" t="s">
        <v>642</v>
      </c>
      <c r="M509" s="11" t="s">
        <v>402</v>
      </c>
      <c r="N509" s="18" t="s">
        <v>32</v>
      </c>
      <c r="O509" s="18" t="s">
        <v>106</v>
      </c>
      <c r="P509" s="11" t="s">
        <v>108</v>
      </c>
      <c r="Q509" s="18" t="s">
        <v>32</v>
      </c>
      <c r="R509" s="18" t="s">
        <v>114</v>
      </c>
      <c r="S509" s="18" t="s">
        <v>32</v>
      </c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</row>
    <row r="510" spans="1:39" s="4" customFormat="1" ht="25.15" customHeight="1" x14ac:dyDescent="0.25">
      <c r="A510" s="11">
        <v>13</v>
      </c>
      <c r="B510" s="4" t="s">
        <v>628</v>
      </c>
      <c r="C510" s="39">
        <v>44653</v>
      </c>
      <c r="D510" s="17" t="s">
        <v>32</v>
      </c>
      <c r="E510" s="17" t="s">
        <v>32</v>
      </c>
      <c r="F510" s="15" t="s">
        <v>617</v>
      </c>
      <c r="G510" s="15" t="s">
        <v>32</v>
      </c>
      <c r="H510" s="15" t="s">
        <v>32</v>
      </c>
      <c r="I510" s="16" t="s">
        <v>65</v>
      </c>
      <c r="J510" s="17" t="s">
        <v>599</v>
      </c>
      <c r="K510" s="18" t="s">
        <v>645</v>
      </c>
      <c r="L510" s="18" t="s">
        <v>7</v>
      </c>
      <c r="M510" s="18" t="s">
        <v>9</v>
      </c>
      <c r="N510" s="17" t="s">
        <v>32</v>
      </c>
      <c r="O510" s="17" t="s">
        <v>106</v>
      </c>
      <c r="P510" s="4" t="s">
        <v>108</v>
      </c>
      <c r="Q510" s="17" t="s">
        <v>32</v>
      </c>
      <c r="R510" s="17" t="s">
        <v>114</v>
      </c>
      <c r="S510" s="17" t="s">
        <v>32</v>
      </c>
    </row>
    <row r="511" spans="1:39" s="4" customFormat="1" ht="25.15" customHeight="1" x14ac:dyDescent="0.25">
      <c r="A511" s="11">
        <v>14</v>
      </c>
      <c r="B511" s="4" t="s">
        <v>628</v>
      </c>
      <c r="C511" s="39">
        <v>44653</v>
      </c>
      <c r="D511" s="17" t="s">
        <v>32</v>
      </c>
      <c r="E511" s="17" t="s">
        <v>32</v>
      </c>
      <c r="F511" s="15" t="s">
        <v>618</v>
      </c>
      <c r="G511" s="15" t="s">
        <v>32</v>
      </c>
      <c r="H511" s="15" t="s">
        <v>32</v>
      </c>
      <c r="I511" s="16" t="s">
        <v>65</v>
      </c>
      <c r="J511" s="17" t="s">
        <v>599</v>
      </c>
      <c r="K511" s="18" t="s">
        <v>645</v>
      </c>
      <c r="L511" s="18" t="s">
        <v>7</v>
      </c>
      <c r="M511" s="18" t="s">
        <v>9</v>
      </c>
      <c r="N511" s="17" t="s">
        <v>32</v>
      </c>
      <c r="O511" s="17" t="s">
        <v>106</v>
      </c>
      <c r="P511" s="4" t="s">
        <v>108</v>
      </c>
      <c r="Q511" s="17" t="s">
        <v>32</v>
      </c>
      <c r="R511" s="17" t="s">
        <v>114</v>
      </c>
      <c r="S511" s="17" t="s">
        <v>32</v>
      </c>
    </row>
    <row r="512" spans="1:39" s="4" customFormat="1" ht="25.15" customHeight="1" x14ac:dyDescent="0.25">
      <c r="A512" s="11">
        <v>15</v>
      </c>
      <c r="B512" s="4" t="s">
        <v>628</v>
      </c>
      <c r="C512" s="39">
        <v>44653</v>
      </c>
      <c r="D512" s="17" t="s">
        <v>32</v>
      </c>
      <c r="E512" s="17" t="s">
        <v>32</v>
      </c>
      <c r="F512" s="15" t="s">
        <v>620</v>
      </c>
      <c r="G512" s="15" t="s">
        <v>32</v>
      </c>
      <c r="H512" s="15" t="s">
        <v>41</v>
      </c>
      <c r="I512" s="16" t="s">
        <v>65</v>
      </c>
      <c r="J512" s="17" t="s">
        <v>599</v>
      </c>
      <c r="K512" s="18" t="s">
        <v>645</v>
      </c>
      <c r="L512" s="18" t="s">
        <v>7</v>
      </c>
      <c r="M512" s="18" t="s">
        <v>9</v>
      </c>
      <c r="N512" s="17" t="s">
        <v>32</v>
      </c>
      <c r="O512" s="17" t="s">
        <v>106</v>
      </c>
      <c r="P512" s="4" t="s">
        <v>108</v>
      </c>
      <c r="Q512" s="17" t="s">
        <v>32</v>
      </c>
      <c r="R512" s="17" t="s">
        <v>114</v>
      </c>
      <c r="S512" s="17" t="s">
        <v>32</v>
      </c>
    </row>
    <row r="513" spans="1:39" s="27" customFormat="1" ht="25.15" customHeight="1" x14ac:dyDescent="0.25">
      <c r="A513" s="11">
        <v>16</v>
      </c>
      <c r="B513" s="4" t="s">
        <v>628</v>
      </c>
      <c r="C513" s="52">
        <v>44653</v>
      </c>
      <c r="D513" s="17" t="s">
        <v>32</v>
      </c>
      <c r="E513" s="17" t="s">
        <v>32</v>
      </c>
      <c r="F513" s="53" t="s">
        <v>621</v>
      </c>
      <c r="G513" s="15" t="s">
        <v>32</v>
      </c>
      <c r="H513" s="6" t="s">
        <v>32</v>
      </c>
      <c r="I513" s="25" t="s">
        <v>32</v>
      </c>
      <c r="J513" s="26" t="s">
        <v>32</v>
      </c>
      <c r="K513" s="26" t="s">
        <v>654</v>
      </c>
      <c r="L513" s="38" t="s">
        <v>530</v>
      </c>
      <c r="M513" s="38" t="s">
        <v>530</v>
      </c>
      <c r="N513" s="26" t="s">
        <v>32</v>
      </c>
      <c r="O513" s="26" t="s">
        <v>32</v>
      </c>
      <c r="P513" s="26" t="s">
        <v>32</v>
      </c>
      <c r="Q513" s="26" t="s">
        <v>32</v>
      </c>
      <c r="R513" s="26" t="s">
        <v>32</v>
      </c>
      <c r="S513" s="17" t="s">
        <v>32</v>
      </c>
    </row>
    <row r="514" spans="1:39" s="27" customFormat="1" ht="25.15" customHeight="1" x14ac:dyDescent="0.25">
      <c r="A514" s="11">
        <v>17</v>
      </c>
      <c r="B514" s="4" t="s">
        <v>628</v>
      </c>
      <c r="C514" s="52">
        <v>44653</v>
      </c>
      <c r="D514" s="17" t="s">
        <v>32</v>
      </c>
      <c r="E514" s="17" t="s">
        <v>32</v>
      </c>
      <c r="F514" s="53" t="s">
        <v>622</v>
      </c>
      <c r="G514" s="15" t="s">
        <v>32</v>
      </c>
      <c r="H514" s="6" t="s">
        <v>32</v>
      </c>
      <c r="I514" s="25" t="s">
        <v>32</v>
      </c>
      <c r="J514" s="26" t="s">
        <v>32</v>
      </c>
      <c r="K514" s="26" t="s">
        <v>654</v>
      </c>
      <c r="L514" s="38" t="s">
        <v>530</v>
      </c>
      <c r="M514" s="38" t="s">
        <v>530</v>
      </c>
      <c r="N514" s="26" t="s">
        <v>32</v>
      </c>
      <c r="O514" s="26" t="s">
        <v>32</v>
      </c>
      <c r="P514" s="26" t="s">
        <v>32</v>
      </c>
      <c r="Q514" s="26" t="s">
        <v>32</v>
      </c>
      <c r="R514" s="26" t="s">
        <v>32</v>
      </c>
      <c r="S514" s="17" t="s">
        <v>32</v>
      </c>
    </row>
    <row r="515" spans="1:39" s="27" customFormat="1" ht="25.15" customHeight="1" x14ac:dyDescent="0.25">
      <c r="A515" s="11">
        <v>18</v>
      </c>
      <c r="B515" s="4" t="s">
        <v>628</v>
      </c>
      <c r="C515" s="52">
        <v>44653</v>
      </c>
      <c r="D515" s="17" t="s">
        <v>32</v>
      </c>
      <c r="E515" s="17" t="s">
        <v>32</v>
      </c>
      <c r="F515" s="53" t="s">
        <v>623</v>
      </c>
      <c r="G515" s="15" t="s">
        <v>32</v>
      </c>
      <c r="H515" s="6" t="s">
        <v>32</v>
      </c>
      <c r="I515" s="25" t="s">
        <v>32</v>
      </c>
      <c r="J515" s="26" t="s">
        <v>32</v>
      </c>
      <c r="K515" s="26" t="s">
        <v>654</v>
      </c>
      <c r="L515" s="38" t="s">
        <v>530</v>
      </c>
      <c r="M515" s="38" t="s">
        <v>530</v>
      </c>
      <c r="N515" s="26" t="s">
        <v>32</v>
      </c>
      <c r="O515" s="26" t="s">
        <v>32</v>
      </c>
      <c r="P515" s="26" t="s">
        <v>32</v>
      </c>
      <c r="Q515" s="26" t="s">
        <v>32</v>
      </c>
      <c r="R515" s="26" t="s">
        <v>32</v>
      </c>
      <c r="S515" s="17" t="s">
        <v>32</v>
      </c>
    </row>
    <row r="516" spans="1:39" s="27" customFormat="1" ht="25.15" customHeight="1" x14ac:dyDescent="0.25">
      <c r="A516" s="11">
        <v>19</v>
      </c>
      <c r="B516" s="4" t="s">
        <v>628</v>
      </c>
      <c r="C516" s="52">
        <v>44653</v>
      </c>
      <c r="D516" s="17" t="s">
        <v>32</v>
      </c>
      <c r="E516" s="17" t="s">
        <v>32</v>
      </c>
      <c r="F516" s="53" t="s">
        <v>624</v>
      </c>
      <c r="G516" s="15" t="s">
        <v>32</v>
      </c>
      <c r="H516" s="6" t="s">
        <v>32</v>
      </c>
      <c r="I516" s="25" t="s">
        <v>32</v>
      </c>
      <c r="J516" s="26" t="s">
        <v>32</v>
      </c>
      <c r="K516" s="26" t="s">
        <v>654</v>
      </c>
      <c r="L516" s="38" t="s">
        <v>530</v>
      </c>
      <c r="M516" s="38" t="s">
        <v>530</v>
      </c>
      <c r="N516" s="26" t="s">
        <v>32</v>
      </c>
      <c r="O516" s="26" t="s">
        <v>32</v>
      </c>
      <c r="P516" s="26" t="s">
        <v>32</v>
      </c>
      <c r="Q516" s="26" t="s">
        <v>32</v>
      </c>
      <c r="R516" s="26" t="s">
        <v>32</v>
      </c>
      <c r="S516" s="17" t="s">
        <v>32</v>
      </c>
    </row>
    <row r="517" spans="1:39" s="27" customFormat="1" ht="25.15" customHeight="1" x14ac:dyDescent="0.25">
      <c r="A517" s="11">
        <v>20</v>
      </c>
      <c r="B517" s="4" t="s">
        <v>628</v>
      </c>
      <c r="C517" s="52">
        <v>44653</v>
      </c>
      <c r="D517" s="17" t="s">
        <v>32</v>
      </c>
      <c r="E517" s="17" t="s">
        <v>32</v>
      </c>
      <c r="F517" s="53" t="s">
        <v>625</v>
      </c>
      <c r="G517" s="15" t="s">
        <v>32</v>
      </c>
      <c r="H517" s="6" t="s">
        <v>32</v>
      </c>
      <c r="I517" s="25" t="s">
        <v>32</v>
      </c>
      <c r="J517" s="26" t="s">
        <v>32</v>
      </c>
      <c r="K517" s="26" t="s">
        <v>654</v>
      </c>
      <c r="L517" s="38" t="s">
        <v>530</v>
      </c>
      <c r="M517" s="38" t="s">
        <v>530</v>
      </c>
      <c r="N517" s="26" t="s">
        <v>32</v>
      </c>
      <c r="O517" s="26" t="s">
        <v>32</v>
      </c>
      <c r="P517" s="26" t="s">
        <v>32</v>
      </c>
      <c r="Q517" s="26" t="s">
        <v>32</v>
      </c>
      <c r="R517" s="26" t="s">
        <v>32</v>
      </c>
      <c r="S517" s="17" t="s">
        <v>32</v>
      </c>
    </row>
    <row r="518" spans="1:39" s="4" customFormat="1" ht="25.15" customHeight="1" x14ac:dyDescent="0.25">
      <c r="A518" s="11">
        <v>21</v>
      </c>
      <c r="B518" s="4" t="s">
        <v>628</v>
      </c>
      <c r="C518" s="52">
        <v>44653</v>
      </c>
      <c r="D518" s="17" t="s">
        <v>32</v>
      </c>
      <c r="E518" s="17" t="s">
        <v>32</v>
      </c>
      <c r="F518" s="53" t="s">
        <v>627</v>
      </c>
      <c r="G518" s="15" t="s">
        <v>32</v>
      </c>
      <c r="H518" s="6" t="s">
        <v>32</v>
      </c>
      <c r="I518" s="25" t="s">
        <v>32</v>
      </c>
      <c r="J518" s="26" t="s">
        <v>32</v>
      </c>
      <c r="K518" s="26" t="s">
        <v>654</v>
      </c>
      <c r="L518" s="38" t="s">
        <v>530</v>
      </c>
      <c r="M518" s="38" t="s">
        <v>530</v>
      </c>
      <c r="N518" s="26" t="s">
        <v>32</v>
      </c>
      <c r="O518" s="26" t="s">
        <v>32</v>
      </c>
      <c r="P518" s="26" t="s">
        <v>32</v>
      </c>
      <c r="Q518" s="26" t="s">
        <v>32</v>
      </c>
      <c r="R518" s="26" t="s">
        <v>32</v>
      </c>
      <c r="S518" s="17" t="s">
        <v>32</v>
      </c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  <c r="AK518" s="27"/>
      <c r="AL518" s="27"/>
      <c r="AM518" s="27"/>
    </row>
    <row r="519" spans="1:39" s="27" customFormat="1" ht="25.15" customHeight="1" x14ac:dyDescent="0.25">
      <c r="A519" s="11">
        <v>22</v>
      </c>
      <c r="B519" s="11"/>
      <c r="C519" s="45" t="s">
        <v>32</v>
      </c>
      <c r="D519" s="36" t="s">
        <v>379</v>
      </c>
      <c r="E519" s="18" t="s">
        <v>21</v>
      </c>
      <c r="F519" s="20" t="s">
        <v>517</v>
      </c>
      <c r="G519" s="20">
        <v>40850549</v>
      </c>
      <c r="H519" s="20" t="s">
        <v>41</v>
      </c>
      <c r="I519" s="21" t="s">
        <v>530</v>
      </c>
      <c r="J519" s="18" t="s">
        <v>216</v>
      </c>
      <c r="K519" s="18" t="s">
        <v>645</v>
      </c>
      <c r="L519" s="18" t="s">
        <v>7</v>
      </c>
      <c r="M519" s="18" t="s">
        <v>9</v>
      </c>
      <c r="N519" s="18" t="s">
        <v>32</v>
      </c>
      <c r="O519" s="17" t="s">
        <v>666</v>
      </c>
      <c r="P519" s="11" t="s">
        <v>108</v>
      </c>
      <c r="Q519" s="18" t="s">
        <v>32</v>
      </c>
      <c r="R519" s="18" t="s">
        <v>114</v>
      </c>
      <c r="S519" s="18" t="s">
        <v>32</v>
      </c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</row>
    <row r="520" spans="1:39" s="4" customFormat="1" ht="25.15" customHeight="1" x14ac:dyDescent="0.25">
      <c r="C520" s="39"/>
      <c r="D520" s="17"/>
      <c r="E520" s="17"/>
      <c r="F520" s="15"/>
      <c r="G520" s="15"/>
      <c r="H520" s="15"/>
      <c r="I520" s="15"/>
      <c r="J520" s="17"/>
      <c r="K520" s="17"/>
      <c r="L520" s="18"/>
      <c r="M520" s="18"/>
      <c r="N520" s="17"/>
      <c r="O520" s="17"/>
      <c r="P520" s="17"/>
      <c r="Q520" s="17"/>
      <c r="R520" s="17"/>
      <c r="S520" s="17"/>
    </row>
    <row r="521" spans="1:39" s="4" customFormat="1" ht="25.15" customHeight="1" x14ac:dyDescent="0.25">
      <c r="C521" s="39"/>
      <c r="D521" s="17"/>
      <c r="E521" s="17"/>
      <c r="F521" s="15"/>
      <c r="G521" s="15"/>
      <c r="H521" s="15"/>
      <c r="I521" s="15"/>
      <c r="J521" s="17"/>
      <c r="K521" s="17"/>
      <c r="L521" s="18"/>
      <c r="M521" s="18"/>
      <c r="N521" s="17"/>
      <c r="O521" s="17"/>
      <c r="P521" s="17"/>
      <c r="Q521" s="17"/>
      <c r="R521" s="17"/>
      <c r="S521" s="17"/>
    </row>
    <row r="522" spans="1:39" s="4" customFormat="1" ht="25.15" customHeight="1" x14ac:dyDescent="0.25">
      <c r="C522" s="39"/>
      <c r="D522" s="17"/>
      <c r="E522" s="17"/>
      <c r="F522" s="15"/>
      <c r="G522" s="15"/>
      <c r="H522" s="15"/>
      <c r="I522" s="15"/>
      <c r="J522" s="17"/>
      <c r="K522" s="17"/>
      <c r="L522" s="18"/>
      <c r="M522" s="18"/>
      <c r="N522" s="17"/>
      <c r="O522" s="17"/>
      <c r="P522" s="17"/>
      <c r="Q522" s="17"/>
      <c r="R522" s="17"/>
      <c r="S522" s="17"/>
    </row>
    <row r="523" spans="1:39" s="4" customFormat="1" ht="25.15" customHeight="1" x14ac:dyDescent="0.25">
      <c r="C523" s="39"/>
      <c r="D523" s="17"/>
      <c r="E523" s="17"/>
      <c r="F523" s="15"/>
      <c r="G523" s="15"/>
      <c r="H523" s="15"/>
      <c r="I523" s="15"/>
      <c r="J523" s="17"/>
      <c r="K523" s="17"/>
      <c r="L523" s="18"/>
      <c r="M523" s="18"/>
      <c r="N523" s="17"/>
      <c r="O523" s="17"/>
      <c r="P523" s="17"/>
      <c r="Q523" s="17"/>
      <c r="R523" s="17"/>
      <c r="S523" s="17"/>
    </row>
    <row r="524" spans="1:39" s="4" customFormat="1" ht="25.15" customHeight="1" x14ac:dyDescent="0.25">
      <c r="C524" s="39"/>
      <c r="D524" s="17"/>
      <c r="E524" s="17"/>
      <c r="F524" s="15"/>
      <c r="G524" s="15"/>
      <c r="H524" s="15"/>
      <c r="I524" s="15"/>
      <c r="J524" s="17"/>
      <c r="K524" s="17"/>
      <c r="L524" s="18"/>
      <c r="M524" s="18"/>
      <c r="N524" s="17"/>
      <c r="O524" s="17"/>
      <c r="P524" s="17"/>
      <c r="Q524" s="17"/>
      <c r="R524" s="17"/>
      <c r="S524" s="17"/>
    </row>
    <row r="525" spans="1:39" s="4" customFormat="1" ht="25.15" customHeight="1" x14ac:dyDescent="0.25">
      <c r="C525" s="39"/>
      <c r="D525" s="17"/>
      <c r="E525" s="17"/>
      <c r="F525" s="15"/>
      <c r="G525" s="15"/>
      <c r="H525" s="15"/>
      <c r="I525" s="15"/>
      <c r="J525" s="17"/>
      <c r="K525" s="17"/>
      <c r="L525" s="18"/>
      <c r="M525" s="18"/>
      <c r="N525" s="17"/>
      <c r="O525" s="17"/>
      <c r="P525" s="17"/>
      <c r="Q525" s="17"/>
      <c r="R525" s="17"/>
      <c r="S525" s="17"/>
    </row>
    <row r="526" spans="1:39" s="4" customFormat="1" ht="25.15" customHeight="1" x14ac:dyDescent="0.25">
      <c r="C526" s="39"/>
      <c r="D526" s="17"/>
      <c r="E526" s="17"/>
      <c r="F526" s="15"/>
      <c r="G526" s="15"/>
      <c r="H526" s="15"/>
      <c r="I526" s="15"/>
      <c r="J526" s="17"/>
      <c r="K526" s="17"/>
      <c r="L526" s="18"/>
      <c r="M526" s="18"/>
      <c r="N526" s="17"/>
      <c r="O526" s="17"/>
      <c r="P526" s="17"/>
      <c r="Q526" s="17"/>
      <c r="R526" s="17"/>
      <c r="S526" s="17"/>
    </row>
    <row r="527" spans="1:39" s="4" customFormat="1" ht="25.15" customHeight="1" x14ac:dyDescent="0.25">
      <c r="C527" s="39"/>
      <c r="D527" s="17"/>
      <c r="E527" s="17"/>
      <c r="F527" s="15"/>
      <c r="G527" s="15"/>
      <c r="H527" s="15"/>
      <c r="I527" s="15"/>
      <c r="J527" s="17"/>
      <c r="K527" s="17"/>
      <c r="L527" s="18"/>
      <c r="M527" s="18"/>
      <c r="N527" s="17"/>
      <c r="O527" s="17"/>
      <c r="P527" s="17"/>
      <c r="Q527" s="17"/>
      <c r="R527" s="17"/>
      <c r="S527" s="17"/>
    </row>
    <row r="528" spans="1:39" s="4" customFormat="1" ht="25.15" customHeight="1" x14ac:dyDescent="0.25">
      <c r="C528" s="39"/>
      <c r="D528" s="17"/>
      <c r="E528" s="17"/>
      <c r="F528" s="15"/>
      <c r="G528" s="15"/>
      <c r="H528" s="15"/>
      <c r="I528" s="15"/>
      <c r="J528" s="17"/>
      <c r="K528" s="17"/>
      <c r="L528" s="18"/>
      <c r="M528" s="18"/>
      <c r="N528" s="17"/>
      <c r="O528" s="17"/>
      <c r="P528" s="17"/>
      <c r="Q528" s="17"/>
      <c r="R528" s="17"/>
      <c r="S528" s="17"/>
    </row>
    <row r="529" spans="3:19" s="4" customFormat="1" ht="25.15" customHeight="1" x14ac:dyDescent="0.25">
      <c r="C529" s="39"/>
      <c r="D529" s="17"/>
      <c r="E529" s="17"/>
      <c r="F529" s="15"/>
      <c r="G529" s="15"/>
      <c r="H529" s="15"/>
      <c r="I529" s="15"/>
      <c r="J529" s="17"/>
      <c r="K529" s="17"/>
      <c r="L529" s="18"/>
      <c r="M529" s="18"/>
      <c r="N529" s="17"/>
      <c r="O529" s="17"/>
      <c r="P529" s="17"/>
      <c r="Q529" s="17"/>
      <c r="R529" s="17"/>
      <c r="S529" s="17"/>
    </row>
    <row r="530" spans="3:19" s="4" customFormat="1" ht="25.15" customHeight="1" x14ac:dyDescent="0.25">
      <c r="C530" s="39"/>
      <c r="D530" s="17"/>
      <c r="E530" s="17"/>
      <c r="F530" s="15"/>
      <c r="G530" s="15"/>
      <c r="H530" s="15"/>
      <c r="I530" s="15"/>
      <c r="J530" s="17"/>
      <c r="K530" s="17"/>
      <c r="L530" s="18"/>
      <c r="M530" s="18"/>
      <c r="N530" s="17"/>
      <c r="O530" s="17"/>
      <c r="P530" s="17"/>
      <c r="Q530" s="17"/>
      <c r="R530" s="17"/>
      <c r="S530" s="17"/>
    </row>
    <row r="531" spans="3:19" s="4" customFormat="1" ht="25.15" customHeight="1" x14ac:dyDescent="0.25">
      <c r="C531" s="39"/>
      <c r="D531" s="17"/>
      <c r="E531" s="17"/>
      <c r="F531" s="15"/>
      <c r="G531" s="15"/>
      <c r="H531" s="15"/>
      <c r="I531" s="15"/>
      <c r="J531" s="17"/>
      <c r="K531" s="17"/>
      <c r="L531" s="18"/>
      <c r="M531" s="18"/>
      <c r="N531" s="17"/>
      <c r="O531" s="17"/>
      <c r="P531" s="17"/>
      <c r="Q531" s="17"/>
      <c r="R531" s="17"/>
      <c r="S531" s="17"/>
    </row>
    <row r="532" spans="3:19" s="4" customFormat="1" ht="25.15" customHeight="1" x14ac:dyDescent="0.25">
      <c r="C532" s="39"/>
      <c r="D532" s="17"/>
      <c r="E532" s="17"/>
      <c r="F532" s="15"/>
      <c r="G532" s="15"/>
      <c r="H532" s="15"/>
      <c r="I532" s="15"/>
      <c r="J532" s="17"/>
      <c r="K532" s="17"/>
      <c r="L532" s="18"/>
      <c r="M532" s="18"/>
      <c r="N532" s="17"/>
      <c r="O532" s="17"/>
      <c r="P532" s="17"/>
      <c r="Q532" s="17"/>
      <c r="R532" s="17"/>
      <c r="S532" s="17"/>
    </row>
    <row r="533" spans="3:19" s="4" customFormat="1" ht="25.15" customHeight="1" x14ac:dyDescent="0.25">
      <c r="C533" s="39"/>
      <c r="D533" s="17"/>
      <c r="E533" s="17"/>
      <c r="F533" s="15"/>
      <c r="G533" s="15"/>
      <c r="H533" s="15"/>
      <c r="I533" s="15"/>
      <c r="J533" s="17"/>
      <c r="K533" s="17"/>
      <c r="L533" s="18"/>
      <c r="M533" s="18"/>
      <c r="N533" s="17"/>
      <c r="O533" s="17"/>
      <c r="P533" s="17"/>
      <c r="Q533" s="17"/>
      <c r="R533" s="17"/>
      <c r="S533" s="17"/>
    </row>
    <row r="534" spans="3:19" s="4" customFormat="1" ht="25.15" customHeight="1" x14ac:dyDescent="0.25">
      <c r="C534" s="39"/>
      <c r="D534" s="17"/>
      <c r="E534" s="17"/>
      <c r="F534" s="15"/>
      <c r="G534" s="15"/>
      <c r="H534" s="15"/>
      <c r="I534" s="15"/>
      <c r="J534" s="17"/>
      <c r="K534" s="17"/>
      <c r="L534" s="18"/>
      <c r="M534" s="18"/>
      <c r="N534" s="17"/>
      <c r="O534" s="17"/>
      <c r="P534" s="17"/>
      <c r="Q534" s="17"/>
      <c r="R534" s="17"/>
      <c r="S534" s="17"/>
    </row>
    <row r="535" spans="3:19" s="4" customFormat="1" ht="25.15" customHeight="1" x14ac:dyDescent="0.25">
      <c r="C535" s="39"/>
      <c r="D535" s="17"/>
      <c r="E535" s="17"/>
      <c r="F535" s="15"/>
      <c r="G535" s="15"/>
      <c r="H535" s="15"/>
      <c r="I535" s="15"/>
      <c r="J535" s="17"/>
      <c r="K535" s="17"/>
      <c r="L535" s="18"/>
      <c r="M535" s="18"/>
      <c r="N535" s="17"/>
      <c r="O535" s="17"/>
      <c r="P535" s="17"/>
      <c r="Q535" s="17"/>
      <c r="R535" s="17"/>
      <c r="S535" s="17"/>
    </row>
    <row r="536" spans="3:19" s="4" customFormat="1" ht="25.15" customHeight="1" x14ac:dyDescent="0.25">
      <c r="C536" s="39"/>
      <c r="D536" s="17"/>
      <c r="E536" s="17"/>
      <c r="F536" s="15"/>
      <c r="G536" s="15"/>
      <c r="H536" s="15"/>
      <c r="I536" s="15"/>
      <c r="J536" s="17"/>
      <c r="K536" s="17"/>
      <c r="L536" s="18"/>
      <c r="M536" s="18"/>
      <c r="N536" s="17"/>
      <c r="O536" s="17"/>
      <c r="P536" s="17"/>
      <c r="Q536" s="17"/>
      <c r="R536" s="17"/>
      <c r="S536" s="17"/>
    </row>
    <row r="537" spans="3:19" s="4" customFormat="1" ht="25.15" customHeight="1" x14ac:dyDescent="0.25">
      <c r="C537" s="39"/>
      <c r="D537" s="17"/>
      <c r="E537" s="17"/>
      <c r="F537" s="15"/>
      <c r="G537" s="15"/>
      <c r="H537" s="15"/>
      <c r="I537" s="15"/>
      <c r="J537" s="17"/>
      <c r="K537" s="17"/>
      <c r="L537" s="18"/>
      <c r="M537" s="18"/>
      <c r="N537" s="17"/>
      <c r="O537" s="17"/>
      <c r="P537" s="17"/>
      <c r="Q537" s="17"/>
      <c r="R537" s="17"/>
      <c r="S537" s="17"/>
    </row>
    <row r="538" spans="3:19" s="4" customFormat="1" ht="25.15" customHeight="1" x14ac:dyDescent="0.25">
      <c r="C538" s="39"/>
      <c r="D538" s="17"/>
      <c r="E538" s="17"/>
      <c r="F538" s="15"/>
      <c r="G538" s="15"/>
      <c r="H538" s="15"/>
      <c r="I538" s="15"/>
      <c r="J538" s="17"/>
      <c r="K538" s="17"/>
      <c r="L538" s="18"/>
      <c r="M538" s="18"/>
      <c r="N538" s="17"/>
      <c r="O538" s="17"/>
      <c r="P538" s="17"/>
      <c r="Q538" s="17"/>
      <c r="R538" s="17"/>
      <c r="S538" s="17"/>
    </row>
    <row r="539" spans="3:19" s="4" customFormat="1" ht="25.15" customHeight="1" x14ac:dyDescent="0.25">
      <c r="C539" s="39"/>
      <c r="D539" s="17"/>
      <c r="E539" s="17"/>
      <c r="F539" s="15"/>
      <c r="G539" s="15"/>
      <c r="H539" s="15"/>
      <c r="I539" s="15"/>
      <c r="J539" s="17"/>
      <c r="K539" s="17"/>
      <c r="L539" s="18"/>
      <c r="M539" s="18"/>
      <c r="N539" s="17"/>
      <c r="O539" s="17"/>
      <c r="P539" s="17"/>
      <c r="Q539" s="17"/>
      <c r="R539" s="17"/>
      <c r="S539" s="17"/>
    </row>
    <row r="540" spans="3:19" s="4" customFormat="1" ht="25.15" customHeight="1" x14ac:dyDescent="0.25">
      <c r="C540" s="39"/>
      <c r="D540" s="17"/>
      <c r="E540" s="17"/>
      <c r="F540" s="15"/>
      <c r="G540" s="15"/>
      <c r="H540" s="15"/>
      <c r="I540" s="15"/>
      <c r="J540" s="17"/>
      <c r="K540" s="17"/>
      <c r="L540" s="18"/>
      <c r="M540" s="18"/>
      <c r="N540" s="17"/>
      <c r="O540" s="17"/>
      <c r="P540" s="17"/>
      <c r="Q540" s="17"/>
      <c r="R540" s="17"/>
      <c r="S540" s="17"/>
    </row>
    <row r="541" spans="3:19" s="4" customFormat="1" ht="25.15" customHeight="1" x14ac:dyDescent="0.25">
      <c r="C541" s="39"/>
      <c r="D541" s="17"/>
      <c r="E541" s="17"/>
      <c r="F541" s="15"/>
      <c r="G541" s="15"/>
      <c r="H541" s="15"/>
      <c r="I541" s="15"/>
      <c r="J541" s="17"/>
      <c r="K541" s="17"/>
      <c r="L541" s="18"/>
      <c r="M541" s="18"/>
      <c r="N541" s="17"/>
      <c r="O541" s="17"/>
      <c r="P541" s="17"/>
      <c r="Q541" s="17"/>
      <c r="R541" s="17"/>
      <c r="S541" s="17"/>
    </row>
    <row r="542" spans="3:19" s="4" customFormat="1" ht="25.15" customHeight="1" x14ac:dyDescent="0.25">
      <c r="C542" s="39"/>
      <c r="D542" s="17"/>
      <c r="E542" s="17"/>
      <c r="F542" s="15"/>
      <c r="G542" s="15"/>
      <c r="H542" s="15"/>
      <c r="I542" s="15"/>
      <c r="J542" s="17"/>
      <c r="K542" s="17"/>
      <c r="L542" s="18"/>
      <c r="M542" s="18"/>
      <c r="N542" s="17"/>
      <c r="O542" s="17"/>
      <c r="P542" s="17"/>
      <c r="Q542" s="17"/>
      <c r="R542" s="17"/>
      <c r="S542" s="17"/>
    </row>
    <row r="543" spans="3:19" s="4" customFormat="1" ht="25.15" customHeight="1" x14ac:dyDescent="0.25">
      <c r="C543" s="39"/>
      <c r="D543" s="17"/>
      <c r="E543" s="17"/>
      <c r="F543" s="15"/>
      <c r="G543" s="15"/>
      <c r="H543" s="15"/>
      <c r="I543" s="15"/>
      <c r="J543" s="17"/>
      <c r="K543" s="17"/>
      <c r="L543" s="18"/>
      <c r="M543" s="18"/>
      <c r="N543" s="17"/>
      <c r="O543" s="17"/>
      <c r="P543" s="17"/>
      <c r="Q543" s="17"/>
      <c r="R543" s="17"/>
      <c r="S543" s="17"/>
    </row>
    <row r="544" spans="3:19" s="4" customFormat="1" ht="25.15" customHeight="1" x14ac:dyDescent="0.25">
      <c r="C544" s="39"/>
      <c r="D544" s="17"/>
      <c r="E544" s="17"/>
      <c r="F544" s="15"/>
      <c r="G544" s="15"/>
      <c r="H544" s="15"/>
      <c r="I544" s="15"/>
      <c r="J544" s="17"/>
      <c r="K544" s="17"/>
      <c r="L544" s="18"/>
      <c r="M544" s="18"/>
      <c r="N544" s="17"/>
      <c r="O544" s="17"/>
      <c r="P544" s="17"/>
      <c r="Q544" s="17"/>
      <c r="R544" s="17"/>
      <c r="S544" s="17"/>
    </row>
    <row r="545" spans="3:19" s="4" customFormat="1" ht="25.15" customHeight="1" x14ac:dyDescent="0.25">
      <c r="C545" s="39"/>
      <c r="D545" s="17"/>
      <c r="E545" s="17"/>
      <c r="F545" s="15"/>
      <c r="G545" s="15"/>
      <c r="H545" s="15"/>
      <c r="I545" s="15"/>
      <c r="J545" s="17"/>
      <c r="K545" s="17"/>
      <c r="L545" s="18"/>
      <c r="M545" s="18"/>
      <c r="N545" s="17"/>
      <c r="O545" s="17"/>
      <c r="P545" s="17"/>
      <c r="Q545" s="17"/>
      <c r="R545" s="17"/>
      <c r="S545" s="17"/>
    </row>
    <row r="546" spans="3:19" s="4" customFormat="1" ht="25.15" customHeight="1" x14ac:dyDescent="0.25">
      <c r="C546" s="39"/>
      <c r="D546" s="17"/>
      <c r="E546" s="17"/>
      <c r="F546" s="15"/>
      <c r="G546" s="15"/>
      <c r="H546" s="15"/>
      <c r="I546" s="15"/>
      <c r="J546" s="17"/>
      <c r="K546" s="17"/>
      <c r="L546" s="18"/>
      <c r="M546" s="18"/>
      <c r="N546" s="17"/>
      <c r="O546" s="17"/>
      <c r="P546" s="17"/>
      <c r="Q546" s="17"/>
      <c r="R546" s="17"/>
      <c r="S546" s="17"/>
    </row>
    <row r="547" spans="3:19" s="4" customFormat="1" ht="25.15" customHeight="1" x14ac:dyDescent="0.25">
      <c r="C547" s="39"/>
      <c r="D547" s="17"/>
      <c r="E547" s="17"/>
      <c r="F547" s="15"/>
      <c r="G547" s="15"/>
      <c r="H547" s="15"/>
      <c r="I547" s="15"/>
      <c r="J547" s="17"/>
      <c r="K547" s="17"/>
      <c r="L547" s="18"/>
      <c r="M547" s="18"/>
      <c r="N547" s="17"/>
      <c r="O547" s="17"/>
      <c r="P547" s="17"/>
      <c r="Q547" s="17"/>
      <c r="R547" s="17"/>
      <c r="S547" s="17"/>
    </row>
    <row r="548" spans="3:19" s="4" customFormat="1" ht="25.15" customHeight="1" x14ac:dyDescent="0.25">
      <c r="C548" s="39"/>
      <c r="D548" s="17"/>
      <c r="E548" s="17"/>
      <c r="F548" s="15"/>
      <c r="G548" s="15"/>
      <c r="H548" s="15"/>
      <c r="I548" s="15"/>
      <c r="J548" s="17"/>
      <c r="K548" s="17"/>
      <c r="L548" s="18"/>
      <c r="M548" s="18"/>
      <c r="N548" s="17"/>
      <c r="O548" s="17"/>
      <c r="P548" s="17"/>
      <c r="Q548" s="17"/>
      <c r="R548" s="17"/>
      <c r="S548" s="17"/>
    </row>
    <row r="549" spans="3:19" s="4" customFormat="1" ht="25.15" customHeight="1" x14ac:dyDescent="0.25">
      <c r="C549" s="39"/>
      <c r="D549" s="17"/>
      <c r="E549" s="17"/>
      <c r="F549" s="15"/>
      <c r="G549" s="15"/>
      <c r="H549" s="15"/>
      <c r="I549" s="15"/>
      <c r="J549" s="17"/>
      <c r="K549" s="17"/>
      <c r="L549" s="18"/>
      <c r="M549" s="18"/>
      <c r="N549" s="17"/>
      <c r="O549" s="17"/>
      <c r="P549" s="17"/>
      <c r="Q549" s="17"/>
      <c r="R549" s="17"/>
      <c r="S549" s="17"/>
    </row>
    <row r="550" spans="3:19" s="4" customFormat="1" ht="25.15" customHeight="1" x14ac:dyDescent="0.25">
      <c r="C550" s="39"/>
      <c r="D550" s="17"/>
      <c r="E550" s="17"/>
      <c r="F550" s="15"/>
      <c r="G550" s="15"/>
      <c r="H550" s="15"/>
      <c r="I550" s="15"/>
      <c r="J550" s="17"/>
      <c r="K550" s="17"/>
      <c r="L550" s="18"/>
      <c r="M550" s="18"/>
      <c r="N550" s="17"/>
      <c r="O550" s="17"/>
      <c r="P550" s="17"/>
      <c r="Q550" s="17"/>
      <c r="R550" s="17"/>
      <c r="S550" s="17"/>
    </row>
  </sheetData>
  <autoFilter ref="B1:AM519" xr:uid="{16182A88-A03E-436F-B471-90613D0A07A4}">
    <sortState xmlns:xlrd2="http://schemas.microsoft.com/office/spreadsheetml/2017/richdata2" ref="B2:AM519">
      <sortCondition ref="C1:C519"/>
    </sortState>
  </autoFilter>
  <phoneticPr fontId="8" type="noConversion"/>
  <conditionalFormatting sqref="C518 C440:C513 C520:C1048576 C1:C438">
    <cfRule type="timePeriod" dxfId="7" priority="9" timePeriod="lastMonth">
      <formula>AND(MONTH(C1)=MONTH(EDATE(TODAY(),0-1)),YEAR(C1)=YEAR(EDATE(TODAY(),0-1)))</formula>
    </cfRule>
  </conditionalFormatting>
  <conditionalFormatting sqref="A1:B1">
    <cfRule type="timePeriod" dxfId="6" priority="8" timePeriod="lastMonth">
      <formula>AND(MONTH(A1)=MONTH(EDATE(TODAY(),0-1)),YEAR(A1)=YEAR(EDATE(TODAY(),0-1)))</formula>
    </cfRule>
  </conditionalFormatting>
  <conditionalFormatting sqref="C514">
    <cfRule type="timePeriod" dxfId="5" priority="7" timePeriod="lastMonth">
      <formula>AND(MONTH(C514)=MONTH(EDATE(TODAY(),0-1)),YEAR(C514)=YEAR(EDATE(TODAY(),0-1)))</formula>
    </cfRule>
  </conditionalFormatting>
  <conditionalFormatting sqref="C515">
    <cfRule type="timePeriod" dxfId="4" priority="6" timePeriod="lastMonth">
      <formula>AND(MONTH(C515)=MONTH(EDATE(TODAY(),0-1)),YEAR(C515)=YEAR(EDATE(TODAY(),0-1)))</formula>
    </cfRule>
  </conditionalFormatting>
  <conditionalFormatting sqref="C516">
    <cfRule type="timePeriod" dxfId="3" priority="5" timePeriod="lastMonth">
      <formula>AND(MONTH(C516)=MONTH(EDATE(TODAY(),0-1)),YEAR(C516)=YEAR(EDATE(TODAY(),0-1)))</formula>
    </cfRule>
  </conditionalFormatting>
  <conditionalFormatting sqref="C517">
    <cfRule type="timePeriod" dxfId="2" priority="3" timePeriod="lastMonth">
      <formula>AND(MONTH(C517)=MONTH(EDATE(TODAY(),0-1)),YEAR(C517)=YEAR(EDATE(TODAY(),0-1)))</formula>
    </cfRule>
  </conditionalFormatting>
  <conditionalFormatting sqref="C519">
    <cfRule type="timePeriod" dxfId="1" priority="2" timePeriod="lastMonth">
      <formula>AND(MONTH(C519)=MONTH(EDATE(TODAY(),0-1)),YEAR(C519)=YEAR(EDATE(TODAY(),0-1)))</formula>
    </cfRule>
  </conditionalFormatting>
  <conditionalFormatting sqref="C439">
    <cfRule type="timePeriod" dxfId="0" priority="1" timePeriod="lastMonth">
      <formula>AND(MONTH(C439)=MONTH(EDATE(TODAY(),0-1)),YEAR(C439)=YEAR(EDATE(TODAY(),0-1)))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301FF-474D-4248-BFFD-08DE0366AF1F}">
  <dimension ref="B2:O41"/>
  <sheetViews>
    <sheetView showGridLines="0" tabSelected="1" zoomScale="80" zoomScaleNormal="80" workbookViewId="0">
      <selection activeCell="Q12" sqref="Q12"/>
    </sheetView>
  </sheetViews>
  <sheetFormatPr baseColWidth="10" defaultRowHeight="15" x14ac:dyDescent="0.25"/>
  <cols>
    <col min="1" max="1" width="7.85546875" customWidth="1"/>
    <col min="2" max="2" width="18.42578125" style="22" bestFit="1" customWidth="1"/>
    <col min="3" max="3" width="46" style="22" bestFit="1" customWidth="1"/>
    <col min="4" max="9" width="9.7109375" customWidth="1"/>
    <col min="12" max="12" width="12.5703125" bestFit="1" customWidth="1"/>
  </cols>
  <sheetData>
    <row r="2" spans="2:15" x14ac:dyDescent="0.25">
      <c r="B2" s="81" t="s">
        <v>694</v>
      </c>
      <c r="C2" s="70" t="s">
        <v>690</v>
      </c>
      <c r="D2" s="71" t="s">
        <v>554</v>
      </c>
      <c r="E2" s="71" t="s">
        <v>553</v>
      </c>
      <c r="F2" s="71" t="s">
        <v>555</v>
      </c>
      <c r="G2" s="71" t="s">
        <v>628</v>
      </c>
      <c r="H2" s="71" t="s">
        <v>631</v>
      </c>
      <c r="I2" s="71" t="s">
        <v>632</v>
      </c>
      <c r="J2" s="71" t="s">
        <v>698</v>
      </c>
      <c r="K2" s="71" t="s">
        <v>699</v>
      </c>
      <c r="L2" s="71" t="s">
        <v>700</v>
      </c>
      <c r="M2" s="71" t="s">
        <v>701</v>
      </c>
      <c r="N2" s="71" t="s">
        <v>702</v>
      </c>
      <c r="O2" s="71" t="s">
        <v>658</v>
      </c>
    </row>
    <row r="3" spans="2:15" x14ac:dyDescent="0.25">
      <c r="B3" s="81"/>
      <c r="C3" s="70" t="s">
        <v>691</v>
      </c>
      <c r="D3" s="71">
        <f>COUNTIF('ING CHATS'!B:B, "Enero")</f>
        <v>56</v>
      </c>
      <c r="E3" s="71">
        <f>COUNTIF('ING CHATS'!B:B, "Febrero")</f>
        <v>189</v>
      </c>
      <c r="F3" s="71">
        <f>COUNTIF('ING CHATS'!B:B, "Marzo")</f>
        <v>247</v>
      </c>
      <c r="G3" s="71">
        <f>COUNTIF('ING CHATS'!B:B, "Abril")</f>
        <v>21</v>
      </c>
      <c r="H3" s="71">
        <f>COUNTIF('ING CHATS'!B:B, "Mayo")</f>
        <v>0</v>
      </c>
      <c r="I3" s="71">
        <f>COUNTIF('ING CHATS'!B:B, "Junio")</f>
        <v>0</v>
      </c>
    </row>
    <row r="4" spans="2:15" ht="15.75" x14ac:dyDescent="0.3">
      <c r="B4" s="82" t="s">
        <v>380</v>
      </c>
      <c r="C4" s="60" t="s">
        <v>381</v>
      </c>
      <c r="D4" s="61">
        <f>COUNTIFS('ING CHATS'!B:B,"Enero",'ING CHATS'!D:D,"Tefi")</f>
        <v>20</v>
      </c>
      <c r="E4" s="61">
        <f>COUNTIFS('ING CHATS'!B:B,"Febrero",'ING CHATS'!D:D,"Tefi")</f>
        <v>53</v>
      </c>
      <c r="F4" s="61">
        <f>COUNTIFS('ING CHATS'!B:B,"Marzo",'ING CHATS'!D:D,"Tefi")</f>
        <v>143</v>
      </c>
      <c r="G4" s="61">
        <f>COUNTIFS('ING CHATS'!B:B,"Abril",'ING CHATS'!D:D,"Tefi")</f>
        <v>5</v>
      </c>
      <c r="H4" s="61">
        <f>COUNTIFS('ING CHATS'!B:B,"Mayol",'ING CHATS'!D:D,"Tefi")</f>
        <v>0</v>
      </c>
      <c r="I4" s="61">
        <f>COUNTIFS('ING CHATS'!B:B,"Junio",'ING CHATS'!D:D,"Tefi")</f>
        <v>0</v>
      </c>
    </row>
    <row r="5" spans="2:15" ht="15.75" x14ac:dyDescent="0.3">
      <c r="B5" s="82"/>
      <c r="C5" s="62" t="s">
        <v>382</v>
      </c>
      <c r="D5" s="61">
        <f>COUNTIFS('ING CHATS'!B:B,"Enero",'ING CHATS'!D:D,"Yuriko")</f>
        <v>18</v>
      </c>
      <c r="E5" s="61">
        <f>COUNTIFS('ING CHATS'!B:B,"Febrero",'ING CHATS'!D:D,"Yuriko")</f>
        <v>80</v>
      </c>
      <c r="F5" s="61">
        <f>COUNTIFS('ING CHATS'!B:B,"Marzo",'ING CHATS'!D:D,"Yuriko")</f>
        <v>31</v>
      </c>
      <c r="G5" s="61">
        <f>COUNTIFS('ING CHATS'!B:B,"Abril",'ING CHATS'!D:D,"Yuriko")</f>
        <v>0</v>
      </c>
      <c r="H5" s="61">
        <f>COUNTIFS('ING CHATS'!B:B,"Mayol",'ING CHATS'!D:D,"Yuriko")</f>
        <v>0</v>
      </c>
      <c r="I5" s="61">
        <f>COUNTIFS('ING CHATS'!B:B,"Junio",'ING CHATS'!D:D,"Yuriko")</f>
        <v>0</v>
      </c>
    </row>
    <row r="6" spans="2:15" ht="15.75" x14ac:dyDescent="0.3">
      <c r="B6" s="82"/>
      <c r="C6" s="60" t="s">
        <v>301</v>
      </c>
      <c r="D6" s="61">
        <f>COUNTIFS('ING CHATS'!B:B,"Enero",'ING CHATS'!D:D,"SAC")</f>
        <v>0</v>
      </c>
      <c r="E6" s="61">
        <f>COUNTIFS('ING CHATS'!B:B,"Febrero",'ING CHATS'!D:D,"SAC")</f>
        <v>8</v>
      </c>
      <c r="F6" s="61">
        <f>COUNTIFS('ING CHATS'!B:B,"Marzo",'ING CHATS'!D:D,"SAC")</f>
        <v>3</v>
      </c>
      <c r="G6" s="61">
        <f>COUNTIFS('ING CHATS'!B:B,"Abril",'ING CHATS'!D:D,"SAC")</f>
        <v>0</v>
      </c>
      <c r="H6" s="61">
        <f>COUNTIFS('ING CHATS'!B:B,"Mayol",'ING CHATS'!D:D,"SAC")</f>
        <v>0</v>
      </c>
      <c r="I6" s="61">
        <f>COUNTIFS('ING CHATS'!B:B,"Junio",'ING CHATS'!D:D,"SAC")</f>
        <v>0</v>
      </c>
    </row>
    <row r="7" spans="2:15" ht="15.75" x14ac:dyDescent="0.3">
      <c r="B7" s="82"/>
      <c r="C7" s="60" t="s">
        <v>383</v>
      </c>
      <c r="D7" s="61">
        <f>COUNTIFS('ING CHATS'!B:B,"Enero",'ING CHATS'!D:D,"-")</f>
        <v>18</v>
      </c>
      <c r="E7" s="61">
        <f>COUNTIFS('ING CHATS'!B:B,"Febrero",'ING CHATS'!D:D,"-")</f>
        <v>48</v>
      </c>
      <c r="F7" s="61">
        <f>COUNTIFS('ING CHATS'!B:B,"Marzo",'ING CHATS'!D:D,"-")</f>
        <v>70</v>
      </c>
      <c r="G7" s="61">
        <f>COUNTIFS('ING CHATS'!B:B,"Abril",'ING CHATS'!D:D,"-")</f>
        <v>16</v>
      </c>
      <c r="H7" s="61">
        <f>COUNTIFS('ING CHATS'!B:B,"Mayol",'ING CHATS'!D:D,"-")</f>
        <v>0</v>
      </c>
      <c r="I7" s="61">
        <f>COUNTIFS('ING CHATS'!B:B,"Junio",'ING CHATS'!D:D,"-")</f>
        <v>0</v>
      </c>
    </row>
    <row r="8" spans="2:15" ht="15.75" x14ac:dyDescent="0.3">
      <c r="B8" s="83" t="s">
        <v>695</v>
      </c>
      <c r="C8" s="67" t="s">
        <v>384</v>
      </c>
      <c r="D8" s="68">
        <f>COUNTIFS('ING CHATS'!B:B,"Enero",'ING CHATS'!H:H,"CHICLAYO")</f>
        <v>3</v>
      </c>
      <c r="E8" s="68">
        <f>COUNTIFS('ING CHATS'!B:B,"Febrero",'ING CHATS'!H:H,"CHICLAYO")</f>
        <v>3</v>
      </c>
      <c r="F8" s="68">
        <f>COUNTIFS('ING CHATS'!B:B,"Marzo",'ING CHATS'!H:H,"CHICLAYO")</f>
        <v>51</v>
      </c>
      <c r="G8" s="68">
        <f>COUNTIFS('ING CHATS'!B:B,"Abril",'ING CHATS'!H:H,"CHICLAYO")</f>
        <v>3</v>
      </c>
      <c r="H8" s="68">
        <f>COUNTIFS('ING CHATS'!B:B,"Mayo",'ING CHATS'!H:H,"CHICLAYO")</f>
        <v>0</v>
      </c>
      <c r="I8" s="68">
        <f>COUNTIFS('ING CHATS'!B:B,"Mayo",'ING CHATS'!H:H,"CHICLAYO")</f>
        <v>0</v>
      </c>
    </row>
    <row r="9" spans="2:15" ht="15.75" x14ac:dyDescent="0.3">
      <c r="B9" s="83"/>
      <c r="C9" s="67" t="s">
        <v>386</v>
      </c>
      <c r="D9" s="68">
        <f>COUNTIFS('ING CHATS'!B:B,"Enero",'ING CHATS'!H:H,"LAMBAYEQUE")</f>
        <v>0</v>
      </c>
      <c r="E9" s="68">
        <f>COUNTIFS('ING CHATS'!B:B,"Febrero",'ING CHATS'!H:H,"LAMBAYEQUE")</f>
        <v>0</v>
      </c>
      <c r="F9" s="68">
        <f>COUNTIFS('ING CHATS'!B:B,"Marzo",'ING CHATS'!H:H,"LAMBAYEQUE")</f>
        <v>5</v>
      </c>
      <c r="G9" s="68">
        <f>COUNTIFS('ING CHATS'!B:B,"Abril",'ING CHATS'!H:H,"LAMBAYEQUE")</f>
        <v>0</v>
      </c>
      <c r="H9" s="68">
        <f>COUNTIFS('ING CHATS'!B:B,"Mayo",'ING CHATS'!H:H,"LAMBAYEQUE")</f>
        <v>0</v>
      </c>
      <c r="I9" s="68">
        <f>COUNTIFS('ING CHATS'!B:B,"Mayo",'ING CHATS'!H:H,"LAMBAYEQUE")</f>
        <v>0</v>
      </c>
      <c r="K9" t="s">
        <v>703</v>
      </c>
      <c r="N9" t="s">
        <v>704</v>
      </c>
    </row>
    <row r="10" spans="2:15" ht="15.75" x14ac:dyDescent="0.3">
      <c r="B10" s="83"/>
      <c r="C10" s="67" t="s">
        <v>387</v>
      </c>
      <c r="D10" s="68">
        <f>COUNTIFS('ING CHATS'!B:B,"Enero",'ING CHATS'!H:H,"CHIMBOTE")</f>
        <v>5</v>
      </c>
      <c r="E10" s="68">
        <f>COUNTIFS('ING CHATS'!B:B,"Febrero",'ING CHATS'!H:H,"CHIMBOTE")</f>
        <v>10</v>
      </c>
      <c r="F10" s="68">
        <f>COUNTIFS('ING CHATS'!B:B,"Marzo",'ING CHATS'!H:H,"CHIMBOTE")</f>
        <v>9</v>
      </c>
      <c r="G10" s="68">
        <f>COUNTIFS('ING CHATS'!B:B,"Abril",'ING CHATS'!H:H,"CHIMBOTE")</f>
        <v>1</v>
      </c>
      <c r="H10" s="68">
        <f>COUNTIFS('ING CHATS'!B:B,"Mayo",'ING CHATS'!H:H,"CHIMBOTE")</f>
        <v>0</v>
      </c>
      <c r="I10" s="68">
        <f>COUNTIFS('ING CHATS'!B:B,"Mayo",'ING CHATS'!H:H,"CHIMBOTE")</f>
        <v>0</v>
      </c>
    </row>
    <row r="11" spans="2:15" ht="15.75" x14ac:dyDescent="0.3">
      <c r="B11" s="83"/>
      <c r="C11" s="67" t="s">
        <v>385</v>
      </c>
      <c r="D11" s="68">
        <f>COUNTIFS('ING CHATS'!B:B,"Enero",'ING CHATS'!H:H,"CAÑETE")</f>
        <v>4</v>
      </c>
      <c r="E11" s="68">
        <f>COUNTIFS('ING CHATS'!B:B,"Febrero",'ING CHATS'!H:H,"CAÑETE")</f>
        <v>2</v>
      </c>
      <c r="F11" s="68">
        <f>COUNTIFS('ING CHATS'!B:B,"Marzo",'ING CHATS'!H:H,"CAÑETE")</f>
        <v>1</v>
      </c>
      <c r="G11" s="68">
        <f>COUNTIFS('ING CHATS'!B:B,"Abril",'ING CHATS'!H:H,"CAÑETE")</f>
        <v>0</v>
      </c>
      <c r="H11" s="68">
        <f>COUNTIFS('ING CHATS'!B:B,"Mayo",'ING CHATS'!H:H,"CAÑETE")</f>
        <v>0</v>
      </c>
      <c r="I11" s="68">
        <f>COUNTIFS('ING CHATS'!B:B,"Mayo",'ING CHATS'!H:H,"CAÑETE")</f>
        <v>0</v>
      </c>
      <c r="K11" s="79">
        <v>1</v>
      </c>
      <c r="L11" s="98">
        <f>D3</f>
        <v>56</v>
      </c>
      <c r="N11" s="79">
        <v>1</v>
      </c>
      <c r="O11" s="98">
        <v>8</v>
      </c>
    </row>
    <row r="12" spans="2:15" ht="15.75" x14ac:dyDescent="0.3">
      <c r="B12" s="83"/>
      <c r="C12" s="67" t="s">
        <v>388</v>
      </c>
      <c r="D12" s="68">
        <f>COUNTIFS('ING CHATS'!B:B,"Enero",'ING CHATS'!H:H,"CUSCO")</f>
        <v>11</v>
      </c>
      <c r="E12" s="68">
        <f>COUNTIFS('ING CHATS'!B:B,"Febrero",'ING CHATS'!H:H,"CUSCO")</f>
        <v>36</v>
      </c>
      <c r="F12" s="68">
        <f>COUNTIFS('ING CHATS'!B:B,"Marzo",'ING CHATS'!H:H,"CUSCO")</f>
        <v>11</v>
      </c>
      <c r="G12" s="68">
        <f>COUNTIFS('ING CHATS'!B:B,"Abril",'ING CHATS'!H:H,"CUSCO")</f>
        <v>0</v>
      </c>
      <c r="H12" s="68">
        <f>COUNTIFS('ING CHATS'!B:B,"Mayo",'ING CHATS'!H:H,"CUSCO")</f>
        <v>0</v>
      </c>
      <c r="I12" s="68">
        <f>COUNTIFS('ING CHATS'!B:B,"Mayo",'ING CHATS'!H:H,"CUSCO")</f>
        <v>0</v>
      </c>
      <c r="K12" s="79">
        <v>2</v>
      </c>
      <c r="L12" s="98">
        <f>E3</f>
        <v>189</v>
      </c>
      <c r="N12" s="79">
        <v>2</v>
      </c>
      <c r="O12" s="98">
        <v>1</v>
      </c>
    </row>
    <row r="13" spans="2:15" ht="15.75" x14ac:dyDescent="0.3">
      <c r="B13" s="83"/>
      <c r="C13" s="67" t="s">
        <v>389</v>
      </c>
      <c r="D13" s="68">
        <f>COUNTIFS('ING CHATS'!B:B,"Enero",'ING CHATS'!H:H,"HUANCAYO")</f>
        <v>10</v>
      </c>
      <c r="E13" s="68">
        <f>COUNTIFS('ING CHATS'!B:B,"Febrero",'ING CHATS'!H:H,"HUANCAYO")</f>
        <v>11</v>
      </c>
      <c r="F13" s="68">
        <f>COUNTIFS('ING CHATS'!B:B,"Marzo",'ING CHATS'!H:H,"HUANCAYO")</f>
        <v>13</v>
      </c>
      <c r="G13" s="68">
        <f>COUNTIFS('ING CHATS'!B:B,"Abril",'ING CHATS'!H:H,"HUANCAYO")</f>
        <v>0</v>
      </c>
      <c r="H13" s="68">
        <f>COUNTIFS('ING CHATS'!B:B,"Mayo",'ING CHATS'!H:H,"HUANCAYO")</f>
        <v>0</v>
      </c>
      <c r="I13" s="68">
        <f>COUNTIFS('ING CHATS'!B:B,"Mayo",'ING CHATS'!H:H,"HUANCAYO")</f>
        <v>0</v>
      </c>
      <c r="K13" s="79">
        <v>3</v>
      </c>
      <c r="L13" s="98">
        <f>F3</f>
        <v>247</v>
      </c>
      <c r="N13" s="79">
        <v>3</v>
      </c>
      <c r="O13" s="98">
        <v>11</v>
      </c>
    </row>
    <row r="14" spans="2:15" ht="15.75" x14ac:dyDescent="0.3">
      <c r="B14" s="83"/>
      <c r="C14" s="67" t="s">
        <v>390</v>
      </c>
      <c r="D14" s="68">
        <f>COUNTIFS('ING CHATS'!B:B,"Enero",'ING CHATS'!H:H,"LIMA")</f>
        <v>0</v>
      </c>
      <c r="E14" s="68">
        <f>COUNTIFS('ING CHATS'!B:B,"Febrero",'ING CHATS'!H:H,"LIMA")</f>
        <v>2</v>
      </c>
      <c r="F14" s="68">
        <f>COUNTIFS('ING CHATS'!B:B,"Marzo",'ING CHATS'!H:H,"LIMA")</f>
        <v>0</v>
      </c>
      <c r="G14" s="68">
        <f>COUNTIFS('ING CHATS'!B:B,"Abril",'ING CHATS'!H:H,"LIMA")</f>
        <v>0</v>
      </c>
      <c r="H14" s="68">
        <f>COUNTIFS('ING CHATS'!B:B,"Mayo",'ING CHATS'!H:H,"LIMA")</f>
        <v>0</v>
      </c>
      <c r="I14" s="68">
        <f>COUNTIFS('ING CHATS'!B:B,"Mayo",'ING CHATS'!H:H,"LIMA")</f>
        <v>0</v>
      </c>
      <c r="K14" s="79">
        <v>4</v>
      </c>
      <c r="L14" s="98">
        <v>306</v>
      </c>
      <c r="N14" s="79">
        <v>4</v>
      </c>
      <c r="O14" s="100">
        <v>12</v>
      </c>
    </row>
    <row r="15" spans="2:15" ht="15.75" x14ac:dyDescent="0.3">
      <c r="B15" s="83"/>
      <c r="C15" s="69" t="s">
        <v>383</v>
      </c>
      <c r="D15" s="68">
        <f>COUNTIFS('ING CHATS'!B:B,"Enero",'ING CHATS'!H:H,"-")</f>
        <v>23</v>
      </c>
      <c r="E15" s="68">
        <f>COUNTIFS('ING CHATS'!B:B,"Febrero",'ING CHATS'!H:H,"-")</f>
        <v>125</v>
      </c>
      <c r="F15" s="68">
        <f>COUNTIFS('ING CHATS'!B:B,"Marzo",'ING CHATS'!H:H,"-")</f>
        <v>157</v>
      </c>
      <c r="G15" s="68">
        <f>COUNTIFS('ING CHATS'!B:B,"Abril",'ING CHATS'!H:H,"-")</f>
        <v>17</v>
      </c>
      <c r="H15" s="68">
        <f>COUNTIFS('ING CHATS'!B:B,"Mayo",'ING CHATS'!H:H,"-")</f>
        <v>0</v>
      </c>
      <c r="I15" s="68">
        <f>COUNTIFS('ING CHATS'!B:B,"Mayo",'ING CHATS'!H:H,"-")</f>
        <v>0</v>
      </c>
      <c r="K15" s="79">
        <v>5</v>
      </c>
      <c r="L15" s="99">
        <f>_xlfn.FORECAST.LINEAR(K15,L11:L14,K11:K14)</f>
        <v>401.5</v>
      </c>
      <c r="N15" s="79">
        <v>5</v>
      </c>
      <c r="O15" s="99">
        <f>_xlfn.FORECAST.LINEAR(N15,O11:O14,N11:N14)</f>
        <v>13.5</v>
      </c>
    </row>
    <row r="16" spans="2:15" ht="15.75" x14ac:dyDescent="0.3">
      <c r="B16" s="84" t="s">
        <v>663</v>
      </c>
      <c r="C16" s="63" t="s">
        <v>660</v>
      </c>
      <c r="D16" s="64">
        <f>COUNTIFS('ING CHATS'!B:B,"Enero",'ING CHATS'!K:K,"ventas")</f>
        <v>38</v>
      </c>
      <c r="E16" s="64">
        <f>COUNTIFS('ING CHATS'!B:B,"Febrero",'ING CHATS'!K:K,"ventas")</f>
        <v>161</v>
      </c>
      <c r="F16" s="64">
        <f>COUNTIFS('ING CHATS'!B:B,"Marzo",'ING CHATS'!K:K,"ventas")</f>
        <v>212</v>
      </c>
      <c r="G16" s="64">
        <f>COUNTIFS('ING CHATS'!B:B,"Abril",'ING CHATS'!K:K,"ventas")</f>
        <v>10</v>
      </c>
      <c r="H16" s="64">
        <f>COUNTIFS('ING CHATS'!B:B,"Mayo",'ING CHATS'!K:K,"ventas")</f>
        <v>0</v>
      </c>
      <c r="I16" s="64">
        <f>COUNTIFS('ING CHATS'!B:B,"Junio",'ING CHATS'!K:K,"ventas")</f>
        <v>0</v>
      </c>
      <c r="K16" s="79">
        <v>6</v>
      </c>
      <c r="L16" s="99">
        <f>_xlfn.FORECAST.LINEAR(K16,L11:L15,$K$11:K15)</f>
        <v>482.29999999999995</v>
      </c>
      <c r="N16" s="79">
        <v>6</v>
      </c>
      <c r="O16" s="99">
        <f>_xlfn.FORECAST.LINEAR(N16,O11:O15,N11:N15)</f>
        <v>15.7</v>
      </c>
    </row>
    <row r="17" spans="2:15" ht="15.75" x14ac:dyDescent="0.3">
      <c r="B17" s="84"/>
      <c r="C17" s="63" t="s">
        <v>661</v>
      </c>
      <c r="D17" s="64">
        <f>COUNTIFS('ING CHATS'!B:B,"Enero",'ING CHATS'!K:K,"servicios adicionales")</f>
        <v>0</v>
      </c>
      <c r="E17" s="64">
        <f>COUNTIFS('ING CHATS'!B:B,"Febrero",'ING CHATS'!K:K,"servicios adicionales")</f>
        <v>5</v>
      </c>
      <c r="F17" s="64">
        <f>COUNTIFS('ING CHATS'!B:B,"Marzo",'ING CHATS'!K:K,"servicios adicionales")</f>
        <v>7</v>
      </c>
      <c r="G17" s="64">
        <f>COUNTIFS('ING CHATS'!B:B,"Abril",'ING CHATS'!K:K,"servicios adicionales")</f>
        <v>0</v>
      </c>
      <c r="H17" s="64">
        <f>COUNTIFS('ING CHATS'!B:B,"Mayo",'ING CHATS'!K:K,"servicios adicionales")</f>
        <v>0</v>
      </c>
      <c r="I17" s="64">
        <f>COUNTIFS('ING CHATS'!B:B,"Junio",'ING CHATS'!K:K,"servicios adicionales")</f>
        <v>0</v>
      </c>
      <c r="K17" s="79">
        <v>7</v>
      </c>
      <c r="L17" s="99">
        <f>_xlfn.FORECAST.LINEAR(K17,L11:L16,K11:K16)</f>
        <v>563.1</v>
      </c>
      <c r="N17" s="79">
        <v>7</v>
      </c>
      <c r="O17" s="99">
        <f>_xlfn.FORECAST.LINEAR(N17,O11:O16,N11:N16)</f>
        <v>17.900000000000002</v>
      </c>
    </row>
    <row r="18" spans="2:15" ht="15.75" x14ac:dyDescent="0.3">
      <c r="B18" s="84"/>
      <c r="C18" s="63" t="s">
        <v>662</v>
      </c>
      <c r="D18" s="64">
        <f>COUNTIFS('ING CHATS'!B:B,"Enero",'ING CHATS'!K:K,"consultas básicas")</f>
        <v>1</v>
      </c>
      <c r="E18" s="64">
        <f>COUNTIFS('ING CHATS'!B:B,"Febrero",'ING CHATS'!K:K,"consultas básicas")</f>
        <v>6</v>
      </c>
      <c r="F18" s="64">
        <f>COUNTIFS('ING CHATS'!B:B,"Marzo",'ING CHATS'!K:K,"consultas básicas")</f>
        <v>11</v>
      </c>
      <c r="G18" s="64">
        <f>COUNTIFS('ING CHATS'!B:B,"Abril",'ING CHATS'!K:K,"consultas básicas")</f>
        <v>3</v>
      </c>
      <c r="H18" s="64">
        <f>COUNTIFS('ING CHATS'!B:B,"Mayo",'ING CHATS'!K:K,"consultas básicas")</f>
        <v>0</v>
      </c>
      <c r="I18" s="64">
        <f>COUNTIFS('ING CHATS'!B:B,"Junio",'ING CHATS'!K:K,"consultas básicas")</f>
        <v>0</v>
      </c>
      <c r="K18" s="79">
        <v>8</v>
      </c>
      <c r="L18" s="99">
        <f>_xlfn.FORECAST.LINEAR(K18,L11:L17,K11:K17)</f>
        <v>643.89999999999986</v>
      </c>
      <c r="N18" s="79">
        <v>8</v>
      </c>
      <c r="O18" s="99">
        <f>_xlfn.FORECAST.LINEAR(N18,O11:O17,N11:N17)</f>
        <v>20.100000000000001</v>
      </c>
    </row>
    <row r="19" spans="2:15" ht="15.75" x14ac:dyDescent="0.3">
      <c r="B19" s="84"/>
      <c r="C19" s="63" t="s">
        <v>664</v>
      </c>
      <c r="D19" s="64">
        <f>COUNTIFS('ING CHATS'!B:B,"Enero",'ING CHATS'!K:K,"SAC")</f>
        <v>11</v>
      </c>
      <c r="E19" s="64">
        <f>COUNTIFS('ING CHATS'!B:B,"Febrero",'ING CHATS'!K:K,"sac")</f>
        <v>8</v>
      </c>
      <c r="F19" s="64">
        <f>COUNTIFS('ING CHATS'!B:B,"Marzo",'ING CHATS'!K:K,"SAC")</f>
        <v>12</v>
      </c>
      <c r="G19" s="64">
        <f>COUNTIFS('ING CHATS'!B:B,"Abril",'ING CHATS'!K:K,"SAC")</f>
        <v>1</v>
      </c>
      <c r="H19" s="64">
        <f>COUNTIFS('ING CHATS'!B:B,"Mayo",'ING CHATS'!K:K,"SAC")</f>
        <v>0</v>
      </c>
      <c r="I19" s="64">
        <f>COUNTIFS('ING CHATS'!B:B,"Junio",'ING CHATS'!K:K,"SAC")</f>
        <v>0</v>
      </c>
      <c r="K19" s="79">
        <v>9</v>
      </c>
      <c r="L19" s="99">
        <f>_xlfn.FORECAST.LINEAR(K19,L11:L18,K11:K18)</f>
        <v>724.69999999999993</v>
      </c>
      <c r="N19" s="79">
        <v>9</v>
      </c>
      <c r="O19" s="99">
        <f>_xlfn.FORECAST.LINEAR(N19,O11:O18,N11:N18)</f>
        <v>22.300000000000004</v>
      </c>
    </row>
    <row r="20" spans="2:15" ht="15.75" x14ac:dyDescent="0.3">
      <c r="B20" s="84"/>
      <c r="C20" s="63" t="s">
        <v>665</v>
      </c>
      <c r="D20" s="64">
        <f>COUNTIFS('ING CHATS'!B:B,"Enero",'ING CHATS'!K:K,"sin cargar")</f>
        <v>0</v>
      </c>
      <c r="E20" s="64">
        <f>COUNTIFS('ING CHATS'!B:B,"Febrero",'ING CHATS'!K:K,"sin cargar")</f>
        <v>0</v>
      </c>
      <c r="F20" s="64">
        <f>COUNTIFS('ING CHATS'!B:B,"Marzo",'ING CHATS'!K:K,"sin cargar")</f>
        <v>4</v>
      </c>
      <c r="G20" s="64">
        <f>COUNTIFS('ING CHATS'!B:B,"Abril",'ING CHATS'!K:K,"sin cargar")</f>
        <v>7</v>
      </c>
      <c r="H20" s="64">
        <f>COUNTIFS('ING CHATS'!B:B,"Mayo",'ING CHATS'!K:K,"sin cargar")</f>
        <v>0</v>
      </c>
      <c r="I20" s="64">
        <f>COUNTIFS('ING CHATS'!B:B,"Junio",'ING CHATS'!K:K,"sin cargar")</f>
        <v>0</v>
      </c>
      <c r="K20" s="79">
        <v>10</v>
      </c>
      <c r="L20" s="99">
        <f>_xlfn.FORECAST.LINEAR(K20,L11:L19,K11:K19)</f>
        <v>805.5</v>
      </c>
      <c r="N20" s="79">
        <v>10</v>
      </c>
      <c r="O20" s="99">
        <f>_xlfn.FORECAST.LINEAR(N20,O11:O19,N11:N19)</f>
        <v>24.500000000000004</v>
      </c>
    </row>
    <row r="21" spans="2:15" ht="15.75" x14ac:dyDescent="0.3">
      <c r="B21" s="84"/>
      <c r="C21" s="63" t="s">
        <v>390</v>
      </c>
      <c r="D21" s="64">
        <f>COUNTIFS('ING CHATS'!B:B,"Enero",'ING CHATS'!K:K,"otros")</f>
        <v>6</v>
      </c>
      <c r="E21" s="64">
        <f>COUNTIFS('ING CHATS'!B:B,"Febrero",'ING CHATS'!K:K,"otros")</f>
        <v>9</v>
      </c>
      <c r="F21" s="64">
        <f>COUNTIFS('ING CHATS'!B:B,"Marzo",'ING CHATS'!K:K,"otros")</f>
        <v>1</v>
      </c>
      <c r="G21" s="64">
        <f>COUNTIFS('ING CHATS'!B:B,"Abril",'ING CHATS'!K:K,"otros")</f>
        <v>0</v>
      </c>
      <c r="H21" s="64">
        <f>COUNTIFS('ING CHATS'!B:B,"Mayo",'ING CHATS'!K:K,"otros")</f>
        <v>0</v>
      </c>
      <c r="I21" s="64">
        <f>COUNTIFS('ING CHATS'!B:B,"Junio",'ING CHATS'!K:K,"otros")</f>
        <v>0</v>
      </c>
      <c r="K21" s="79">
        <v>11</v>
      </c>
      <c r="L21" s="99">
        <f>_xlfn.FORECAST.LINEAR(K21,L11:L20,K11:K20)</f>
        <v>886.3</v>
      </c>
      <c r="N21" s="79">
        <v>11</v>
      </c>
      <c r="O21" s="99">
        <f>_xlfn.FORECAST.LINEAR(N21,O11:O20,N11:N20)</f>
        <v>26.700000000000006</v>
      </c>
    </row>
    <row r="22" spans="2:15" ht="15.75" x14ac:dyDescent="0.3">
      <c r="B22" s="85" t="s">
        <v>667</v>
      </c>
      <c r="C22" s="72" t="s">
        <v>392</v>
      </c>
      <c r="D22" s="73">
        <f>COUNTIFS('ING CHATS'!B:B,"Enero",'ING CHATS'!O:O,"Sí brindó datos completos")</f>
        <v>16</v>
      </c>
      <c r="E22" s="73">
        <f>COUNTIFS('ING CHATS'!B:B,"Febrero",'ING CHATS'!O:O,"Sí brindó datos completos")</f>
        <v>39</v>
      </c>
      <c r="F22" s="73">
        <f>COUNTIFS('ING CHATS'!B:B,"Marzo",'ING CHATS'!O:O,"Sí brindó datos completos")</f>
        <v>48</v>
      </c>
      <c r="G22" s="73">
        <f>COUNTIFS('ING CHATS'!B:B,"Abril",'ING CHATS'!O:O,"Sí brindó datos completos")</f>
        <v>1</v>
      </c>
      <c r="H22" s="73">
        <f>COUNTIFS('ING CHATS'!B:B,"Mayo",'ING CHATS'!O:O,"Sí brindó datos completos")</f>
        <v>0</v>
      </c>
      <c r="I22" s="73">
        <f>COUNTIFS('ING CHATS'!B:B,"Junio",'ING CHATS'!O:O,"Sí brindó datos completos")</f>
        <v>0</v>
      </c>
      <c r="K22" s="79">
        <v>12</v>
      </c>
      <c r="L22" s="99">
        <f>_xlfn.FORECAST.LINEAR(K22,L11:L21,K11:K21)</f>
        <v>967.09999999999991</v>
      </c>
      <c r="N22" s="79">
        <v>12</v>
      </c>
      <c r="O22" s="99">
        <f>_xlfn.FORECAST.LINEAR(N22,O11:O21,N11:N21)</f>
        <v>28.900000000000006</v>
      </c>
    </row>
    <row r="23" spans="2:15" ht="15.75" x14ac:dyDescent="0.3">
      <c r="B23" s="85"/>
      <c r="C23" s="72" t="s">
        <v>394</v>
      </c>
      <c r="D23" s="73">
        <f>COUNTIFS('ING CHATS'!B:B,"Enero",'ING CHATS'!O:O,"brindó datos incompletos")</f>
        <v>10</v>
      </c>
      <c r="E23" s="73">
        <f>COUNTIFS('ING CHATS'!B:B,"Febrero",'ING CHATS'!O:O,"brindó datos incompletos")</f>
        <v>21</v>
      </c>
      <c r="F23" s="73">
        <f>COUNTIFS('ING CHATS'!B:B,"Marzo",'ING CHATS'!O:O,"brindó datos incompletos")</f>
        <v>43</v>
      </c>
      <c r="G23" s="73">
        <f>COUNTIFS('ING CHATS'!B:B,"Abril",'ING CHATS'!O:O,"brindó datos incompletos")</f>
        <v>0</v>
      </c>
      <c r="H23" s="73">
        <f>COUNTIFS('ING CHATS'!B:B,"Mayo",'ING CHATS'!O:O,"brindó datos incompletos")</f>
        <v>0</v>
      </c>
      <c r="I23" s="73">
        <f>COUNTIFS('ING CHATS'!B:B,"Junio",'ING CHATS'!O:O,"brindó datos incompletos")</f>
        <v>0</v>
      </c>
    </row>
    <row r="24" spans="2:15" ht="15.75" x14ac:dyDescent="0.3">
      <c r="B24" s="85"/>
      <c r="C24" s="72" t="s">
        <v>393</v>
      </c>
      <c r="D24" s="73">
        <f>COUNTIFS('ING CHATS'!B:B,"Enero",'ING CHATS'!O:O,"no brindó datos")</f>
        <v>30</v>
      </c>
      <c r="E24" s="73">
        <f>COUNTIFS('ING CHATS'!B:B,"Febrero",'ING CHATS'!O:O,"no brindó datos")</f>
        <v>129</v>
      </c>
      <c r="F24" s="73">
        <f>COUNTIFS('ING CHATS'!B:B,"Marzo",'ING CHATS'!O:O,"no brindó datos")</f>
        <v>156</v>
      </c>
      <c r="G24" s="73">
        <f>COUNTIFS('ING CHATS'!B:B,"Abril",'ING CHATS'!O:O,"no brindó datos")</f>
        <v>14</v>
      </c>
      <c r="H24" s="73">
        <f>COUNTIFS('ING CHATS'!B:B,"Mayo",'ING CHATS'!O:O,"no brindó datos")</f>
        <v>0</v>
      </c>
      <c r="I24" s="73">
        <f>COUNTIFS('ING CHATS'!B:B,"Junio",'ING CHATS'!O:O,"no brindó datos")</f>
        <v>0</v>
      </c>
    </row>
    <row r="25" spans="2:15" ht="15.75" x14ac:dyDescent="0.3">
      <c r="B25" s="80" t="s">
        <v>668</v>
      </c>
      <c r="C25" s="65" t="s">
        <v>395</v>
      </c>
      <c r="D25" s="66">
        <f>COUNTIFS('ING CHATS'!B:B,"enero",'ING CHATS'!P:P,"Atendido/ se le brindó información")</f>
        <v>52</v>
      </c>
      <c r="E25" s="66">
        <f>COUNTIFS('ING CHATS'!B:B,"febrero",'ING CHATS'!P:P,"Atendido/ se le brindó información")</f>
        <v>184</v>
      </c>
      <c r="F25" s="66">
        <f>COUNTIFS('ING CHATS'!B:B,"marzo",'ING CHATS'!P:P,"Atendido/ se le brindó información")</f>
        <v>239</v>
      </c>
      <c r="G25" s="66">
        <f>COUNTIFS('ING CHATS'!B:B,"abril",'ING CHATS'!P:P,"Atendido/ se le brindó información")</f>
        <v>15</v>
      </c>
      <c r="H25" s="66">
        <f>COUNTIFS('ING CHATS'!B:B,"mayo",'ING CHATS'!P:P,"Atendido/ se le brindó información")</f>
        <v>0</v>
      </c>
      <c r="I25" s="66">
        <f>COUNTIFS('ING CHATS'!B:B,"junio",'ING CHATS'!P:P,"Atendido/ se le brindó información")</f>
        <v>0</v>
      </c>
    </row>
    <row r="26" spans="2:15" ht="15.75" x14ac:dyDescent="0.3">
      <c r="B26" s="80"/>
      <c r="C26" s="65" t="s">
        <v>397</v>
      </c>
      <c r="D26" s="66">
        <f>COUNTIFS('ING CHATS'!B:B,"enero",'ING CHATS'!P:P,"Atendido fuera de tiempo")</f>
        <v>2</v>
      </c>
      <c r="E26" s="66">
        <f>COUNTIFS('ING CHATS'!B:B,"febrero",'ING CHATS'!P:P,"Atendido fuera de tiempo")</f>
        <v>1</v>
      </c>
      <c r="F26" s="66">
        <f>COUNTIFS('ING CHATS'!B:B,"marzo",'ING CHATS'!P:P,"Atendido fuera de tiempo")</f>
        <v>0</v>
      </c>
      <c r="G26" s="66">
        <f>COUNTIFS('ING CHATS'!B:B,"abril",'ING CHATS'!P:P,"Atendido fuera de tiempo")</f>
        <v>0</v>
      </c>
      <c r="H26" s="66">
        <f>COUNTIFS('ING CHATS'!B:B,"mayo",'ING CHATS'!P:P,"Atendido fuera de tiempo")</f>
        <v>0</v>
      </c>
      <c r="I26" s="66">
        <f>COUNTIFS('ING CHATS'!B:B,"junio",'ING CHATS'!P:P,"Atendido fuera de tiempo")</f>
        <v>0</v>
      </c>
    </row>
    <row r="27" spans="2:15" ht="15.75" x14ac:dyDescent="0.3">
      <c r="B27" s="80"/>
      <c r="C27" s="65" t="s">
        <v>396</v>
      </c>
      <c r="D27" s="66">
        <f>COUNTIFS('ING CHATS'!B:B,"enero",'ING CHATS'!P:P,"no atendido")</f>
        <v>1</v>
      </c>
      <c r="E27" s="66">
        <f>COUNTIFS('ING CHATS'!B:B,"febrero",'ING CHATS'!P:P,"no atendido")</f>
        <v>4</v>
      </c>
      <c r="F27" s="66">
        <f>COUNTIFS('ING CHATS'!B:B,"marzo",'ING CHATS'!P:P,"no atendido")</f>
        <v>7</v>
      </c>
      <c r="G27" s="66">
        <f>COUNTIFS('ING CHATS'!B:B,"abril",'ING CHATS'!P:P,"no atendido")</f>
        <v>0</v>
      </c>
      <c r="H27" s="66">
        <f>COUNTIFS('ING CHATS'!B:B,"mayo",'ING CHATS'!P:P,"no atendido")</f>
        <v>0</v>
      </c>
      <c r="I27" s="66">
        <f>COUNTIFS('ING CHATS'!B:B,"junio",'ING CHATS'!P:P,"no atendido")</f>
        <v>0</v>
      </c>
    </row>
    <row r="28" spans="2:15" ht="15.75" x14ac:dyDescent="0.3">
      <c r="B28" s="80"/>
      <c r="C28" s="65" t="s">
        <v>398</v>
      </c>
      <c r="D28" s="66">
        <f>COUNTIFS('ING CHATS'!B:B,"enero",'ING CHATS'!P:P,"-")</f>
        <v>1</v>
      </c>
      <c r="E28" s="66">
        <f>COUNTIFS('ING CHATS'!B:B,"febrero",'ING CHATS'!P:P,"-")</f>
        <v>0</v>
      </c>
      <c r="F28" s="66">
        <f>COUNTIFS('ING CHATS'!B:B,"marzo",'ING CHATS'!P:P,"-")</f>
        <v>1</v>
      </c>
      <c r="G28" s="66">
        <f>COUNTIFS('ING CHATS'!B:B,"abril",'ING CHATS'!P:P,"-")</f>
        <v>6</v>
      </c>
      <c r="H28" s="66">
        <f>COUNTIFS('ING CHATS'!B:B,"mayo",'ING CHATS'!P:P,"-")</f>
        <v>0</v>
      </c>
      <c r="I28" s="66">
        <f>COUNTIFS('ING CHATS'!B:B,"junio",'ING CHATS'!P:P,"-")</f>
        <v>0</v>
      </c>
    </row>
    <row r="29" spans="2:15" ht="14.45" customHeight="1" x14ac:dyDescent="0.25">
      <c r="B29"/>
      <c r="C29"/>
    </row>
    <row r="30" spans="2:15" ht="14.45" customHeight="1" x14ac:dyDescent="0.25">
      <c r="B30"/>
      <c r="C30"/>
    </row>
    <row r="31" spans="2:15" ht="14.45" customHeight="1" x14ac:dyDescent="0.25">
      <c r="B31"/>
      <c r="C31"/>
    </row>
    <row r="32" spans="2:15" ht="14.45" customHeight="1" x14ac:dyDescent="0.25">
      <c r="B32"/>
      <c r="C32"/>
    </row>
    <row r="33" spans="2:3" ht="14.45" customHeight="1" x14ac:dyDescent="0.25">
      <c r="B33"/>
      <c r="C33"/>
    </row>
    <row r="34" spans="2:3" ht="14.45" customHeight="1" x14ac:dyDescent="0.25">
      <c r="B34"/>
      <c r="C34"/>
    </row>
    <row r="35" spans="2:3" ht="14.45" customHeight="1" x14ac:dyDescent="0.25">
      <c r="B35"/>
      <c r="C35"/>
    </row>
    <row r="36" spans="2:3" ht="14.45" customHeight="1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C41"/>
    </row>
  </sheetData>
  <mergeCells count="6">
    <mergeCell ref="B25:B28"/>
    <mergeCell ref="B2:B3"/>
    <mergeCell ref="B4:B7"/>
    <mergeCell ref="B8:B15"/>
    <mergeCell ref="B16:B21"/>
    <mergeCell ref="B22:B24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38B64-A797-40E5-A8B4-D92150965BDE}">
  <dimension ref="A2:R19"/>
  <sheetViews>
    <sheetView showGridLines="0" topLeftCell="A13" zoomScale="81" zoomScaleNormal="81" workbookViewId="0">
      <selection activeCell="V7" sqref="V7"/>
    </sheetView>
  </sheetViews>
  <sheetFormatPr baseColWidth="10" defaultRowHeight="15" x14ac:dyDescent="0.25"/>
  <cols>
    <col min="1" max="6" width="11.5703125" style="24"/>
    <col min="7" max="7" width="4.42578125" style="24" customWidth="1"/>
    <col min="8" max="10" width="11.5703125" style="24"/>
    <col min="11" max="11" width="8.7109375" style="24" customWidth="1"/>
    <col min="12" max="12" width="14.7109375" style="24" customWidth="1"/>
    <col min="13" max="13" width="4.28515625" style="24" customWidth="1"/>
  </cols>
  <sheetData>
    <row r="2" spans="2:18" ht="27" customHeight="1" x14ac:dyDescent="0.25">
      <c r="B2" s="86" t="s">
        <v>525</v>
      </c>
      <c r="C2" s="86"/>
      <c r="D2" s="86"/>
      <c r="E2" s="86"/>
      <c r="F2" s="86"/>
      <c r="H2" s="87" t="s">
        <v>696</v>
      </c>
      <c r="I2" s="87"/>
      <c r="J2" s="87"/>
      <c r="K2" s="87"/>
      <c r="L2" s="87"/>
      <c r="N2" s="88" t="s">
        <v>100</v>
      </c>
      <c r="O2" s="88"/>
      <c r="P2" s="88"/>
      <c r="Q2" s="88"/>
      <c r="R2" s="88"/>
    </row>
    <row r="18" spans="2:18" ht="18" customHeight="1" x14ac:dyDescent="0.25"/>
    <row r="19" spans="2:18" ht="32.450000000000003" customHeight="1" x14ac:dyDescent="0.25">
      <c r="B19" s="90" t="s">
        <v>526</v>
      </c>
      <c r="C19" s="90"/>
      <c r="D19" s="90"/>
      <c r="E19" s="90"/>
      <c r="F19" s="90"/>
      <c r="G19" s="90"/>
      <c r="H19" s="90"/>
      <c r="I19" s="90"/>
      <c r="J19" s="90"/>
      <c r="L19" s="89" t="s">
        <v>697</v>
      </c>
      <c r="M19" s="89"/>
      <c r="N19" s="89"/>
      <c r="O19" s="89"/>
      <c r="P19" s="89"/>
      <c r="Q19" s="89"/>
      <c r="R19" s="89"/>
    </row>
  </sheetData>
  <mergeCells count="5">
    <mergeCell ref="B2:F2"/>
    <mergeCell ref="H2:L2"/>
    <mergeCell ref="N2:R2"/>
    <mergeCell ref="L19:R19"/>
    <mergeCell ref="B19:J1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B1753-2DB6-46B9-8B90-E75CB550023A}">
  <dimension ref="A1:Q10"/>
  <sheetViews>
    <sheetView showGridLines="0" zoomScale="91" zoomScaleNormal="91" workbookViewId="0">
      <selection activeCell="I12" sqref="I12"/>
    </sheetView>
  </sheetViews>
  <sheetFormatPr baseColWidth="10" defaultColWidth="11.5703125" defaultRowHeight="15" x14ac:dyDescent="0.25"/>
  <cols>
    <col min="1" max="1" width="11.5703125" style="54"/>
    <col min="2" max="2" width="23.85546875" style="55" customWidth="1"/>
    <col min="3" max="16384" width="11.5703125" style="54"/>
  </cols>
  <sheetData>
    <row r="1" spans="1:17" ht="15.75" customHeight="1" x14ac:dyDescent="0.3">
      <c r="A1" s="93" t="s">
        <v>679</v>
      </c>
      <c r="B1" s="93" t="s">
        <v>692</v>
      </c>
      <c r="C1" s="91" t="s">
        <v>669</v>
      </c>
      <c r="D1" s="91" t="s">
        <v>670</v>
      </c>
      <c r="E1" s="91" t="s">
        <v>671</v>
      </c>
      <c r="F1" s="91" t="s">
        <v>672</v>
      </c>
      <c r="G1" s="91" t="s">
        <v>673</v>
      </c>
      <c r="H1" s="91" t="s">
        <v>674</v>
      </c>
      <c r="I1" s="91" t="s">
        <v>675</v>
      </c>
      <c r="J1" s="91" t="s">
        <v>676</v>
      </c>
      <c r="K1" s="96" t="s">
        <v>680</v>
      </c>
      <c r="L1" s="96" t="s">
        <v>681</v>
      </c>
      <c r="M1" s="91" t="s">
        <v>682</v>
      </c>
      <c r="N1" s="91" t="s">
        <v>683</v>
      </c>
      <c r="O1" s="92" t="s">
        <v>684</v>
      </c>
      <c r="P1" s="92"/>
      <c r="Q1" s="92"/>
    </row>
    <row r="2" spans="1:17" ht="75" customHeight="1" x14ac:dyDescent="0.25">
      <c r="A2" s="93"/>
      <c r="B2" s="93"/>
      <c r="C2" s="91"/>
      <c r="D2" s="91"/>
      <c r="E2" s="91"/>
      <c r="F2" s="91"/>
      <c r="G2" s="91"/>
      <c r="H2" s="91"/>
      <c r="I2" s="91"/>
      <c r="J2" s="91"/>
      <c r="K2" s="97"/>
      <c r="L2" s="97"/>
      <c r="M2" s="91"/>
      <c r="N2" s="91"/>
      <c r="O2" s="56" t="s">
        <v>653</v>
      </c>
      <c r="P2" s="56" t="s">
        <v>685</v>
      </c>
      <c r="Q2" s="56" t="s">
        <v>686</v>
      </c>
    </row>
    <row r="3" spans="1:17" s="55" customFormat="1" ht="39.950000000000003" customHeight="1" x14ac:dyDescent="0.3">
      <c r="A3" s="94" t="s">
        <v>687</v>
      </c>
      <c r="B3" s="57" t="s">
        <v>688</v>
      </c>
      <c r="C3" s="58"/>
      <c r="D3" s="58"/>
      <c r="E3" s="58"/>
      <c r="F3" s="58"/>
      <c r="G3" s="58">
        <v>11</v>
      </c>
      <c r="H3" s="58">
        <v>2</v>
      </c>
      <c r="I3" s="58"/>
      <c r="J3" s="58"/>
      <c r="K3" s="58">
        <v>2</v>
      </c>
      <c r="L3" s="58">
        <v>3</v>
      </c>
      <c r="M3" s="58"/>
      <c r="N3" s="58">
        <v>189</v>
      </c>
      <c r="O3" s="59">
        <f>(K3+L3)/N3</f>
        <v>2.6455026455026454E-2</v>
      </c>
      <c r="P3" s="59">
        <f>(G3+H3+I3)/N3</f>
        <v>6.8783068783068779E-2</v>
      </c>
      <c r="Q3" s="59">
        <f>SUM(N3-G3-H3-K3-L3-M3)/N3</f>
        <v>0.90476190476190477</v>
      </c>
    </row>
    <row r="4" spans="1:17" s="55" customFormat="1" ht="39.950000000000003" customHeight="1" x14ac:dyDescent="0.3">
      <c r="A4" s="95"/>
      <c r="B4" s="57" t="s">
        <v>689</v>
      </c>
      <c r="C4" s="58">
        <v>13</v>
      </c>
      <c r="D4" s="58">
        <v>0</v>
      </c>
      <c r="E4" s="58">
        <v>0</v>
      </c>
      <c r="F4" s="58">
        <v>0</v>
      </c>
      <c r="G4" s="58">
        <v>7</v>
      </c>
      <c r="H4" s="58">
        <v>0</v>
      </c>
      <c r="I4" s="58">
        <v>4</v>
      </c>
      <c r="J4" s="58">
        <v>32</v>
      </c>
      <c r="K4" s="58">
        <v>0</v>
      </c>
      <c r="L4" s="58">
        <v>0</v>
      </c>
      <c r="M4" s="58">
        <v>4</v>
      </c>
      <c r="N4" s="58">
        <f>SUM(C4:M4)</f>
        <v>60</v>
      </c>
      <c r="O4" s="59">
        <f>(K4+L4)/N4</f>
        <v>0</v>
      </c>
      <c r="P4" s="59">
        <f>(G4+H4+I4)/N4</f>
        <v>0.18333333333333332</v>
      </c>
      <c r="Q4" s="59">
        <f>SUM(N4-G4-H4-K4-L4-M4)/N4</f>
        <v>0.81666666666666665</v>
      </c>
    </row>
    <row r="7" spans="1:17" ht="15.75" customHeight="1" x14ac:dyDescent="0.3">
      <c r="A7" s="93"/>
      <c r="B7" s="93" t="s">
        <v>693</v>
      </c>
      <c r="C7" s="91" t="s">
        <v>669</v>
      </c>
      <c r="D7" s="91" t="s">
        <v>670</v>
      </c>
      <c r="E7" s="91" t="s">
        <v>671</v>
      </c>
      <c r="F7" s="91" t="s">
        <v>672</v>
      </c>
      <c r="G7" s="91" t="s">
        <v>673</v>
      </c>
      <c r="H7" s="91" t="s">
        <v>674</v>
      </c>
      <c r="I7" s="91" t="s">
        <v>675</v>
      </c>
      <c r="J7" s="91" t="s">
        <v>676</v>
      </c>
      <c r="K7" s="96" t="s">
        <v>680</v>
      </c>
      <c r="L7" s="96" t="s">
        <v>681</v>
      </c>
      <c r="M7" s="91" t="s">
        <v>682</v>
      </c>
      <c r="N7" s="91" t="s">
        <v>683</v>
      </c>
      <c r="O7" s="92" t="s">
        <v>684</v>
      </c>
      <c r="P7" s="92"/>
      <c r="Q7" s="92"/>
    </row>
    <row r="8" spans="1:17" ht="75" customHeight="1" x14ac:dyDescent="0.25">
      <c r="A8" s="93"/>
      <c r="B8" s="93"/>
      <c r="C8" s="91"/>
      <c r="D8" s="91"/>
      <c r="E8" s="91"/>
      <c r="F8" s="91"/>
      <c r="G8" s="91"/>
      <c r="H8" s="91"/>
      <c r="I8" s="91"/>
      <c r="J8" s="91"/>
      <c r="K8" s="97"/>
      <c r="L8" s="97"/>
      <c r="M8" s="91"/>
      <c r="N8" s="91"/>
      <c r="O8" s="56" t="s">
        <v>653</v>
      </c>
      <c r="P8" s="56" t="s">
        <v>685</v>
      </c>
      <c r="Q8" s="56" t="s">
        <v>686</v>
      </c>
    </row>
    <row r="9" spans="1:17" s="55" customFormat="1" ht="39.950000000000003" customHeight="1" x14ac:dyDescent="0.3">
      <c r="A9" s="94"/>
      <c r="B9" s="57" t="s">
        <v>688</v>
      </c>
      <c r="C9" s="58"/>
      <c r="D9" s="58"/>
      <c r="E9" s="58"/>
      <c r="F9" s="58"/>
      <c r="G9" s="58">
        <v>16</v>
      </c>
      <c r="H9" s="58">
        <v>3</v>
      </c>
      <c r="I9" s="58"/>
      <c r="J9" s="58"/>
      <c r="K9" s="58">
        <v>1</v>
      </c>
      <c r="L9" s="58">
        <v>3</v>
      </c>
      <c r="M9" s="58"/>
      <c r="N9" s="58">
        <v>247</v>
      </c>
      <c r="O9" s="59">
        <f>(K9+L9)/N9</f>
        <v>1.6194331983805668E-2</v>
      </c>
      <c r="P9" s="59">
        <f>(G9+H9+I9)/N9</f>
        <v>7.6923076923076927E-2</v>
      </c>
      <c r="Q9" s="59">
        <f>SUM(N9-G9-H9-K9-L9-M9)/N9</f>
        <v>0.90688259109311742</v>
      </c>
    </row>
    <row r="10" spans="1:17" s="55" customFormat="1" ht="39.950000000000003" customHeight="1" x14ac:dyDescent="0.3">
      <c r="A10" s="95"/>
      <c r="B10" s="57" t="s">
        <v>689</v>
      </c>
      <c r="C10" s="58">
        <v>11</v>
      </c>
      <c r="D10" s="58">
        <v>0</v>
      </c>
      <c r="E10" s="58">
        <v>0</v>
      </c>
      <c r="F10" s="58">
        <v>0</v>
      </c>
      <c r="G10" s="58">
        <v>3</v>
      </c>
      <c r="H10" s="58">
        <v>0</v>
      </c>
      <c r="I10" s="58">
        <v>1</v>
      </c>
      <c r="J10" s="58">
        <v>8</v>
      </c>
      <c r="K10" s="58">
        <v>0</v>
      </c>
      <c r="L10" s="58">
        <v>0</v>
      </c>
      <c r="M10" s="58">
        <v>1</v>
      </c>
      <c r="N10" s="58">
        <f>SUM(C10:M10)</f>
        <v>24</v>
      </c>
      <c r="O10" s="59">
        <f>(K10+L10)/N10</f>
        <v>0</v>
      </c>
      <c r="P10" s="59">
        <f>(G10+H10+I10)/N10</f>
        <v>0.16666666666666666</v>
      </c>
      <c r="Q10" s="59">
        <f>SUM(N10-G10-H10-K10-L10-M10)/N10</f>
        <v>0.83333333333333337</v>
      </c>
    </row>
  </sheetData>
  <mergeCells count="32">
    <mergeCell ref="F1:F2"/>
    <mergeCell ref="A1:A2"/>
    <mergeCell ref="B1:B2"/>
    <mergeCell ref="C1:C2"/>
    <mergeCell ref="D1:D2"/>
    <mergeCell ref="E1:E2"/>
    <mergeCell ref="M1:M2"/>
    <mergeCell ref="N1:N2"/>
    <mergeCell ref="O1:Q1"/>
    <mergeCell ref="A3:A4"/>
    <mergeCell ref="B7:B8"/>
    <mergeCell ref="C7:C8"/>
    <mergeCell ref="D7:D8"/>
    <mergeCell ref="E7:E8"/>
    <mergeCell ref="F7:F8"/>
    <mergeCell ref="G7:G8"/>
    <mergeCell ref="G1:G2"/>
    <mergeCell ref="H1:H2"/>
    <mergeCell ref="I1:I2"/>
    <mergeCell ref="J1:J2"/>
    <mergeCell ref="K1:K2"/>
    <mergeCell ref="L1:L2"/>
    <mergeCell ref="N7:N8"/>
    <mergeCell ref="O7:Q7"/>
    <mergeCell ref="A7:A8"/>
    <mergeCell ref="A9:A10"/>
    <mergeCell ref="H7:H8"/>
    <mergeCell ref="I7:I8"/>
    <mergeCell ref="J7:J8"/>
    <mergeCell ref="K7:K8"/>
    <mergeCell ref="L7:L8"/>
    <mergeCell ref="M7:M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 CHATS</vt:lpstr>
      <vt:lpstr>CONTEO</vt:lpstr>
      <vt:lpstr>GRÁFICOS</vt:lpstr>
      <vt:lpstr>REPORTE 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E'dys Marina Diaz Romero</dc:creator>
  <cp:lastModifiedBy>Paul Cristhian Peñaherrera Abanto</cp:lastModifiedBy>
  <dcterms:created xsi:type="dcterms:W3CDTF">2022-02-22T13:55:16Z</dcterms:created>
  <dcterms:modified xsi:type="dcterms:W3CDTF">2022-05-09T19:36:58Z</dcterms:modified>
</cp:coreProperties>
</file>