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banto\Desktop\Diagnóstico Sac 2020\ZP\"/>
    </mc:Choice>
  </mc:AlternateContent>
  <bookViews>
    <workbookView xWindow="0" yWindow="0" windowWidth="20490" windowHeight="8310" activeTab="1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Hoja1!$D$5:$J$27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D25" i="2"/>
  <c r="J49" i="2"/>
  <c r="D24" i="2"/>
  <c r="J48" i="2"/>
  <c r="D30" i="2"/>
  <c r="J47" i="2"/>
  <c r="J46" i="2"/>
  <c r="J45" i="2"/>
  <c r="C21" i="2"/>
  <c r="J21" i="2" s="1"/>
  <c r="J15" i="2"/>
  <c r="J32" i="2"/>
  <c r="J34" i="2"/>
  <c r="J35" i="2"/>
  <c r="J37" i="2"/>
  <c r="J38" i="2"/>
  <c r="J39" i="2"/>
  <c r="J40" i="2"/>
  <c r="J41" i="2"/>
  <c r="J42" i="2"/>
  <c r="J43" i="2"/>
  <c r="J44" i="2"/>
  <c r="F51" i="2"/>
  <c r="G51" i="2"/>
  <c r="H51" i="2"/>
  <c r="I51" i="2"/>
  <c r="D33" i="2"/>
  <c r="J33" i="2" s="1"/>
  <c r="D26" i="2"/>
  <c r="J26" i="2" s="1"/>
  <c r="D31" i="2"/>
  <c r="D36" i="2"/>
  <c r="J36" i="2" s="1"/>
  <c r="J16" i="2"/>
  <c r="J17" i="2"/>
  <c r="J18" i="2"/>
  <c r="J19" i="2"/>
  <c r="D27" i="2"/>
  <c r="D20" i="2"/>
  <c r="J20" i="2" s="1"/>
  <c r="D22" i="2"/>
  <c r="J22" i="2" s="1"/>
  <c r="E23" i="2"/>
  <c r="J23" i="2" s="1"/>
  <c r="E30" i="2"/>
  <c r="E24" i="2"/>
  <c r="C14" i="2"/>
  <c r="E50" i="2"/>
  <c r="J50" i="2" s="1"/>
  <c r="J30" i="2" l="1"/>
  <c r="J24" i="2"/>
  <c r="D51" i="2"/>
  <c r="C51" i="2"/>
  <c r="E25" i="2"/>
  <c r="E27" i="2"/>
  <c r="J27" i="2" s="1"/>
  <c r="E28" i="2"/>
  <c r="J28" i="2" s="1"/>
  <c r="E29" i="2"/>
  <c r="J29" i="2" s="1"/>
  <c r="E31" i="2"/>
  <c r="J31" i="2" s="1"/>
  <c r="J14" i="2"/>
  <c r="E51" i="2" l="1"/>
  <c r="J25" i="2"/>
  <c r="J51" i="2" s="1"/>
  <c r="F37" i="1"/>
  <c r="D37" i="1"/>
  <c r="D38" i="1"/>
  <c r="J35" i="1"/>
  <c r="I35" i="1"/>
  <c r="H35" i="1"/>
  <c r="K7" i="1" l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6" i="1"/>
  <c r="L6" i="1" s="1"/>
  <c r="J28" i="1"/>
  <c r="I28" i="1"/>
  <c r="H11" i="1" l="1"/>
  <c r="H28" i="1" l="1"/>
  <c r="K11" i="1"/>
  <c r="L11" i="1" s="1"/>
  <c r="D35" i="1"/>
  <c r="F35" i="1"/>
  <c r="F28" i="1"/>
  <c r="D28" i="1"/>
  <c r="F38" i="1" l="1"/>
  <c r="H36" i="1" s="1"/>
  <c r="I36" i="1" l="1"/>
  <c r="J36" i="1"/>
  <c r="G7" i="1"/>
  <c r="G15" i="1"/>
  <c r="G23" i="1"/>
  <c r="G26" i="1"/>
  <c r="G8" i="1"/>
  <c r="G16" i="1"/>
  <c r="G24" i="1"/>
  <c r="G10" i="1"/>
  <c r="G9" i="1"/>
  <c r="G17" i="1"/>
  <c r="G25" i="1"/>
  <c r="G18" i="1"/>
  <c r="G12" i="1"/>
  <c r="G20" i="1"/>
  <c r="G13" i="1"/>
  <c r="G21" i="1"/>
  <c r="G19" i="1"/>
  <c r="G14" i="1"/>
  <c r="G22" i="1"/>
  <c r="G11" i="1"/>
  <c r="G34" i="1"/>
  <c r="G33" i="1"/>
  <c r="G32" i="1"/>
  <c r="G31" i="1"/>
  <c r="G6" i="1"/>
  <c r="G35" i="1"/>
  <c r="G28" i="1"/>
  <c r="E11" i="1" l="1"/>
  <c r="E19" i="1"/>
  <c r="E7" i="1"/>
  <c r="E24" i="1"/>
  <c r="E25" i="1"/>
  <c r="E18" i="1"/>
  <c r="E12" i="1"/>
  <c r="E20" i="1"/>
  <c r="E22" i="1"/>
  <c r="E15" i="1"/>
  <c r="E17" i="1"/>
  <c r="E13" i="1"/>
  <c r="E21" i="1"/>
  <c r="E9" i="1"/>
  <c r="E10" i="1"/>
  <c r="E14" i="1"/>
  <c r="E23" i="1"/>
  <c r="E26" i="1"/>
  <c r="E8" i="1"/>
  <c r="E16" i="1"/>
  <c r="E6" i="1"/>
  <c r="E32" i="1"/>
  <c r="E31" i="1"/>
  <c r="E28" i="1"/>
  <c r="E35" i="1"/>
</calcChain>
</file>

<file path=xl/sharedStrings.xml><?xml version="1.0" encoding="utf-8"?>
<sst xmlns="http://schemas.openxmlformats.org/spreadsheetml/2006/main" count="121" uniqueCount="92">
  <si>
    <t>Requerimientos IS</t>
  </si>
  <si>
    <t>SAC</t>
  </si>
  <si>
    <t>Marzo</t>
  </si>
  <si>
    <t>Abril</t>
  </si>
  <si>
    <t>Actualización Datos</t>
  </si>
  <si>
    <t>CVC</t>
  </si>
  <si>
    <t>Cesión a Terceros</t>
  </si>
  <si>
    <t xml:space="preserve">Cuota Comodín </t>
  </si>
  <si>
    <t>Totales</t>
  </si>
  <si>
    <t>Total</t>
  </si>
  <si>
    <t xml:space="preserve">Anulaciones </t>
  </si>
  <si>
    <t>Rescate</t>
  </si>
  <si>
    <t>-</t>
  </si>
  <si>
    <t>%</t>
  </si>
  <si>
    <t>Devoluciones SOAT</t>
  </si>
  <si>
    <t>Anulación pólizas Vida</t>
  </si>
  <si>
    <t xml:space="preserve">Anulación Vehicular </t>
  </si>
  <si>
    <t>Cambio de Beneficiario</t>
  </si>
  <si>
    <t>Pensión Sobrevicencia</t>
  </si>
  <si>
    <t xml:space="preserve">Extensión Fin de Vigencia </t>
  </si>
  <si>
    <t>Otros</t>
  </si>
  <si>
    <t>Exclusión, Inclusión Beneficiario</t>
  </si>
  <si>
    <t>Cambio de Vía de Pago Rentas</t>
  </si>
  <si>
    <t>ZP (BD)</t>
  </si>
  <si>
    <t>Sol. Siniestros  ( Sin Desgrav)</t>
  </si>
  <si>
    <t>2T</t>
  </si>
  <si>
    <t>3T</t>
  </si>
  <si>
    <t>4T</t>
  </si>
  <si>
    <t>Liberación de Cesión</t>
  </si>
  <si>
    <t>Constancia de Siniestralidad</t>
  </si>
  <si>
    <t>Cambio de Frecuencia de Pago</t>
  </si>
  <si>
    <t>Trans / Dia</t>
  </si>
  <si>
    <t>Observaciones</t>
  </si>
  <si>
    <t>Muy manual / Mala experiencia</t>
  </si>
  <si>
    <t>Saldo</t>
  </si>
  <si>
    <t xml:space="preserve">Construcción </t>
  </si>
  <si>
    <t>Uso Real</t>
  </si>
  <si>
    <t>Usabilidad Real</t>
  </si>
  <si>
    <t>Email</t>
  </si>
  <si>
    <t>Chats</t>
  </si>
  <si>
    <t>Whatsapp</t>
  </si>
  <si>
    <t>Zona Privada</t>
  </si>
  <si>
    <t>Redes Sociales</t>
  </si>
  <si>
    <t>Presencial</t>
  </si>
  <si>
    <t xml:space="preserve">Total </t>
  </si>
  <si>
    <t xml:space="preserve">Autogestión IVR </t>
  </si>
  <si>
    <t>Comunición con un Ejecutivo</t>
  </si>
  <si>
    <t>Emergencia Viajes</t>
  </si>
  <si>
    <t>Emergencia Vehicular</t>
  </si>
  <si>
    <t>Emergencia Soat</t>
  </si>
  <si>
    <t>Beneficios +</t>
  </si>
  <si>
    <t>Adquirir un Seguro</t>
  </si>
  <si>
    <t>Comunicarse con un Ejecutivo</t>
  </si>
  <si>
    <t xml:space="preserve">Gestiones </t>
  </si>
  <si>
    <t>Cotizar Seguro</t>
  </si>
  <si>
    <t>Comprobante de pago</t>
  </si>
  <si>
    <t>Estado Siniestro</t>
  </si>
  <si>
    <t xml:space="preserve">Reenvío de póliza </t>
  </si>
  <si>
    <t>Error en Comunicación</t>
  </si>
  <si>
    <t xml:space="preserve">Cambío de vía de Pago </t>
  </si>
  <si>
    <t>Boletas de Pensión</t>
  </si>
  <si>
    <t>Canales de Atención</t>
  </si>
  <si>
    <t xml:space="preserve">Otros </t>
  </si>
  <si>
    <t xml:space="preserve"> Pensión Sobrevivencia</t>
  </si>
  <si>
    <t>Endosos</t>
  </si>
  <si>
    <t>Pago de Herencia</t>
  </si>
  <si>
    <t>Información de Seg-/Coberturas</t>
  </si>
  <si>
    <t xml:space="preserve">Actualización Datos </t>
  </si>
  <si>
    <t>Cobros Indebidos</t>
  </si>
  <si>
    <t>Teléfónico</t>
  </si>
  <si>
    <t>Ingreso de Siniestro</t>
  </si>
  <si>
    <t>Devolución SOAT</t>
  </si>
  <si>
    <t>Rescate pólizas</t>
  </si>
  <si>
    <t>Cambio de Beneficiarios</t>
  </si>
  <si>
    <t>Extensión Fin de Vigencia</t>
  </si>
  <si>
    <t>Renovación Vida Ley/ Genesys</t>
  </si>
  <si>
    <t>Cambio de Frecuencia Pago</t>
  </si>
  <si>
    <t xml:space="preserve">Constancia Siniestralidad </t>
  </si>
  <si>
    <t>Exclusión/ Inclusión Beneficiarios</t>
  </si>
  <si>
    <t xml:space="preserve">Cuota Comodin </t>
  </si>
  <si>
    <t>Anular Seguro ()</t>
  </si>
  <si>
    <t>Liberación Cesión</t>
  </si>
  <si>
    <t>Incluye Callback</t>
  </si>
  <si>
    <t>Pensión Sobrevivencia</t>
  </si>
  <si>
    <t>Inf. Coberturas</t>
  </si>
  <si>
    <t>Reenvío de póliza</t>
  </si>
  <si>
    <t>Error Comunicaciones</t>
  </si>
  <si>
    <t>Cronograma Pago</t>
  </si>
  <si>
    <t>Modificar Datos</t>
  </si>
  <si>
    <t>Boleta de Pensión</t>
  </si>
  <si>
    <t>Comprobante de Pago</t>
  </si>
  <si>
    <t>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</si>
</sst>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/>
    <xf numFmtId="3" fontId="1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Fill="1" applyBorder="1"/>
    <xf numFmtId="9" fontId="1" fillId="2" borderId="0" xfId="1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/>
    <xf numFmtId="165" fontId="0" fillId="0" borderId="0" xfId="2" applyNumberFormat="1" applyFont="1" applyBorder="1"/>
    <xf numFmtId="9" fontId="1" fillId="4" borderId="0" xfId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1" fillId="0" borderId="0" xfId="2" applyNumberFormat="1" applyFont="1" applyBorder="1"/>
    <xf numFmtId="0" fontId="1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 wrapText="1" readingOrder="1"/>
    </xf>
    <xf numFmtId="0" fontId="1" fillId="0" borderId="0" xfId="0" applyFont="1"/>
    <xf numFmtId="1" fontId="0" fillId="0" borderId="0" xfId="0" applyNumberFormat="1"/>
    <xf numFmtId="9" fontId="1" fillId="3" borderId="0" xfId="1" applyFont="1" applyFill="1" applyBorder="1" applyAlignment="1">
      <alignment horizontal="center" vertical="center"/>
    </xf>
    <xf numFmtId="9" fontId="0" fillId="3" borderId="0" xfId="1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/>
    <xf numFmtId="3" fontId="0" fillId="0" borderId="0" xfId="0" applyNumberFormat="1" applyAlignment="1"/>
    <xf numFmtId="1" fontId="0" fillId="0" borderId="0" xfId="0" applyNumberFormat="1" applyAlignment="1"/>
    <xf numFmtId="0" fontId="1" fillId="0" borderId="0" xfId="0" applyFont="1" applyAlignment="1"/>
    <xf numFmtId="1" fontId="1" fillId="0" borderId="0" xfId="0" applyNumberFormat="1" applyFont="1" applyAlignment="1"/>
    <xf numFmtId="0" fontId="0" fillId="3" borderId="0" xfId="0" applyFill="1" applyAlignment="1"/>
    <xf numFmtId="1" fontId="0" fillId="3" borderId="0" xfId="0" applyNumberFormat="1" applyFill="1" applyAlignmen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l&#233;fon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éfon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0"/>
  <sheetViews>
    <sheetView showGridLines="0" topLeftCell="A13" workbookViewId="0">
      <selection activeCell="A26" sqref="A26"/>
    </sheetView>
  </sheetViews>
  <sheetFormatPr baseColWidth="10" defaultRowHeight="15" x14ac:dyDescent="0.25"/>
  <cols>
    <col min="1" max="1" width="11.42578125" style="1"/>
    <col min="2" max="2" width="12.85546875" style="1" bestFit="1" customWidth="1"/>
    <col min="3" max="3" width="29.85546875" style="1" bestFit="1" customWidth="1"/>
    <col min="4" max="4" width="6.5703125" style="2" hidden="1" customWidth="1"/>
    <col min="5" max="5" width="5.42578125" style="2" hidden="1" customWidth="1"/>
    <col min="6" max="6" width="5.5703125" style="2" bestFit="1" customWidth="1"/>
    <col min="7" max="7" width="4.5703125" style="2" bestFit="1" customWidth="1"/>
    <col min="8" max="8" width="5.5703125" style="2" bestFit="1" customWidth="1"/>
    <col min="9" max="10" width="5.5703125" style="1" bestFit="1" customWidth="1"/>
    <col min="11" max="11" width="5.85546875" style="1" bestFit="1" customWidth="1"/>
    <col min="12" max="12" width="10.28515625" style="1" bestFit="1" customWidth="1"/>
    <col min="13" max="13" width="29.140625" style="1" bestFit="1" customWidth="1"/>
    <col min="14" max="16384" width="11.42578125" style="1"/>
  </cols>
  <sheetData>
    <row r="4" spans="3:13" x14ac:dyDescent="0.25">
      <c r="C4" s="2" t="s">
        <v>0</v>
      </c>
    </row>
    <row r="5" spans="3:13" x14ac:dyDescent="0.25">
      <c r="C5" s="3" t="s">
        <v>1</v>
      </c>
      <c r="D5" s="4" t="s">
        <v>2</v>
      </c>
      <c r="E5" s="4" t="s">
        <v>13</v>
      </c>
      <c r="F5" s="4" t="s">
        <v>3</v>
      </c>
      <c r="G5" s="4" t="s">
        <v>13</v>
      </c>
      <c r="H5" s="4" t="s">
        <v>25</v>
      </c>
      <c r="I5" s="4" t="s">
        <v>26</v>
      </c>
      <c r="J5" s="4" t="s">
        <v>27</v>
      </c>
      <c r="K5" s="4" t="s">
        <v>34</v>
      </c>
      <c r="L5" s="4" t="s">
        <v>31</v>
      </c>
      <c r="M5" s="4" t="s">
        <v>32</v>
      </c>
    </row>
    <row r="6" spans="3:13" s="26" customFormat="1" x14ac:dyDescent="0.25">
      <c r="C6" s="22" t="s">
        <v>20</v>
      </c>
      <c r="D6" s="23">
        <v>706</v>
      </c>
      <c r="E6" s="24">
        <f t="shared" ref="E6:E26" si="0">+D6/$D$38</f>
        <v>0.15998187174257875</v>
      </c>
      <c r="F6" s="23">
        <v>344</v>
      </c>
      <c r="G6" s="24">
        <f t="shared" ref="G6:G26" si="1">+F6/$F$38</f>
        <v>8.0467836257309938E-2</v>
      </c>
      <c r="H6" s="23"/>
      <c r="I6" s="23"/>
      <c r="J6" s="23"/>
      <c r="K6" s="17">
        <f>+F6-SUM(H6:J6)</f>
        <v>344</v>
      </c>
      <c r="L6" s="25">
        <f>+K6/22</f>
        <v>15.636363636363637</v>
      </c>
    </row>
    <row r="7" spans="3:13" ht="17.25" customHeight="1" x14ac:dyDescent="0.25">
      <c r="C7" s="14" t="s">
        <v>30</v>
      </c>
      <c r="E7" s="5">
        <f t="shared" si="0"/>
        <v>0</v>
      </c>
      <c r="F7" s="2">
        <v>26</v>
      </c>
      <c r="G7" s="5">
        <f t="shared" si="1"/>
        <v>6.0818713450292395E-3</v>
      </c>
      <c r="I7" s="20">
        <v>26</v>
      </c>
      <c r="J7" s="2"/>
      <c r="K7" s="16">
        <f t="shared" ref="K7:K27" si="2">+F7-SUM(H7:J7)</f>
        <v>0</v>
      </c>
      <c r="L7" s="18">
        <f t="shared" ref="L7:L27" si="3">+K7/22</f>
        <v>0</v>
      </c>
      <c r="M7" s="21" t="s">
        <v>33</v>
      </c>
    </row>
    <row r="8" spans="3:13" x14ac:dyDescent="0.25">
      <c r="C8" s="14" t="s">
        <v>29</v>
      </c>
      <c r="E8" s="5">
        <f t="shared" si="0"/>
        <v>0</v>
      </c>
      <c r="F8" s="2">
        <v>65</v>
      </c>
      <c r="G8" s="5">
        <f t="shared" si="1"/>
        <v>1.5204678362573099E-2</v>
      </c>
      <c r="I8" s="2">
        <v>65</v>
      </c>
      <c r="J8" s="2"/>
      <c r="K8" s="16">
        <f t="shared" si="2"/>
        <v>0</v>
      </c>
      <c r="L8" s="18">
        <f t="shared" si="3"/>
        <v>0</v>
      </c>
    </row>
    <row r="9" spans="3:13" x14ac:dyDescent="0.25">
      <c r="C9" s="14" t="s">
        <v>28</v>
      </c>
      <c r="E9" s="5">
        <f t="shared" si="0"/>
        <v>0</v>
      </c>
      <c r="F9" s="2">
        <v>40</v>
      </c>
      <c r="G9" s="5">
        <f t="shared" si="1"/>
        <v>9.3567251461988306E-3</v>
      </c>
      <c r="H9" s="2">
        <v>40</v>
      </c>
      <c r="I9" s="2"/>
      <c r="J9" s="2"/>
      <c r="K9" s="16">
        <f t="shared" si="2"/>
        <v>0</v>
      </c>
      <c r="L9" s="18">
        <f t="shared" si="3"/>
        <v>0</v>
      </c>
    </row>
    <row r="10" spans="3:13" x14ac:dyDescent="0.25">
      <c r="C10" s="1" t="s">
        <v>24</v>
      </c>
      <c r="D10" s="2">
        <v>469</v>
      </c>
      <c r="E10" s="5">
        <f t="shared" si="0"/>
        <v>0.10627690913210967</v>
      </c>
      <c r="F10" s="2">
        <v>446</v>
      </c>
      <c r="G10" s="5">
        <f t="shared" si="1"/>
        <v>0.10432748538011696</v>
      </c>
      <c r="I10" s="2"/>
      <c r="J10" s="2">
        <v>446</v>
      </c>
      <c r="K10" s="17">
        <f t="shared" si="2"/>
        <v>0</v>
      </c>
      <c r="L10" s="18">
        <f t="shared" si="3"/>
        <v>0</v>
      </c>
    </row>
    <row r="11" spans="3:13" x14ac:dyDescent="0.25">
      <c r="C11" s="1" t="s">
        <v>4</v>
      </c>
      <c r="D11" s="2">
        <v>42</v>
      </c>
      <c r="E11" s="5">
        <f t="shared" si="0"/>
        <v>9.5173351461590762E-3</v>
      </c>
      <c r="F11" s="2">
        <v>290</v>
      </c>
      <c r="G11" s="5">
        <f t="shared" si="1"/>
        <v>6.7836257309941514E-2</v>
      </c>
      <c r="H11" s="2">
        <f>+F11</f>
        <v>290</v>
      </c>
      <c r="I11" s="2"/>
      <c r="J11" s="2"/>
      <c r="K11" s="16">
        <f t="shared" si="2"/>
        <v>0</v>
      </c>
      <c r="L11" s="18">
        <f t="shared" si="3"/>
        <v>0</v>
      </c>
    </row>
    <row r="12" spans="3:13" x14ac:dyDescent="0.25">
      <c r="C12" s="1" t="s">
        <v>5</v>
      </c>
      <c r="D12" s="2">
        <v>416</v>
      </c>
      <c r="E12" s="5">
        <f t="shared" si="0"/>
        <v>9.4266938590527982E-2</v>
      </c>
      <c r="F12" s="2">
        <v>239</v>
      </c>
      <c r="G12" s="5">
        <f t="shared" si="1"/>
        <v>5.5906432748538008E-2</v>
      </c>
      <c r="H12" s="2">
        <v>239</v>
      </c>
      <c r="I12" s="2"/>
      <c r="J12" s="2"/>
      <c r="K12" s="16">
        <f t="shared" si="2"/>
        <v>0</v>
      </c>
      <c r="L12" s="18">
        <f t="shared" si="3"/>
        <v>0</v>
      </c>
    </row>
    <row r="13" spans="3:13" x14ac:dyDescent="0.25">
      <c r="C13" s="1" t="s">
        <v>14</v>
      </c>
      <c r="D13" s="6">
        <v>353</v>
      </c>
      <c r="E13" s="5">
        <f t="shared" si="0"/>
        <v>7.9990935871289373E-2</v>
      </c>
      <c r="F13" s="6">
        <v>226</v>
      </c>
      <c r="G13" s="5">
        <f t="shared" si="1"/>
        <v>5.2865497076023393E-2</v>
      </c>
      <c r="H13" s="6"/>
      <c r="I13" s="6">
        <v>226</v>
      </c>
      <c r="J13" s="6"/>
      <c r="K13" s="16">
        <f t="shared" si="2"/>
        <v>0</v>
      </c>
      <c r="L13" s="18">
        <f t="shared" si="3"/>
        <v>0</v>
      </c>
    </row>
    <row r="14" spans="3:13" x14ac:dyDescent="0.25">
      <c r="C14" s="14" t="s">
        <v>15</v>
      </c>
      <c r="D14" s="6">
        <v>139</v>
      </c>
      <c r="E14" s="5">
        <f t="shared" si="0"/>
        <v>3.1497847269431223E-2</v>
      </c>
      <c r="F14" s="6">
        <v>136</v>
      </c>
      <c r="G14" s="5">
        <f t="shared" si="1"/>
        <v>3.1812865497076022E-2</v>
      </c>
      <c r="H14" s="6"/>
      <c r="I14" s="6"/>
      <c r="J14" s="6"/>
      <c r="K14" s="16">
        <f t="shared" si="2"/>
        <v>136</v>
      </c>
      <c r="L14" s="18">
        <f t="shared" si="3"/>
        <v>6.1818181818181817</v>
      </c>
    </row>
    <row r="15" spans="3:13" x14ac:dyDescent="0.25">
      <c r="C15" s="14" t="s">
        <v>16</v>
      </c>
      <c r="D15" s="6">
        <v>121</v>
      </c>
      <c r="E15" s="5">
        <f t="shared" si="0"/>
        <v>2.7418989349648766E-2</v>
      </c>
      <c r="F15" s="6">
        <v>122</v>
      </c>
      <c r="G15" s="5">
        <f t="shared" si="1"/>
        <v>2.8538011695906432E-2</v>
      </c>
      <c r="H15" s="6"/>
      <c r="I15" s="6"/>
      <c r="J15" s="6"/>
      <c r="K15" s="16">
        <f t="shared" si="2"/>
        <v>122</v>
      </c>
      <c r="L15" s="18">
        <f t="shared" si="3"/>
        <v>5.5454545454545459</v>
      </c>
    </row>
    <row r="16" spans="3:13" x14ac:dyDescent="0.25">
      <c r="C16" s="14" t="s">
        <v>18</v>
      </c>
      <c r="D16" s="2">
        <v>101</v>
      </c>
      <c r="E16" s="5">
        <f t="shared" si="0"/>
        <v>2.2886924994334919E-2</v>
      </c>
      <c r="F16" s="2">
        <v>95</v>
      </c>
      <c r="G16" s="5">
        <f t="shared" si="1"/>
        <v>2.2222222222222223E-2</v>
      </c>
      <c r="I16" s="2"/>
      <c r="J16" s="2"/>
      <c r="K16" s="16">
        <f t="shared" si="2"/>
        <v>95</v>
      </c>
      <c r="L16" s="18">
        <f t="shared" si="3"/>
        <v>4.3181818181818183</v>
      </c>
    </row>
    <row r="17" spans="3:13" x14ac:dyDescent="0.25">
      <c r="C17" s="1" t="s">
        <v>11</v>
      </c>
      <c r="D17" s="2">
        <v>125</v>
      </c>
      <c r="E17" s="5">
        <f t="shared" si="0"/>
        <v>2.8325402220711535E-2</v>
      </c>
      <c r="F17" s="2">
        <v>87</v>
      </c>
      <c r="G17" s="5">
        <f t="shared" si="1"/>
        <v>2.0350877192982456E-2</v>
      </c>
      <c r="I17" s="2"/>
      <c r="J17" s="2"/>
      <c r="K17" s="16">
        <f t="shared" si="2"/>
        <v>87</v>
      </c>
      <c r="L17" s="18">
        <f t="shared" si="3"/>
        <v>3.9545454545454546</v>
      </c>
    </row>
    <row r="18" spans="3:13" x14ac:dyDescent="0.25">
      <c r="C18" s="1" t="s">
        <v>6</v>
      </c>
      <c r="D18" s="2">
        <v>117</v>
      </c>
      <c r="E18" s="5">
        <f t="shared" si="0"/>
        <v>2.6512576478585997E-2</v>
      </c>
      <c r="F18" s="7">
        <v>84</v>
      </c>
      <c r="G18" s="5">
        <f t="shared" si="1"/>
        <v>1.9649122807017545E-2</v>
      </c>
      <c r="H18" s="7">
        <v>84</v>
      </c>
      <c r="I18" s="7"/>
      <c r="J18" s="7"/>
      <c r="K18" s="16">
        <f t="shared" si="2"/>
        <v>0</v>
      </c>
      <c r="L18" s="18">
        <f t="shared" si="3"/>
        <v>0</v>
      </c>
    </row>
    <row r="19" spans="3:13" ht="14.25" customHeight="1" x14ac:dyDescent="0.25">
      <c r="C19" s="14" t="s">
        <v>17</v>
      </c>
      <c r="D19" s="2">
        <v>106</v>
      </c>
      <c r="E19" s="5">
        <f t="shared" si="0"/>
        <v>2.4019941083163382E-2</v>
      </c>
      <c r="F19" s="2">
        <v>64</v>
      </c>
      <c r="G19" s="5">
        <f t="shared" si="1"/>
        <v>1.4970760233918129E-2</v>
      </c>
      <c r="I19" s="2"/>
      <c r="J19" s="2"/>
      <c r="K19" s="16">
        <f t="shared" si="2"/>
        <v>64</v>
      </c>
      <c r="L19" s="18">
        <f t="shared" si="3"/>
        <v>2.9090909090909092</v>
      </c>
    </row>
    <row r="20" spans="3:13" x14ac:dyDescent="0.25">
      <c r="C20" s="1" t="s">
        <v>10</v>
      </c>
      <c r="D20" s="2">
        <v>27</v>
      </c>
      <c r="E20" s="5">
        <f t="shared" si="0"/>
        <v>6.1182868796736912E-3</v>
      </c>
      <c r="F20" s="2">
        <v>49</v>
      </c>
      <c r="G20" s="5">
        <f t="shared" si="1"/>
        <v>1.1461988304093567E-2</v>
      </c>
      <c r="I20" s="2"/>
      <c r="J20" s="2"/>
      <c r="K20" s="16">
        <f t="shared" si="2"/>
        <v>49</v>
      </c>
      <c r="L20" s="18">
        <f t="shared" si="3"/>
        <v>2.2272727272727271</v>
      </c>
    </row>
    <row r="21" spans="3:13" x14ac:dyDescent="0.25">
      <c r="C21" s="14" t="s">
        <v>19</v>
      </c>
      <c r="D21" s="2">
        <v>101</v>
      </c>
      <c r="E21" s="5">
        <f t="shared" si="0"/>
        <v>2.2886924994334919E-2</v>
      </c>
      <c r="F21" s="2">
        <v>31</v>
      </c>
      <c r="G21" s="5">
        <f t="shared" si="1"/>
        <v>7.2514619883040938E-3</v>
      </c>
      <c r="I21" s="2"/>
      <c r="J21" s="2"/>
      <c r="K21" s="16">
        <f t="shared" si="2"/>
        <v>31</v>
      </c>
      <c r="L21" s="18">
        <f t="shared" si="3"/>
        <v>1.4090909090909092</v>
      </c>
    </row>
    <row r="22" spans="3:13" x14ac:dyDescent="0.25">
      <c r="C22" s="14" t="s">
        <v>22</v>
      </c>
      <c r="D22" s="2">
        <v>51</v>
      </c>
      <c r="E22" s="5">
        <f t="shared" si="0"/>
        <v>1.1556764106050306E-2</v>
      </c>
      <c r="F22" s="2">
        <v>22</v>
      </c>
      <c r="G22" s="5">
        <f t="shared" si="1"/>
        <v>5.146198830409357E-3</v>
      </c>
      <c r="I22" s="2"/>
      <c r="J22" s="2"/>
      <c r="K22" s="16">
        <f t="shared" si="2"/>
        <v>22</v>
      </c>
      <c r="L22" s="18">
        <f t="shared" si="3"/>
        <v>1</v>
      </c>
    </row>
    <row r="23" spans="3:13" ht="15.75" customHeight="1" x14ac:dyDescent="0.25">
      <c r="C23" s="14" t="s">
        <v>21</v>
      </c>
      <c r="D23" s="2">
        <v>12</v>
      </c>
      <c r="E23" s="5">
        <f t="shared" si="0"/>
        <v>2.7192386131883071E-3</v>
      </c>
      <c r="F23" s="2">
        <v>8</v>
      </c>
      <c r="G23" s="5">
        <f t="shared" si="1"/>
        <v>1.8713450292397662E-3</v>
      </c>
      <c r="I23" s="2"/>
      <c r="J23" s="2"/>
      <c r="K23" s="16">
        <f t="shared" si="2"/>
        <v>8</v>
      </c>
      <c r="L23" s="18">
        <f t="shared" si="3"/>
        <v>0.36363636363636365</v>
      </c>
    </row>
    <row r="24" spans="3:13" ht="15.75" customHeight="1" x14ac:dyDescent="0.25">
      <c r="C24" s="1" t="s">
        <v>7</v>
      </c>
      <c r="D24" s="2">
        <v>19</v>
      </c>
      <c r="E24" s="5">
        <f t="shared" si="0"/>
        <v>4.3054611375481534E-3</v>
      </c>
      <c r="F24" s="2">
        <v>2</v>
      </c>
      <c r="G24" s="5">
        <f t="shared" si="1"/>
        <v>4.6783625730994154E-4</v>
      </c>
      <c r="H24" s="2">
        <v>2</v>
      </c>
      <c r="I24" s="2"/>
      <c r="J24" s="2"/>
      <c r="K24" s="16">
        <f t="shared" si="2"/>
        <v>0</v>
      </c>
      <c r="L24" s="18">
        <f t="shared" si="3"/>
        <v>0</v>
      </c>
    </row>
    <row r="25" spans="3:13" ht="15.75" customHeight="1" x14ac:dyDescent="0.25">
      <c r="C25" s="14" t="s">
        <v>22</v>
      </c>
      <c r="D25" s="9">
        <v>7</v>
      </c>
      <c r="E25" s="5">
        <f t="shared" si="0"/>
        <v>1.5862225243598459E-3</v>
      </c>
      <c r="F25" s="9">
        <v>1</v>
      </c>
      <c r="G25" s="5">
        <f t="shared" si="1"/>
        <v>2.3391812865497077E-4</v>
      </c>
      <c r="H25" s="9"/>
      <c r="I25" s="9"/>
      <c r="J25" s="9"/>
      <c r="K25" s="16">
        <f t="shared" si="2"/>
        <v>1</v>
      </c>
      <c r="L25" s="18">
        <f t="shared" si="3"/>
        <v>4.5454545454545456E-2</v>
      </c>
    </row>
    <row r="26" spans="3:13" x14ac:dyDescent="0.25">
      <c r="C26" s="14" t="s">
        <v>21</v>
      </c>
      <c r="D26" s="9">
        <v>4</v>
      </c>
      <c r="E26" s="5">
        <f t="shared" si="0"/>
        <v>9.0641287106276911E-4</v>
      </c>
      <c r="F26" s="9">
        <v>0</v>
      </c>
      <c r="G26" s="5">
        <f t="shared" si="1"/>
        <v>0</v>
      </c>
      <c r="H26" s="9"/>
      <c r="I26" s="9"/>
      <c r="J26" s="9"/>
      <c r="K26" s="16">
        <f t="shared" si="2"/>
        <v>0</v>
      </c>
      <c r="L26" s="18">
        <f t="shared" si="3"/>
        <v>0</v>
      </c>
    </row>
    <row r="27" spans="3:13" x14ac:dyDescent="0.25">
      <c r="E27" s="5"/>
      <c r="G27" s="5"/>
      <c r="I27" s="2"/>
      <c r="J27" s="2"/>
      <c r="K27" s="16">
        <f t="shared" si="2"/>
        <v>0</v>
      </c>
      <c r="L27" s="18">
        <f t="shared" si="3"/>
        <v>0</v>
      </c>
    </row>
    <row r="28" spans="3:13" x14ac:dyDescent="0.25">
      <c r="C28" s="3" t="s">
        <v>9</v>
      </c>
      <c r="D28" s="8">
        <f>SUM(D6:D26)</f>
        <v>2916</v>
      </c>
      <c r="E28" s="15">
        <f>+D28/D38</f>
        <v>0.66077498300475868</v>
      </c>
      <c r="F28" s="8">
        <f>SUM(F6:F27)</f>
        <v>2377</v>
      </c>
      <c r="G28" s="15">
        <f>+F28/F38</f>
        <v>0.55602339181286553</v>
      </c>
      <c r="H28" s="8">
        <f>SUM(H6:H27)</f>
        <v>655</v>
      </c>
      <c r="I28" s="8">
        <f>SUM(I6:I27)</f>
        <v>317</v>
      </c>
      <c r="J28" s="8">
        <f>SUM(J6:J27)</f>
        <v>446</v>
      </c>
    </row>
    <row r="29" spans="3:13" s="13" customFormat="1" x14ac:dyDescent="0.25">
      <c r="C29" s="11"/>
      <c r="D29" s="12"/>
      <c r="E29" s="12"/>
      <c r="F29" s="12"/>
      <c r="G29" s="12"/>
      <c r="H29" s="10"/>
    </row>
    <row r="30" spans="3:13" ht="14.25" customHeight="1" x14ac:dyDescent="0.25">
      <c r="C30" s="3" t="s">
        <v>23</v>
      </c>
      <c r="D30" s="4" t="s">
        <v>2</v>
      </c>
      <c r="E30" s="4" t="s">
        <v>13</v>
      </c>
      <c r="F30" s="4" t="s">
        <v>3</v>
      </c>
      <c r="G30" s="4" t="s">
        <v>13</v>
      </c>
      <c r="H30" s="4" t="s">
        <v>25</v>
      </c>
      <c r="I30" s="4" t="s">
        <v>13</v>
      </c>
      <c r="J30" s="4" t="s">
        <v>26</v>
      </c>
      <c r="K30" s="4" t="s">
        <v>13</v>
      </c>
      <c r="L30" s="4" t="s">
        <v>27</v>
      </c>
      <c r="M30" s="4" t="s">
        <v>13</v>
      </c>
    </row>
    <row r="31" spans="3:13" x14ac:dyDescent="0.25">
      <c r="C31" s="1" t="s">
        <v>4</v>
      </c>
      <c r="D31" s="6">
        <v>1268</v>
      </c>
      <c r="E31" s="5">
        <f>+D31/$D$38</f>
        <v>0.28733288012689778</v>
      </c>
      <c r="F31" s="6">
        <v>1094</v>
      </c>
      <c r="G31" s="5">
        <f>+F31/$F$38</f>
        <v>0.25590643274853803</v>
      </c>
    </row>
    <row r="32" spans="3:13" x14ac:dyDescent="0.25">
      <c r="C32" s="1" t="s">
        <v>5</v>
      </c>
      <c r="D32" s="2">
        <v>229</v>
      </c>
      <c r="E32" s="5">
        <f>+D32/$D$38</f>
        <v>5.1892136868343527E-2</v>
      </c>
      <c r="F32" s="2">
        <v>783</v>
      </c>
      <c r="G32" s="5">
        <f>+F32/$F$38</f>
        <v>0.1831578947368421</v>
      </c>
    </row>
    <row r="33" spans="2:13" x14ac:dyDescent="0.25">
      <c r="C33" s="1" t="s">
        <v>6</v>
      </c>
      <c r="D33" s="9" t="s">
        <v>12</v>
      </c>
      <c r="E33" s="9" t="s">
        <v>12</v>
      </c>
      <c r="F33" s="2">
        <v>11</v>
      </c>
      <c r="G33" s="5">
        <f>+F33/$F$38</f>
        <v>2.5730994152046785E-3</v>
      </c>
    </row>
    <row r="34" spans="2:13" x14ac:dyDescent="0.25">
      <c r="C34" s="1" t="s">
        <v>7</v>
      </c>
      <c r="D34" s="9" t="s">
        <v>12</v>
      </c>
      <c r="E34" s="9" t="s">
        <v>12</v>
      </c>
      <c r="F34" s="2">
        <v>10</v>
      </c>
      <c r="G34" s="5">
        <f>+F34/$F$38</f>
        <v>2.3391812865497076E-3</v>
      </c>
    </row>
    <row r="35" spans="2:13" x14ac:dyDescent="0.25">
      <c r="C35" s="3" t="s">
        <v>9</v>
      </c>
      <c r="D35" s="8">
        <f>SUM(D31:D34)</f>
        <v>1497</v>
      </c>
      <c r="E35" s="15">
        <f>+D35/D38</f>
        <v>0.33922501699524132</v>
      </c>
      <c r="F35" s="8">
        <f>SUM(F31:F34)</f>
        <v>1898</v>
      </c>
      <c r="G35" s="15">
        <f>+F35/F38</f>
        <v>0.44397660818713452</v>
      </c>
      <c r="H35" s="8">
        <f>+F35+H28</f>
        <v>2553</v>
      </c>
      <c r="I35" s="8">
        <f>+H35+I28</f>
        <v>2870</v>
      </c>
      <c r="J35" s="8">
        <f>+I35+J28</f>
        <v>3316</v>
      </c>
      <c r="K35" s="27"/>
      <c r="L35" s="27"/>
      <c r="M35" s="27"/>
    </row>
    <row r="36" spans="2:13" x14ac:dyDescent="0.25">
      <c r="B36" s="26" t="s">
        <v>35</v>
      </c>
      <c r="H36" s="19">
        <f>+H35/$F$38</f>
        <v>0.59719298245614039</v>
      </c>
      <c r="I36" s="19">
        <f t="shared" ref="I36:J36" si="4">+I35/$F$38</f>
        <v>0.67134502923976613</v>
      </c>
      <c r="J36" s="19">
        <f t="shared" si="4"/>
        <v>0.77567251461988307</v>
      </c>
    </row>
    <row r="37" spans="2:13" x14ac:dyDescent="0.25">
      <c r="B37" s="26" t="s">
        <v>36</v>
      </c>
      <c r="C37" s="3" t="s">
        <v>37</v>
      </c>
      <c r="D37" s="8">
        <f>SUM(D33:D36)</f>
        <v>1497</v>
      </c>
      <c r="E37" s="15"/>
      <c r="F37" s="8">
        <f>SUM(F33:F36)</f>
        <v>1919</v>
      </c>
      <c r="G37" s="15"/>
      <c r="H37" s="8"/>
      <c r="I37" s="8"/>
      <c r="J37" s="8"/>
      <c r="K37" s="8"/>
      <c r="L37" s="8"/>
      <c r="M37" s="8"/>
    </row>
    <row r="38" spans="2:13" x14ac:dyDescent="0.25">
      <c r="B38" s="26"/>
      <c r="C38" s="3" t="s">
        <v>8</v>
      </c>
      <c r="D38" s="8">
        <f>+D28+D35</f>
        <v>4413</v>
      </c>
      <c r="E38" s="8"/>
      <c r="F38" s="8">
        <f>+F28+F35</f>
        <v>4275</v>
      </c>
      <c r="G38" s="8"/>
      <c r="H38" s="8"/>
      <c r="I38" s="8"/>
      <c r="J38" s="8"/>
      <c r="K38" s="8"/>
      <c r="L38" s="8"/>
      <c r="M38" s="8"/>
    </row>
    <row r="39" spans="2:13" x14ac:dyDescent="0.25">
      <c r="H39" s="10"/>
    </row>
    <row r="40" spans="2:13" x14ac:dyDescent="0.25">
      <c r="H40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O53"/>
  <sheetViews>
    <sheetView showGridLines="0" tabSelected="1" topLeftCell="C11" workbookViewId="0">
      <selection activeCell="N14" sqref="N14:N15"/>
    </sheetView>
  </sheetViews>
  <sheetFormatPr baseColWidth="10" defaultRowHeight="15" x14ac:dyDescent="0.25"/>
  <cols>
    <col min="2" max="2" width="29.7109375" bestFit="1" customWidth="1"/>
    <col min="3" max="3" width="11.42578125" bestFit="1" customWidth="1"/>
    <col min="4" max="4" width="6.5703125" bestFit="1" customWidth="1"/>
    <col min="5" max="5" width="6.85546875" bestFit="1" customWidth="1"/>
    <col min="7" max="7" width="8.7109375" bestFit="1" customWidth="1"/>
    <col min="8" max="8" width="9.140625" bestFit="1" customWidth="1"/>
    <col min="9" max="9" width="11.28515625" bestFit="1" customWidth="1"/>
    <col min="10" max="10" width="6.28515625" bestFit="1" customWidth="1"/>
    <col min="11" max="11" width="29.85546875" bestFit="1" customWidth="1"/>
    <col min="12" max="13" width="0" hidden="1" customWidth="1"/>
    <col min="14" max="14" width="27.7109375" bestFit="1" customWidth="1"/>
  </cols>
  <sheetData>
    <row r="12" spans="2:15" ht="30" x14ac:dyDescent="0.25">
      <c r="B12" s="29" t="s">
        <v>53</v>
      </c>
      <c r="C12" s="29" t="s">
        <v>69</v>
      </c>
      <c r="D12" s="28" t="s">
        <v>38</v>
      </c>
      <c r="E12" s="28" t="s">
        <v>39</v>
      </c>
      <c r="F12" s="28" t="s">
        <v>40</v>
      </c>
      <c r="G12" s="28" t="s">
        <v>41</v>
      </c>
      <c r="H12" s="28" t="s">
        <v>42</v>
      </c>
      <c r="I12" s="30" t="s">
        <v>43</v>
      </c>
      <c r="J12" s="31" t="s">
        <v>44</v>
      </c>
      <c r="K12" s="32"/>
      <c r="N12" t="s">
        <v>52</v>
      </c>
      <c r="O12" t="s">
        <v>91</v>
      </c>
    </row>
    <row r="13" spans="2:15" x14ac:dyDescent="0.25">
      <c r="C13" s="40"/>
      <c r="D13" s="41">
        <v>6959</v>
      </c>
      <c r="E13" s="40">
        <v>294</v>
      </c>
      <c r="F13" s="40">
        <v>113</v>
      </c>
      <c r="G13" s="40">
        <v>57</v>
      </c>
      <c r="H13" s="40">
        <v>20</v>
      </c>
      <c r="I13" s="40">
        <v>0</v>
      </c>
      <c r="J13" s="40"/>
      <c r="N13" t="s">
        <v>80</v>
      </c>
      <c r="O13">
        <v>431</v>
      </c>
    </row>
    <row r="14" spans="2:15" ht="17.25" customHeight="1" x14ac:dyDescent="0.25">
      <c r="B14" t="s">
        <v>45</v>
      </c>
      <c r="C14" s="40">
        <f>4+6+8+10+20+14+17+28</f>
        <v>107</v>
      </c>
      <c r="D14" s="40"/>
      <c r="E14" s="40"/>
      <c r="F14" s="40"/>
      <c r="G14" s="40"/>
      <c r="H14" s="40"/>
      <c r="I14" s="40"/>
      <c r="J14" s="42">
        <f>SUM(C14:I14)</f>
        <v>107</v>
      </c>
      <c r="N14" t="s">
        <v>54</v>
      </c>
      <c r="O14">
        <v>344</v>
      </c>
    </row>
    <row r="15" spans="2:15" x14ac:dyDescent="0.25">
      <c r="B15" t="s">
        <v>46</v>
      </c>
      <c r="C15" s="40">
        <v>283</v>
      </c>
      <c r="D15" s="40"/>
      <c r="E15" s="40"/>
      <c r="F15" s="40"/>
      <c r="G15" s="40"/>
      <c r="H15" s="40"/>
      <c r="I15" s="40"/>
      <c r="J15" s="42">
        <f t="shared" ref="J15:J50" si="0">SUM(C15:I15)</f>
        <v>283</v>
      </c>
      <c r="N15" t="s">
        <v>83</v>
      </c>
      <c r="O15">
        <v>270</v>
      </c>
    </row>
    <row r="16" spans="2:15" x14ac:dyDescent="0.25">
      <c r="B16" t="s">
        <v>47</v>
      </c>
      <c r="C16" s="40">
        <v>877</v>
      </c>
      <c r="D16" s="40"/>
      <c r="E16" s="40"/>
      <c r="F16" s="40"/>
      <c r="G16" s="40"/>
      <c r="H16" s="40"/>
      <c r="I16" s="40"/>
      <c r="J16" s="42">
        <f t="shared" si="0"/>
        <v>877</v>
      </c>
      <c r="N16" t="s">
        <v>84</v>
      </c>
      <c r="O16">
        <v>269</v>
      </c>
    </row>
    <row r="17" spans="2:15" x14ac:dyDescent="0.25">
      <c r="B17" t="s">
        <v>48</v>
      </c>
      <c r="C17" s="40">
        <v>1000</v>
      </c>
      <c r="D17" s="40"/>
      <c r="E17" s="40"/>
      <c r="F17" s="40"/>
      <c r="G17" s="40"/>
      <c r="H17" s="40"/>
      <c r="I17" s="40"/>
      <c r="J17" s="42">
        <f t="shared" si="0"/>
        <v>1000</v>
      </c>
      <c r="N17" t="s">
        <v>56</v>
      </c>
      <c r="O17">
        <v>255</v>
      </c>
    </row>
    <row r="18" spans="2:15" x14ac:dyDescent="0.25">
      <c r="B18" t="s">
        <v>49</v>
      </c>
      <c r="C18" s="40">
        <v>1432</v>
      </c>
      <c r="D18" s="40"/>
      <c r="E18" s="40"/>
      <c r="F18" s="40"/>
      <c r="G18" s="40"/>
      <c r="H18" s="40"/>
      <c r="I18" s="40"/>
      <c r="J18" s="42">
        <f t="shared" si="0"/>
        <v>1432</v>
      </c>
      <c r="N18" t="s">
        <v>85</v>
      </c>
      <c r="O18">
        <v>251</v>
      </c>
    </row>
    <row r="19" spans="2:15" x14ac:dyDescent="0.25">
      <c r="B19" t="s">
        <v>50</v>
      </c>
      <c r="C19" s="40">
        <v>1436</v>
      </c>
      <c r="D19" s="40"/>
      <c r="E19" s="40">
        <v>12</v>
      </c>
      <c r="F19" s="40"/>
      <c r="G19" s="40"/>
      <c r="H19" s="40"/>
      <c r="I19" s="40"/>
      <c r="J19" s="42">
        <f t="shared" si="0"/>
        <v>1448</v>
      </c>
      <c r="N19" t="s">
        <v>86</v>
      </c>
      <c r="O19">
        <v>176</v>
      </c>
    </row>
    <row r="20" spans="2:15" x14ac:dyDescent="0.25">
      <c r="B20" t="s">
        <v>51</v>
      </c>
      <c r="C20" s="40">
        <v>4042</v>
      </c>
      <c r="D20" s="40">
        <f>103+52</f>
        <v>155</v>
      </c>
      <c r="E20" s="40">
        <v>35</v>
      </c>
      <c r="F20" s="40">
        <v>51</v>
      </c>
      <c r="G20" s="40"/>
      <c r="H20" s="40"/>
      <c r="I20" s="40"/>
      <c r="J20" s="42">
        <f t="shared" si="0"/>
        <v>4283</v>
      </c>
      <c r="N20" t="s">
        <v>87</v>
      </c>
      <c r="O20">
        <v>92</v>
      </c>
    </row>
    <row r="21" spans="2:15" x14ac:dyDescent="0.25">
      <c r="B21" t="s">
        <v>52</v>
      </c>
      <c r="C21" s="43">
        <f>11616+283+219</f>
        <v>12118</v>
      </c>
      <c r="D21" s="40"/>
      <c r="E21" s="40"/>
      <c r="F21" s="40"/>
      <c r="G21" s="40"/>
      <c r="H21" s="40"/>
      <c r="I21" s="40"/>
      <c r="J21" s="44">
        <f t="shared" si="0"/>
        <v>12118</v>
      </c>
      <c r="K21" t="s">
        <v>82</v>
      </c>
      <c r="N21" t="s">
        <v>88</v>
      </c>
      <c r="O21">
        <v>81</v>
      </c>
    </row>
    <row r="22" spans="2:15" x14ac:dyDescent="0.25">
      <c r="B22" t="s">
        <v>66</v>
      </c>
      <c r="C22" s="40"/>
      <c r="D22" s="40">
        <f>184+138+57</f>
        <v>379</v>
      </c>
      <c r="E22" s="42">
        <v>34</v>
      </c>
      <c r="F22" s="40">
        <v>31</v>
      </c>
      <c r="G22" s="40"/>
      <c r="H22" s="40">
        <v>10</v>
      </c>
      <c r="I22" s="40"/>
      <c r="J22" s="42">
        <f t="shared" si="0"/>
        <v>454</v>
      </c>
      <c r="N22" t="s">
        <v>89</v>
      </c>
      <c r="O22">
        <v>67</v>
      </c>
    </row>
    <row r="23" spans="2:15" x14ac:dyDescent="0.25">
      <c r="B23" t="s">
        <v>55</v>
      </c>
      <c r="C23" s="40"/>
      <c r="D23" s="40"/>
      <c r="E23" s="42">
        <f>+E13*0.11</f>
        <v>32.340000000000003</v>
      </c>
      <c r="F23" s="40">
        <v>9</v>
      </c>
      <c r="G23" s="40"/>
      <c r="H23" s="40">
        <v>6</v>
      </c>
      <c r="I23" s="40"/>
      <c r="J23" s="42">
        <f t="shared" si="0"/>
        <v>47.34</v>
      </c>
      <c r="N23" t="s">
        <v>90</v>
      </c>
      <c r="O23">
        <v>61</v>
      </c>
    </row>
    <row r="24" spans="2:15" x14ac:dyDescent="0.25">
      <c r="B24" t="s">
        <v>80</v>
      </c>
      <c r="C24" s="40"/>
      <c r="D24" s="40">
        <f>445+158</f>
        <v>603</v>
      </c>
      <c r="E24" s="42">
        <f>+E13*8%</f>
        <v>23.52</v>
      </c>
      <c r="F24" s="40">
        <v>22</v>
      </c>
      <c r="G24" s="40">
        <v>36</v>
      </c>
      <c r="H24" s="40">
        <v>4</v>
      </c>
      <c r="I24" s="40"/>
      <c r="J24" s="42">
        <f t="shared" si="0"/>
        <v>688.52</v>
      </c>
      <c r="N24" t="s">
        <v>20</v>
      </c>
      <c r="O24">
        <v>778</v>
      </c>
    </row>
    <row r="25" spans="2:15" x14ac:dyDescent="0.25">
      <c r="B25" t="s">
        <v>63</v>
      </c>
      <c r="C25" s="40"/>
      <c r="D25" s="40">
        <f>340+95</f>
        <v>435</v>
      </c>
      <c r="E25" s="42">
        <f>+E13*7%</f>
        <v>20.580000000000002</v>
      </c>
      <c r="F25" s="40"/>
      <c r="G25" s="40">
        <v>21</v>
      </c>
      <c r="H25" s="40"/>
      <c r="I25" s="40"/>
      <c r="J25" s="42">
        <f t="shared" si="0"/>
        <v>476.58</v>
      </c>
      <c r="O25">
        <f>SUM(O13:O24)</f>
        <v>3075</v>
      </c>
    </row>
    <row r="26" spans="2:15" x14ac:dyDescent="0.25">
      <c r="B26" t="s">
        <v>64</v>
      </c>
      <c r="C26" s="40"/>
      <c r="D26" s="40">
        <f>242+24+63</f>
        <v>329</v>
      </c>
      <c r="E26" s="42"/>
      <c r="F26" s="40"/>
      <c r="G26" s="40"/>
      <c r="H26" s="40"/>
      <c r="I26" s="40"/>
      <c r="J26" s="42">
        <f t="shared" si="0"/>
        <v>329</v>
      </c>
    </row>
    <row r="27" spans="2:15" x14ac:dyDescent="0.25">
      <c r="B27" t="s">
        <v>56</v>
      </c>
      <c r="C27" s="40"/>
      <c r="D27" s="40">
        <f>187+18</f>
        <v>205</v>
      </c>
      <c r="E27" s="42">
        <f>+E13*6%</f>
        <v>17.64</v>
      </c>
      <c r="F27" s="40"/>
      <c r="G27" s="40"/>
      <c r="H27" s="40"/>
      <c r="I27" s="40"/>
      <c r="J27" s="42">
        <f t="shared" si="0"/>
        <v>222.64</v>
      </c>
      <c r="K27" s="11"/>
      <c r="L27" s="27"/>
      <c r="M27" s="35"/>
      <c r="N27" s="27"/>
    </row>
    <row r="28" spans="2:15" x14ac:dyDescent="0.25">
      <c r="B28" t="s">
        <v>57</v>
      </c>
      <c r="C28" s="40"/>
      <c r="D28" s="40">
        <v>17</v>
      </c>
      <c r="E28" s="42">
        <f>+E13*6%</f>
        <v>17.64</v>
      </c>
      <c r="F28" s="40"/>
      <c r="G28" s="40"/>
      <c r="H28" s="40"/>
      <c r="I28" s="40"/>
      <c r="J28" s="42">
        <f t="shared" si="0"/>
        <v>34.64</v>
      </c>
      <c r="K28" s="13"/>
      <c r="L28" s="10"/>
      <c r="M28" s="36"/>
      <c r="N28" s="10"/>
    </row>
    <row r="29" spans="2:15" x14ac:dyDescent="0.25">
      <c r="B29" t="s">
        <v>58</v>
      </c>
      <c r="C29" s="40"/>
      <c r="D29" s="40">
        <v>201</v>
      </c>
      <c r="E29" s="42">
        <f>+E13*5%</f>
        <v>14.700000000000001</v>
      </c>
      <c r="F29" s="40"/>
      <c r="G29" s="40"/>
      <c r="H29" s="40"/>
      <c r="I29" s="40"/>
      <c r="J29" s="42">
        <f t="shared" si="0"/>
        <v>215.7</v>
      </c>
      <c r="K29" s="13"/>
      <c r="L29" s="10"/>
      <c r="M29" s="36"/>
      <c r="N29" s="10"/>
    </row>
    <row r="30" spans="2:15" x14ac:dyDescent="0.25">
      <c r="B30" t="s">
        <v>59</v>
      </c>
      <c r="C30" s="40"/>
      <c r="D30" s="40">
        <f>94+45</f>
        <v>139</v>
      </c>
      <c r="E30" s="42">
        <f>+E13*4%</f>
        <v>11.76</v>
      </c>
      <c r="F30" s="40"/>
      <c r="G30" s="40"/>
      <c r="H30" s="40"/>
      <c r="I30" s="40"/>
      <c r="J30" s="42">
        <f t="shared" si="0"/>
        <v>150.76</v>
      </c>
      <c r="K30" s="13"/>
      <c r="L30" s="10"/>
      <c r="M30" s="36"/>
      <c r="N30" s="10"/>
    </row>
    <row r="31" spans="2:15" x14ac:dyDescent="0.25">
      <c r="B31" t="s">
        <v>60</v>
      </c>
      <c r="C31" s="40"/>
      <c r="D31" s="40">
        <f>123+95</f>
        <v>218</v>
      </c>
      <c r="E31" s="42">
        <f>+E13*3%</f>
        <v>8.82</v>
      </c>
      <c r="F31" s="40"/>
      <c r="G31" s="40"/>
      <c r="H31" s="40"/>
      <c r="I31" s="40"/>
      <c r="J31" s="42">
        <f t="shared" si="0"/>
        <v>226.82</v>
      </c>
      <c r="K31" s="13"/>
      <c r="L31" s="10"/>
      <c r="M31" s="36"/>
      <c r="N31" s="10"/>
    </row>
    <row r="32" spans="2:15" x14ac:dyDescent="0.25">
      <c r="B32" t="s">
        <v>61</v>
      </c>
      <c r="C32" s="40"/>
      <c r="D32" s="40"/>
      <c r="E32" s="40">
        <v>7</v>
      </c>
      <c r="F32" s="40"/>
      <c r="G32" s="40"/>
      <c r="H32" s="40"/>
      <c r="I32" s="40"/>
      <c r="J32" s="42">
        <f t="shared" si="0"/>
        <v>7</v>
      </c>
      <c r="K32" s="13"/>
      <c r="L32" s="10"/>
      <c r="M32" s="36"/>
      <c r="N32" s="10"/>
    </row>
    <row r="33" spans="1:14" x14ac:dyDescent="0.25">
      <c r="B33" t="s">
        <v>65</v>
      </c>
      <c r="C33" s="40"/>
      <c r="D33" s="40">
        <f>94+13</f>
        <v>107</v>
      </c>
      <c r="E33" s="40"/>
      <c r="F33" s="40"/>
      <c r="G33" s="40"/>
      <c r="H33" s="40"/>
      <c r="I33" s="40"/>
      <c r="J33" s="42">
        <f t="shared" si="0"/>
        <v>107</v>
      </c>
      <c r="K33" s="13"/>
      <c r="L33" s="10"/>
      <c r="M33" s="36"/>
      <c r="N33" s="10"/>
    </row>
    <row r="34" spans="1:14" x14ac:dyDescent="0.25">
      <c r="B34" t="s">
        <v>67</v>
      </c>
      <c r="C34" s="40"/>
      <c r="D34" s="40">
        <v>23</v>
      </c>
      <c r="E34" s="40"/>
      <c r="F34" s="40"/>
      <c r="G34" s="40"/>
      <c r="H34" s="40"/>
      <c r="I34" s="40"/>
      <c r="J34" s="42">
        <f t="shared" si="0"/>
        <v>23</v>
      </c>
      <c r="K34" s="13"/>
      <c r="L34" s="37"/>
      <c r="M34" s="36"/>
      <c r="N34" s="37"/>
    </row>
    <row r="35" spans="1:14" x14ac:dyDescent="0.25">
      <c r="B35" t="s">
        <v>68</v>
      </c>
      <c r="C35" s="40"/>
      <c r="D35" s="40">
        <v>32</v>
      </c>
      <c r="E35" s="40"/>
      <c r="F35" s="40"/>
      <c r="G35" s="40"/>
      <c r="H35" s="40"/>
      <c r="I35" s="40"/>
      <c r="J35" s="42">
        <f t="shared" si="0"/>
        <v>32</v>
      </c>
      <c r="K35" s="13"/>
      <c r="L35" s="37"/>
      <c r="M35" s="36"/>
      <c r="N35" s="37"/>
    </row>
    <row r="36" spans="1:14" ht="14.25" customHeight="1" x14ac:dyDescent="0.25">
      <c r="B36" t="s">
        <v>5</v>
      </c>
      <c r="C36" s="40"/>
      <c r="D36" s="40">
        <f>239+140</f>
        <v>379</v>
      </c>
      <c r="E36" s="40"/>
      <c r="F36" s="40"/>
      <c r="G36" s="40">
        <v>783</v>
      </c>
      <c r="H36" s="40"/>
      <c r="I36" s="40"/>
      <c r="J36" s="42">
        <f t="shared" si="0"/>
        <v>1162</v>
      </c>
      <c r="K36" s="13"/>
      <c r="L36" s="37"/>
      <c r="M36" s="36"/>
      <c r="N36" s="37"/>
    </row>
    <row r="37" spans="1:14" ht="14.25" customHeight="1" x14ac:dyDescent="0.25">
      <c r="B37" t="s">
        <v>70</v>
      </c>
      <c r="C37" s="40"/>
      <c r="D37" s="40">
        <v>1128</v>
      </c>
      <c r="E37" s="42"/>
      <c r="F37" s="40"/>
      <c r="G37" s="40"/>
      <c r="H37" s="40"/>
      <c r="I37" s="40"/>
      <c r="J37" s="42">
        <f t="shared" si="0"/>
        <v>1128</v>
      </c>
      <c r="K37" s="13"/>
      <c r="L37" s="10"/>
      <c r="M37" s="36"/>
      <c r="N37" s="10"/>
    </row>
    <row r="38" spans="1:14" ht="14.25" customHeight="1" x14ac:dyDescent="0.25">
      <c r="A38" s="39"/>
      <c r="B38" s="39" t="s">
        <v>71</v>
      </c>
      <c r="C38" s="45"/>
      <c r="D38" s="45">
        <v>226</v>
      </c>
      <c r="E38" s="46"/>
      <c r="F38" s="45"/>
      <c r="G38" s="45"/>
      <c r="H38" s="45"/>
      <c r="I38" s="45"/>
      <c r="J38" s="46">
        <f t="shared" si="0"/>
        <v>226</v>
      </c>
      <c r="K38" s="13"/>
      <c r="L38" s="10"/>
      <c r="M38" s="36"/>
      <c r="N38" s="10"/>
    </row>
    <row r="39" spans="1:14" ht="14.25" customHeight="1" x14ac:dyDescent="0.25">
      <c r="A39" s="39"/>
      <c r="B39" s="39" t="s">
        <v>6</v>
      </c>
      <c r="C39" s="45"/>
      <c r="D39" s="45">
        <v>95</v>
      </c>
      <c r="E39" s="46"/>
      <c r="F39" s="45"/>
      <c r="G39" s="45"/>
      <c r="H39" s="45"/>
      <c r="I39" s="45"/>
      <c r="J39" s="46">
        <f t="shared" si="0"/>
        <v>95</v>
      </c>
      <c r="K39" s="13"/>
      <c r="L39" s="10"/>
      <c r="M39" s="36"/>
      <c r="N39" s="10"/>
    </row>
    <row r="40" spans="1:14" ht="14.25" customHeight="1" x14ac:dyDescent="0.25">
      <c r="A40" s="39"/>
      <c r="B40" s="39" t="s">
        <v>72</v>
      </c>
      <c r="C40" s="45"/>
      <c r="D40" s="45">
        <v>87</v>
      </c>
      <c r="E40" s="46"/>
      <c r="F40" s="45"/>
      <c r="G40" s="45"/>
      <c r="H40" s="45"/>
      <c r="I40" s="45"/>
      <c r="J40" s="46">
        <f t="shared" si="0"/>
        <v>87</v>
      </c>
      <c r="K40" s="13"/>
      <c r="L40" s="10"/>
      <c r="M40" s="36"/>
      <c r="N40" s="10"/>
    </row>
    <row r="41" spans="1:14" ht="14.25" customHeight="1" x14ac:dyDescent="0.25">
      <c r="A41" s="39"/>
      <c r="B41" s="39" t="s">
        <v>73</v>
      </c>
      <c r="C41" s="45"/>
      <c r="D41" s="45">
        <v>64</v>
      </c>
      <c r="E41" s="46"/>
      <c r="F41" s="45"/>
      <c r="G41" s="45"/>
      <c r="H41" s="45"/>
      <c r="I41" s="45"/>
      <c r="J41" s="46">
        <f t="shared" si="0"/>
        <v>64</v>
      </c>
      <c r="K41" s="13"/>
      <c r="L41" s="10"/>
      <c r="M41" s="36"/>
      <c r="N41" s="10"/>
    </row>
    <row r="42" spans="1:14" ht="14.25" customHeight="1" x14ac:dyDescent="0.25">
      <c r="A42" s="39"/>
      <c r="B42" s="39" t="s">
        <v>74</v>
      </c>
      <c r="C42" s="45"/>
      <c r="D42" s="45">
        <v>63</v>
      </c>
      <c r="E42" s="46"/>
      <c r="F42" s="45"/>
      <c r="G42" s="45"/>
      <c r="H42" s="45"/>
      <c r="I42" s="45"/>
      <c r="J42" s="46">
        <f t="shared" si="0"/>
        <v>63</v>
      </c>
      <c r="K42" s="13"/>
      <c r="L42" s="10"/>
      <c r="M42" s="36"/>
      <c r="N42" s="10"/>
    </row>
    <row r="43" spans="1:14" ht="14.25" customHeight="1" x14ac:dyDescent="0.25">
      <c r="A43" s="39"/>
      <c r="B43" s="39" t="s">
        <v>56</v>
      </c>
      <c r="C43" s="45"/>
      <c r="D43" s="45">
        <v>55</v>
      </c>
      <c r="E43" s="46"/>
      <c r="F43" s="45"/>
      <c r="G43" s="45"/>
      <c r="H43" s="45"/>
      <c r="I43" s="45"/>
      <c r="J43" s="46">
        <f t="shared" si="0"/>
        <v>55</v>
      </c>
      <c r="K43" s="13"/>
      <c r="L43" s="10"/>
      <c r="M43" s="36"/>
      <c r="N43" s="10"/>
    </row>
    <row r="44" spans="1:14" ht="14.25" customHeight="1" x14ac:dyDescent="0.25">
      <c r="A44" s="39"/>
      <c r="B44" s="39" t="s">
        <v>75</v>
      </c>
      <c r="C44" s="45"/>
      <c r="D44" s="45">
        <v>12</v>
      </c>
      <c r="E44" s="46"/>
      <c r="F44" s="45"/>
      <c r="G44" s="45"/>
      <c r="H44" s="45"/>
      <c r="I44" s="45"/>
      <c r="J44" s="46">
        <f t="shared" si="0"/>
        <v>12</v>
      </c>
      <c r="K44" s="13"/>
      <c r="L44" s="10"/>
      <c r="M44" s="36"/>
      <c r="N44" s="10"/>
    </row>
    <row r="45" spans="1:14" ht="14.25" customHeight="1" x14ac:dyDescent="0.25">
      <c r="A45" s="39"/>
      <c r="B45" s="39" t="s">
        <v>76</v>
      </c>
      <c r="C45" s="45"/>
      <c r="D45" s="45">
        <v>26</v>
      </c>
      <c r="E45" s="46"/>
      <c r="F45" s="45"/>
      <c r="G45" s="45"/>
      <c r="H45" s="45"/>
      <c r="I45" s="45"/>
      <c r="J45" s="46">
        <f t="shared" si="0"/>
        <v>26</v>
      </c>
      <c r="K45" s="13"/>
      <c r="L45" s="10"/>
      <c r="M45" s="36"/>
      <c r="N45" s="10"/>
    </row>
    <row r="46" spans="1:14" ht="14.25" customHeight="1" x14ac:dyDescent="0.25">
      <c r="A46" s="39"/>
      <c r="B46" s="39" t="s">
        <v>77</v>
      </c>
      <c r="C46" s="45"/>
      <c r="D46" s="45">
        <v>65</v>
      </c>
      <c r="E46" s="46"/>
      <c r="F46" s="45"/>
      <c r="G46" s="45"/>
      <c r="H46" s="45"/>
      <c r="I46" s="45"/>
      <c r="J46" s="46">
        <f t="shared" si="0"/>
        <v>65</v>
      </c>
      <c r="K46" s="13"/>
      <c r="L46" s="10"/>
      <c r="M46" s="36"/>
      <c r="N46" s="10"/>
    </row>
    <row r="47" spans="1:14" ht="14.25" customHeight="1" x14ac:dyDescent="0.25">
      <c r="A47" s="39"/>
      <c r="B47" s="39" t="s">
        <v>78</v>
      </c>
      <c r="C47" s="45"/>
      <c r="D47" s="45">
        <v>8</v>
      </c>
      <c r="E47" s="46"/>
      <c r="F47" s="45"/>
      <c r="G47" s="45"/>
      <c r="H47" s="45"/>
      <c r="I47" s="45"/>
      <c r="J47" s="46">
        <f t="shared" si="0"/>
        <v>8</v>
      </c>
      <c r="K47" s="13"/>
      <c r="L47" s="10"/>
      <c r="M47" s="36"/>
      <c r="N47" s="10"/>
    </row>
    <row r="48" spans="1:14" ht="14.25" customHeight="1" x14ac:dyDescent="0.25">
      <c r="A48" s="39"/>
      <c r="B48" s="39" t="s">
        <v>79</v>
      </c>
      <c r="C48" s="45"/>
      <c r="D48" s="45">
        <v>12</v>
      </c>
      <c r="E48" s="46"/>
      <c r="F48" s="45"/>
      <c r="G48" s="45"/>
      <c r="H48" s="45"/>
      <c r="I48" s="45"/>
      <c r="J48" s="46">
        <f t="shared" si="0"/>
        <v>12</v>
      </c>
      <c r="K48" s="13"/>
      <c r="L48" s="10"/>
      <c r="M48" s="36"/>
      <c r="N48" s="10"/>
    </row>
    <row r="49" spans="1:14" ht="14.25" customHeight="1" x14ac:dyDescent="0.25">
      <c r="A49" s="39"/>
      <c r="B49" s="39" t="s">
        <v>81</v>
      </c>
      <c r="C49" s="45"/>
      <c r="D49" s="45">
        <v>40</v>
      </c>
      <c r="E49" s="46"/>
      <c r="F49" s="45"/>
      <c r="G49" s="45"/>
      <c r="H49" s="45"/>
      <c r="I49" s="45"/>
      <c r="J49" s="46">
        <f t="shared" si="0"/>
        <v>40</v>
      </c>
      <c r="K49" s="13"/>
      <c r="L49" s="10"/>
      <c r="M49" s="36"/>
      <c r="N49" s="10"/>
    </row>
    <row r="50" spans="1:14" x14ac:dyDescent="0.25">
      <c r="A50" s="39"/>
      <c r="B50" s="39" t="s">
        <v>62</v>
      </c>
      <c r="C50" s="45"/>
      <c r="D50" s="45">
        <v>1856</v>
      </c>
      <c r="E50" s="46">
        <f>+E13*20%</f>
        <v>58.800000000000004</v>
      </c>
      <c r="F50" s="45"/>
      <c r="G50" s="45"/>
      <c r="H50" s="45"/>
      <c r="I50" s="45"/>
      <c r="J50" s="46">
        <f t="shared" si="0"/>
        <v>1914.8</v>
      </c>
      <c r="K50" s="13"/>
      <c r="L50" s="38"/>
      <c r="M50" s="36"/>
      <c r="N50" s="38"/>
    </row>
    <row r="51" spans="1:14" x14ac:dyDescent="0.25">
      <c r="B51" s="33" t="s">
        <v>8</v>
      </c>
      <c r="C51" s="44">
        <f>SUM(C14:C50)</f>
        <v>21295</v>
      </c>
      <c r="D51" s="44">
        <f>SUM(D14:D50)</f>
        <v>6959</v>
      </c>
      <c r="E51" s="44">
        <f>SUM(E14:E50)</f>
        <v>293.8</v>
      </c>
      <c r="F51" s="44">
        <f>SUM(F14:F50)</f>
        <v>113</v>
      </c>
      <c r="G51" s="44">
        <f>SUM(G14:G50)</f>
        <v>840</v>
      </c>
      <c r="H51" s="44">
        <f>SUM(H14:H50)</f>
        <v>20</v>
      </c>
      <c r="I51" s="44">
        <f>SUM(I14:I50)</f>
        <v>0</v>
      </c>
      <c r="J51" s="44">
        <f>SUM(J14:J50)</f>
        <v>29520.799999999999</v>
      </c>
      <c r="K51" s="13"/>
      <c r="L51" s="38"/>
      <c r="M51" s="36"/>
      <c r="N51" s="38"/>
    </row>
    <row r="52" spans="1:14" x14ac:dyDescent="0.25">
      <c r="D52" s="34"/>
      <c r="K52" s="13"/>
      <c r="L52" s="10"/>
      <c r="M52" s="36"/>
      <c r="N52" s="10"/>
    </row>
    <row r="53" spans="1:14" x14ac:dyDescent="0.25">
      <c r="K53" s="11"/>
      <c r="L53" s="12"/>
      <c r="M53" s="35"/>
      <c r="N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Interseguro Compañia de Seguros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Abanto Fonseca, Carla Marina</dc:creator>
  <cp:lastModifiedBy>Abanto Fonseca, Carla Marina</cp:lastModifiedBy>
  <dcterms:created xsi:type="dcterms:W3CDTF">2021-05-13T16:35:37Z</dcterms:created>
  <dcterms:modified xsi:type="dcterms:W3CDTF">2021-05-26T04:18:58Z</dcterms:modified>
</cp:coreProperties>
</file>