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slicers/slicer1.xml" ContentType="application/vnd.ms-excel.slicer+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2.xml" ContentType="application/vnd.openxmlformats-officedocument.drawing+xml"/>
  <Override PartName="/xl/tables/table1.xml" ContentType="application/vnd.openxmlformats-officedocument.spreadsheetml.tab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pivotTables/pivotTable6.xml" ContentType="application/vnd.openxmlformats-officedocument.spreadsheetml.pivotTable+xml"/>
  <Override PartName="/xl/pivotTables/pivotTable7.xml" ContentType="application/vnd.openxmlformats-officedocument.spreadsheetml.pivotTable+xml"/>
  <Override PartName="/xl/pivotTables/pivotTable8.xml" ContentType="application/vnd.openxmlformats-officedocument.spreadsheetml.pivotTable+xml"/>
  <Override PartName="/xl/pivotTables/pivotTable9.xml" ContentType="application/vnd.openxmlformats-officedocument.spreadsheetml.pivotTable+xml"/>
  <Override PartName="/xl/drawings/drawing3.xml" ContentType="application/vnd.openxmlformats-officedocument.drawing+xml"/>
  <Override PartName="/xl/slicers/slicer2.xml" ContentType="application/vnd.ms-excel.slicer+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66925"/>
  <mc:AlternateContent xmlns:mc="http://schemas.openxmlformats.org/markup-compatibility/2006">
    <mc:Choice Requires="x15">
      <x15ac:absPath xmlns:x15ac="http://schemas.microsoft.com/office/spreadsheetml/2010/11/ac" url="C:\Users\ppenaherrera\Desktop\Tickets CRM\"/>
    </mc:Choice>
  </mc:AlternateContent>
  <xr:revisionPtr revIDLastSave="0" documentId="13_ncr:1_{B90545B4-5C74-43EC-9DFF-76B696D87420}" xr6:coauthVersionLast="47" xr6:coauthVersionMax="47" xr10:uidLastSave="{00000000-0000-0000-0000-000000000000}"/>
  <bookViews>
    <workbookView xWindow="-120" yWindow="-120" windowWidth="20730" windowHeight="11160" xr2:uid="{E2E67ED4-1AB4-4CA6-9C0E-BCA851C1791B}"/>
  </bookViews>
  <sheets>
    <sheet name="Db" sheetId="21" r:id="rId1"/>
    <sheet name="Tickets" sheetId="13" r:id="rId2"/>
    <sheet name="Indicadores" sheetId="18" r:id="rId3"/>
    <sheet name="Propuesta" sheetId="10" r:id="rId4"/>
  </sheets>
  <definedNames>
    <definedName name="crm">#REF!</definedName>
    <definedName name="E.Break">Tickets!$L$2</definedName>
    <definedName name="Entrada">Tickets!$J$2</definedName>
    <definedName name="S.Break">Tickets!$M$2</definedName>
    <definedName name="Salida">Tickets!$K$2</definedName>
    <definedName name="SegmentaciónDeDatos_Estado">#N/A</definedName>
    <definedName name="SegmentaciónDeDatos_Mes1">#N/A</definedName>
    <definedName name="SegmentaciónDeDatos_Modulo">#N/A</definedName>
    <definedName name="SegmentaciónDeDatos_Plazos">#N/A</definedName>
  </definedNames>
  <calcPr calcId="191029"/>
  <pivotCaches>
    <pivotCache cacheId="1" r:id="rId5"/>
    <pivotCache cacheId="206" r:id="rId6"/>
  </pivotCaches>
  <extLst>
    <ext xmlns:x14="http://schemas.microsoft.com/office/spreadsheetml/2009/9/main" uri="{BBE1A952-AA13-448e-AADC-164F8A28A991}">
      <x14:slicerCaches>
        <x14:slicerCache r:id="rId7"/>
        <x14:slicerCache r:id="rId8"/>
        <x14:slicerCache r:id="rId9"/>
        <x14:slicerCache r:id="rId10"/>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60" i="13" l="1"/>
  <c r="R46" i="13"/>
  <c r="P43" i="13"/>
  <c r="R43" i="13" s="1"/>
  <c r="O44" i="13"/>
  <c r="P45" i="13"/>
  <c r="R45" i="13" s="1"/>
  <c r="O42" i="13"/>
  <c r="O41" i="13"/>
  <c r="P44" i="13"/>
  <c r="R44" i="13" s="1"/>
  <c r="N41" i="13"/>
  <c r="P42" i="13"/>
  <c r="R42" i="13" s="1"/>
  <c r="P25" i="13"/>
  <c r="P26" i="13"/>
  <c r="P27" i="13"/>
  <c r="P28" i="13"/>
  <c r="P29" i="13"/>
  <c r="P30" i="13"/>
  <c r="P31" i="13"/>
  <c r="P32" i="13"/>
  <c r="P33" i="13"/>
  <c r="P34" i="13"/>
  <c r="P35" i="13"/>
  <c r="P36" i="13"/>
  <c r="P37" i="13"/>
  <c r="P38" i="13"/>
  <c r="P39" i="13"/>
  <c r="P41" i="13"/>
  <c r="R41" i="13" s="1"/>
  <c r="P15" i="13"/>
  <c r="P16" i="13"/>
  <c r="P17" i="13"/>
  <c r="P18" i="13"/>
  <c r="P19" i="13"/>
  <c r="P20" i="13"/>
  <c r="P21" i="13"/>
  <c r="P22" i="13"/>
  <c r="P23" i="13"/>
  <c r="P6" i="13"/>
  <c r="P7" i="13"/>
  <c r="P8" i="13"/>
  <c r="P9" i="13"/>
  <c r="P10" i="13"/>
  <c r="P11" i="13"/>
  <c r="P12" i="13"/>
  <c r="P13" i="13"/>
  <c r="T15" i="21"/>
  <c r="J18" i="13" l="1"/>
  <c r="K18" i="13"/>
  <c r="L18" i="13"/>
  <c r="M18" i="13"/>
  <c r="J19" i="13"/>
  <c r="K19" i="13"/>
  <c r="L19" i="13"/>
  <c r="M19" i="13"/>
  <c r="J20" i="13"/>
  <c r="K20" i="13"/>
  <c r="L20" i="13"/>
  <c r="M20" i="13"/>
  <c r="J21" i="13"/>
  <c r="K21" i="13"/>
  <c r="L21" i="13"/>
  <c r="M21" i="13"/>
  <c r="J22" i="13"/>
  <c r="K22" i="13"/>
  <c r="L22" i="13"/>
  <c r="M22" i="13"/>
  <c r="J23" i="13"/>
  <c r="K23" i="13"/>
  <c r="L23" i="13"/>
  <c r="M23" i="13"/>
  <c r="J24" i="13"/>
  <c r="K24" i="13"/>
  <c r="J25" i="13"/>
  <c r="K25" i="13"/>
  <c r="L25" i="13"/>
  <c r="M25" i="13"/>
  <c r="J26" i="13"/>
  <c r="K26" i="13"/>
  <c r="L26" i="13"/>
  <c r="M26" i="13"/>
  <c r="J27" i="13"/>
  <c r="K27" i="13"/>
  <c r="L27" i="13"/>
  <c r="M27" i="13"/>
  <c r="J28" i="13"/>
  <c r="K28" i="13"/>
  <c r="L28" i="13"/>
  <c r="M28" i="13"/>
  <c r="J29" i="13"/>
  <c r="K29" i="13"/>
  <c r="J30" i="13"/>
  <c r="K30" i="13"/>
  <c r="L30" i="13"/>
  <c r="M30" i="13"/>
  <c r="J31" i="13"/>
  <c r="K31" i="13"/>
  <c r="L31" i="13"/>
  <c r="M31" i="13"/>
  <c r="J32" i="13"/>
  <c r="K32" i="13"/>
  <c r="L32" i="13"/>
  <c r="M32" i="13"/>
  <c r="J33" i="13"/>
  <c r="K33" i="13"/>
  <c r="L33" i="13"/>
  <c r="M33" i="13"/>
  <c r="J34" i="13"/>
  <c r="K34" i="13"/>
  <c r="L34" i="13"/>
  <c r="M34" i="13"/>
  <c r="J35" i="13"/>
  <c r="K35" i="13"/>
  <c r="L35" i="13"/>
  <c r="M35" i="13"/>
  <c r="J36" i="13"/>
  <c r="K36" i="13"/>
  <c r="L36" i="13"/>
  <c r="M36" i="13"/>
  <c r="R36" i="13"/>
  <c r="R40" i="13"/>
  <c r="R25" i="13"/>
  <c r="A30" i="18"/>
  <c r="E147" i="18"/>
  <c r="T10" i="21"/>
  <c r="T29" i="21"/>
  <c r="T22" i="21" l="1"/>
  <c r="R26" i="13"/>
  <c r="P5" i="13"/>
  <c r="R38" i="13" l="1"/>
  <c r="R29" i="13"/>
  <c r="R28" i="13"/>
  <c r="R30" i="13"/>
  <c r="R35" i="13"/>
  <c r="R27" i="13"/>
  <c r="R34" i="13"/>
  <c r="R39" i="13"/>
  <c r="R33" i="13"/>
  <c r="R5" i="13"/>
  <c r="R37" i="13"/>
  <c r="R32" i="13"/>
  <c r="R31" i="13"/>
  <c r="R13" i="13"/>
  <c r="R22" i="13" l="1"/>
  <c r="R23" i="13"/>
  <c r="R21" i="13"/>
  <c r="R10" i="13"/>
  <c r="R20" i="13"/>
  <c r="R9" i="13"/>
  <c r="R19" i="13"/>
  <c r="R11" i="13"/>
  <c r="R8" i="13"/>
  <c r="R18" i="13"/>
  <c r="R12" i="13"/>
  <c r="R16" i="13"/>
  <c r="R7" i="13"/>
  <c r="R17" i="13"/>
  <c r="R15" i="13"/>
  <c r="R6" i="13"/>
</calcChain>
</file>

<file path=xl/sharedStrings.xml><?xml version="1.0" encoding="utf-8"?>
<sst xmlns="http://schemas.openxmlformats.org/spreadsheetml/2006/main" count="500" uniqueCount="164">
  <si>
    <r>
      <rPr>
        <b/>
        <sz val="11"/>
        <color rgb="FFFFFFFF"/>
        <rFont val="Calibri"/>
        <family val="1"/>
      </rPr>
      <t>Periodo</t>
    </r>
  </si>
  <si>
    <r>
      <rPr>
        <b/>
        <sz val="11"/>
        <color rgb="FFFFFFFF"/>
        <rFont val="Calibri"/>
        <family val="1"/>
      </rPr>
      <t>Fecha</t>
    </r>
  </si>
  <si>
    <r>
      <rPr>
        <b/>
        <sz val="11"/>
        <color rgb="FFFFFFFF"/>
        <rFont val="Calibri"/>
        <family val="1"/>
      </rPr>
      <t>Descripción</t>
    </r>
  </si>
  <si>
    <r>
      <rPr>
        <b/>
        <sz val="11"/>
        <color rgb="FFFFFFFF"/>
        <rFont val="Calibri"/>
        <family val="1"/>
      </rPr>
      <t>Tipo</t>
    </r>
  </si>
  <si>
    <r>
      <rPr>
        <b/>
        <sz val="11"/>
        <color rgb="FFFFFFFF"/>
        <rFont val="Calibri"/>
        <family val="1"/>
      </rPr>
      <t>Estado</t>
    </r>
  </si>
  <si>
    <r>
      <rPr>
        <b/>
        <sz val="11"/>
        <color rgb="FFFFFFFF"/>
        <rFont val="Calibri"/>
        <family val="1"/>
      </rPr>
      <t>Horas</t>
    </r>
  </si>
  <si>
    <r>
      <rPr>
        <sz val="11"/>
        <rFont val="Calibri"/>
        <family val="1"/>
      </rPr>
      <t>Marzo</t>
    </r>
  </si>
  <si>
    <r>
      <rPr>
        <sz val="11"/>
        <rFont val="Calibri"/>
        <family val="1"/>
      </rPr>
      <t>Modificaciones al CRM consejero</t>
    </r>
  </si>
  <si>
    <r>
      <rPr>
        <sz val="11"/>
        <rFont val="Calibri"/>
        <family val="1"/>
      </rPr>
      <t>Atendido</t>
    </r>
  </si>
  <si>
    <t>Incidencia</t>
  </si>
  <si>
    <t>Atendido</t>
  </si>
  <si>
    <t>Código</t>
  </si>
  <si>
    <t>Estado</t>
  </si>
  <si>
    <t>Requerimiento</t>
  </si>
  <si>
    <t>Descripción</t>
  </si>
  <si>
    <t xml:space="preserve">Prioridad </t>
  </si>
  <si>
    <t>Mes</t>
  </si>
  <si>
    <t>Categoría o tipo</t>
  </si>
  <si>
    <t>Reportado por</t>
  </si>
  <si>
    <t>Actual</t>
  </si>
  <si>
    <t>Propuesta</t>
  </si>
  <si>
    <t>Hora de ingreso</t>
  </si>
  <si>
    <t xml:space="preserve">Fecha de resolución </t>
  </si>
  <si>
    <t xml:space="preserve">Hora de resolución </t>
  </si>
  <si>
    <t>Normal</t>
  </si>
  <si>
    <t>Alfredo Ponce</t>
  </si>
  <si>
    <t>19:04:00 p.m.</t>
  </si>
  <si>
    <t>15:34:00 p.m.</t>
  </si>
  <si>
    <t>Modulo</t>
  </si>
  <si>
    <t xml:space="preserve">Fecha de ingreso </t>
  </si>
  <si>
    <t>Supervisor</t>
  </si>
  <si>
    <t>Julio</t>
  </si>
  <si>
    <t>CRM Ventas - Supervisor</t>
  </si>
  <si>
    <t>Validación de datos</t>
  </si>
  <si>
    <t>Envío no exitoso</t>
  </si>
  <si>
    <t>Monto referencial obligatorio</t>
  </si>
  <si>
    <t>Problemas al enviar el rechazo al CRM</t>
  </si>
  <si>
    <t>Urgente</t>
  </si>
  <si>
    <t>Alta</t>
  </si>
  <si>
    <t>Luis Rojas</t>
  </si>
  <si>
    <t>13:03:00 p.m.</t>
  </si>
  <si>
    <t>17:56:00 p.m.</t>
  </si>
  <si>
    <t>17:23:00 p.m.</t>
  </si>
  <si>
    <t>Fecha Ingreso</t>
  </si>
  <si>
    <t>Fecha Resolución</t>
  </si>
  <si>
    <t>Detalle</t>
  </si>
  <si>
    <t xml:space="preserve">Detalle </t>
  </si>
  <si>
    <t>Al rechazar la oportunidad 20220710 - CENTENO HUIZA MONICA EDITH en SG5 se obtiene el siguiente mensaje: (3) PROBLEMAS AL ENVIAR EL RECHAZO AL CRM {"MESSAGE"."AN ERROR HAS OCURRED."}).</t>
  </si>
  <si>
    <t>En el CRM ventas, módulo consejero (web), el campo "Envía contrato al correo" debería ser un campo de llenado obligatorio, pero se permite pasar a B-Segunda sin elegir una alternativa de la lista. Se solicita que al momento de hacer el pase a B-Segunda, el sistema valide que este campo cuente con una opción elegida por el usuario.</t>
  </si>
  <si>
    <t>Se dio cierre a la oportunidad 20220718 - FERNANDEZ ORELLANA ELIZABETH MARCELA y no muestra el mensaje de éxito. Tampoco pasa a SG5</t>
  </si>
  <si>
    <t>Se encontraron dos oportunidades con monto referencial 0 que permitieron cambiar a fase Cerrado validado. Estas son: 20220718 - FERNANDEZ ORELLANA ELIZABETH MARCELA</t>
  </si>
  <si>
    <t>Falla funcional simple</t>
  </si>
  <si>
    <t>Plazos</t>
  </si>
  <si>
    <t>En plazo</t>
  </si>
  <si>
    <t>Fuera de plazo</t>
  </si>
  <si>
    <t>Horas totales</t>
  </si>
  <si>
    <t>Agosto</t>
  </si>
  <si>
    <t>Sede origen errado</t>
  </si>
  <si>
    <t>Error en una opciones de derecho de uso</t>
  </si>
  <si>
    <t>Almacenamiento del código de espacio en mayúsculas</t>
  </si>
  <si>
    <t>Desfase de las horas entre la interfaz y la BD</t>
  </si>
  <si>
    <t xml:space="preserve">Fecha de creación </t>
  </si>
  <si>
    <t>Reservas y agendas NO GRABA</t>
  </si>
  <si>
    <t>Envío oportundad - Carnet extranjería</t>
  </si>
  <si>
    <t>Grabiel Palacios</t>
  </si>
  <si>
    <t>14:13:00 p.m.</t>
  </si>
  <si>
    <t>Al enviar la oportunidad 20220829 - LOPEZ SULBARAN ANGEL GABRIEL , se obtiene el siguiente mensaje: Fracaso: {"codigo":"0003","descripcion":"Las variables ingresadas son incorrectas","mensaje":{"tipo_documento":"El campo es obligatorio","numero_documento":"El campo solo debe contener 8 caracteres"}}
No logrando enviar la oportunidad a SG5</t>
  </si>
  <si>
    <t>Usuarios reportan que no pueden grabar registro de reservas y agendas</t>
  </si>
  <si>
    <t>Oportunidad 20220816 - NEYRA NEYRA VICTOR PERCY no tiene fecha de creación. Esto impide cambiar a fase C Primera</t>
  </si>
  <si>
    <t>Se identificó un problema en el registro de movimientos de la oportunidad con la agenda.</t>
  </si>
  <si>
    <t>En el módulo consejero, el código del espacio debe ser un campo que permita solo mayúsculas. Si el campo es tipeado en minúsculas, el sistema lo cambia automáticamente a mayúsculas, lo cual esta bien. Sin embargo, si en vez de digitar, el usuario pega (CTRL+V) de otra fuente, el sistema no realiza el cambio a mayúsculas y luego, cuando la oportunidad viaja a SG5 termina generando un error en el contrato.</t>
  </si>
  <si>
    <t>Oportunidad de sede San Antonio figura como Cañete</t>
  </si>
  <si>
    <t>Al registrar nuevo tipo de servicio de uso en el SG5 y guardarlo para que se mandé al CRM, este no refleja los cambios agregados. En este caso se agregó un "Derecho de uso perpetuo sepultura simple zona B" en la sede CHiclayo.</t>
  </si>
  <si>
    <t>Tipo de Fallas</t>
  </si>
  <si>
    <t>Etiquetas de fila</t>
  </si>
  <si>
    <t>Cuenta de Código</t>
  </si>
  <si>
    <t>Total general</t>
  </si>
  <si>
    <t>Error en el registro de correo</t>
  </si>
  <si>
    <t>Oportunidad 20220803 - Carazas Huaman Hermitaño no tiene fecha de creación. Esto impide cambiar a fase C Primera</t>
  </si>
  <si>
    <t>Se tiene un error con los correos registrados de las oportunidades, son correos correctos pero al momento de mandar las oportunidades estas no pasan y reportan un error en el formato de la direccion de correo.</t>
  </si>
  <si>
    <t>Septiembre</t>
  </si>
  <si>
    <t>Error</t>
  </si>
  <si>
    <t>CRM Ventas - Consejeros</t>
  </si>
  <si>
    <t>Fecha de creación - Oportunidad 20220903</t>
  </si>
  <si>
    <t>Fecha de creación - Oportunidad 20220906</t>
  </si>
  <si>
    <t xml:space="preserve">
Incidencia</t>
  </si>
  <si>
    <t>Fecha de creación - Oportunidad 20220908</t>
  </si>
  <si>
    <t>Búsqueda de agenda</t>
  </si>
  <si>
    <t>Fecha de creación - Oportunidad 20220909</t>
  </si>
  <si>
    <t>Diferencia horario</t>
  </si>
  <si>
    <t>En progreso</t>
  </si>
  <si>
    <t>Fecha de creación - Oportunidad 20220910</t>
  </si>
  <si>
    <t>Interés servicio funerario</t>
  </si>
  <si>
    <t>Error en la regla de diferencia de 5h</t>
  </si>
  <si>
    <t>Falla del log de creación</t>
  </si>
  <si>
    <t>Agendas están ligadas al contacto</t>
  </si>
  <si>
    <t>Duplicidad de oportunidades</t>
  </si>
  <si>
    <t>Asignación de sede</t>
  </si>
  <si>
    <t>Oportunidad cerrada</t>
  </si>
  <si>
    <t>Oportunidades cerradas - no accesibles</t>
  </si>
  <si>
    <t>Octubre</t>
  </si>
  <si>
    <t>Fecha de creación</t>
  </si>
  <si>
    <t>14:27:00 p. m.</t>
  </si>
  <si>
    <t>17:31:00 p. m.</t>
  </si>
  <si>
    <t>14:28:00 p. m.</t>
  </si>
  <si>
    <t>Funcionalidad de datos obligatorios C-primera</t>
  </si>
  <si>
    <t>Contrato de servicio 9001022</t>
  </si>
  <si>
    <t>Al enviar oportunidad 20220905 - VIGO MEZA EDITH muestra en el campo Mensaje Kunaq: Fracaso: Error del servicio de correo. Se adjunta captura.</t>
  </si>
  <si>
    <t>Oportunidad 20220903 - BALVIN QUISPE DE TICLIAHUANCA ZENAIDA AYDEE no tiene fecha de creación. Esto impide cambiar a fase C Primera</t>
  </si>
  <si>
    <t>Oportunidad 20220906 - CURILLO SANTOS DIANA GABRIELA no tiene fecha de creación. Esto impide cambiar a fase C Primera</t>
  </si>
  <si>
    <t xml:space="preserve">	Oportunidad 20220908 - MARCHENA GONZALES JAIME DOMINGO no tiene fecha de creación. Esto impide cambiar a fase C Primera</t>
  </si>
  <si>
    <t>Al realizar búsquedas en las agendas, éstas se realizaban haciendo cambios en la fecha "hasta", sin embargo para todos los usuarios (las capturas que se adjuntarán corresponden al usuario APELAEZ con la oportunidad MATOS QUISPE JANI JOVISA ) no es posible. Se probó cambiando la fecha "de" y la búsqueda se realiza.</t>
  </si>
  <si>
    <t xml:space="preserve">	Oportunidad 20220909 - RIVERO ZAVALA JORE no tiene fecha de creación</t>
  </si>
  <si>
    <t>Estimados, se han venido ubicando oportunidades con diferencia de horario. Específicamente en la fecha de creación con el registro en la BD. Se adjuntan capturas, corresponderán a la oportunidad 20220907 - TINTAYO UNTIVEROS MARISOL HERMELINDA</t>
  </si>
  <si>
    <t xml:space="preserve">	Oportunidad 20220909 - CHAVESTA PISFIL DONAL ELMER no tiene fecha de creación.</t>
  </si>
  <si>
    <t xml:space="preserve">	Oportunidad 20220909 - NIÑO BURGA YOLANDA no tiene fecha de creación.</t>
  </si>
  <si>
    <t>Oportunidad 20220910 - POCOHUANCA CALLATA LUCIO no tiene fecha de creación. Se adjunta captura.</t>
  </si>
  <si>
    <t xml:space="preserve">	No refleja el cambio en el interés para el producto SF000004, sede Lambayeque, NF. Se valida en las tablas del CRM el cambio realizado desde el SG5, sin embargo no se refleja al ser seleccionado por el consejero.</t>
  </si>
  <si>
    <t>Algunas oportunidades se crean sin respetar la regla de las 5h de desfase en el CRM.</t>
  </si>
  <si>
    <t>Al crease algunas oportunidades, el log de creación no figura/guarda.</t>
  </si>
  <si>
    <t>Las agendas están ligadas al contacto, debiendo estar ligadas a la oportunidad.</t>
  </si>
  <si>
    <t xml:space="preserve">	Se tienen la oportunidad 20220919 - PEREZ ARTEAGA TITO YOEL asignada a los consejeros Saturnino Jara Santistevan y Oscar Hugo San Martin Castillo vta. Tienen la misma fecha de creación. Por favor su apoyo con la revisión.</t>
  </si>
  <si>
    <t>se está modificando la dirección de la oportunidad 20220819 - TIMOTEO CAMPOVERDE JOSE ALEXANDER, se tiene el mensaje "El registro se grabo correctamente"</t>
  </si>
  <si>
    <t>Usuario Rayda Rita Vargas Perales C2 generó un caso con el contrato 2314 en Cusco II pero se generó con contrato 2314 de San Antonio</t>
  </si>
  <si>
    <t>La oportunidad 20220906 - VIVANCO QUISPE URSIVIA LUCIA fue cerrada y enviada a SG5 el 16/9/2022 a las 7:22 p. m. El 22/9/2022 a las 11:40 a. m. se modificó la oportunidad en el CRM. Y se tiene un rechazo en SG5 a esta misma hora.</t>
  </si>
  <si>
    <t xml:space="preserve">	Las oportunidades no son accesibles por ningún usuario</t>
  </si>
  <si>
    <t>Se identificó registros sin que hayan rellenado los datos obligatorios en c-primera y el sistema permitió. Se adjunta captura de un caso y relación de oportunidades en este estado.</t>
  </si>
  <si>
    <t xml:space="preserve">	OPORTUNIDAD 20221017 - BELTRAN CISNEROS LILIANA DEL PILAR NO TIENE FECHA DE CREACIÓN.</t>
  </si>
  <si>
    <t>Oportunidad 20221021 - BARRIOS SARMIENTO ANDRES ARTURO no tiene fecha de creación.</t>
  </si>
  <si>
    <t>Se tiene el contacto con DNI 32852495, y oportunidad 20220619 - BOLAÑOS RODRIGUEZ JAIME HELI que tiene contrato generado en SG5 pero que no figura en contrato de servicio. Se requiere para generar un caso.</t>
  </si>
  <si>
    <t>13:38:00 p.m.</t>
  </si>
  <si>
    <t>Entrada</t>
  </si>
  <si>
    <t>Salida</t>
  </si>
  <si>
    <t>Total de Tickets desde Julio</t>
  </si>
  <si>
    <t>Total de tickets ingresados</t>
  </si>
  <si>
    <t>Etiquetas de columna</t>
  </si>
  <si>
    <t>Reporte de tickets ingresados al CRM</t>
  </si>
  <si>
    <t>Promedio de Horas totales</t>
  </si>
  <si>
    <t>Cuenta de Descripción</t>
  </si>
  <si>
    <t>En atención</t>
  </si>
  <si>
    <t>Promedio tiempo x ticket</t>
  </si>
  <si>
    <t>Tiempo máx. de resolucion de ticket</t>
  </si>
  <si>
    <t>Máx. de Horas totales</t>
  </si>
  <si>
    <t>Tiempo min. de resolucion de ticket</t>
  </si>
  <si>
    <t>Mín. de Horas totales</t>
  </si>
  <si>
    <t>Noviembre</t>
  </si>
  <si>
    <t>Administración usuarios base de datos</t>
  </si>
  <si>
    <t>Derecho de sepultura</t>
  </si>
  <si>
    <t>Reservado a primera</t>
  </si>
  <si>
    <t>12:39:00p. m.</t>
  </si>
  <si>
    <t>Rechazo</t>
  </si>
  <si>
    <t>18:53:00 p. m.</t>
  </si>
  <si>
    <t>Acceder al CRM sin necesidad de tener usuario ni contraseña</t>
  </si>
  <si>
    <t>Abierto</t>
  </si>
  <si>
    <t>16:34:00 p.m.</t>
  </si>
  <si>
    <t>13:02:00 p.m.</t>
  </si>
  <si>
    <t>13:25:00 p.m.</t>
  </si>
  <si>
    <t>17:48:00 p.m.</t>
  </si>
  <si>
    <t>No es posible administrar usuarios en la base de datos MySql del servidor, y al crear usuarios se muestra un mensaje indicando que la indexación para la tabla bd está corrupta. Código de error 1034.</t>
  </si>
  <si>
    <t>El sistema permite enviar al supervisor cuando se selecciona SERVICIO ADICIONAL pero sin cantidad. Caso ejemplo oportunidad 20221030 - SAFORAS HUAMAN JENNY EDITH
Para este caso, la sección debe trabajar con la misma lógica de las otras secciones, si esta activada la cantidad debe ser mayor o igual a 1, siendo una validación de B-segunda.</t>
  </si>
  <si>
    <t>Al cambiar de fase a la oportunidad 20221102 - PAUCAR QUISPE NELSON a primera retorna a Reservado. Cabe indicar que se ingresan todos los datos obligatorios. No muestra ningún mensaje de error. Hasta el momento es la única oportunidad. Se contrasta que con otras oportunidades se logra cambiar de fase</t>
  </si>
  <si>
    <t>Oportunidad 20221102 - CHOCCECHANCA CUADRO ANDREA ANTONIA tuvo un rechazo en SG5, el CRM devuelve Fracaso (se adjuntará captura), sin embargo recepciona y graba el rechazo en el CRM. SG5 no actualiza. Por favor su apoyo indicando como proceder en este caso.</t>
  </si>
  <si>
    <t>Oportunidad 20221109 - ARRIAGA VALDERRAMA MARCO RAFAEL no tiene fecha de creación.</t>
  </si>
  <si>
    <t>Se encontro encontro una forma de acceder al CRM de un colaborador sin necesidad de tener su usuario ni contraseña, usando el link del CRM - Ecuador.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</si>
</sst>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F400]h:mm:ss\ AM/PM"/>
    <numFmt numFmtId="165" formatCode="hh:mm:ss\ AM/PM"/>
    <numFmt numFmtId="166" formatCode="0.0000"/>
  </numFmts>
  <fonts count="22" x14ac:knownFonts="1">
    <font>
      <sz val="11"/>
      <color theme="1"/>
      <name val="Calibri"/>
      <family val="2"/>
      <scheme val="minor"/>
    </font>
    <font>
      <b/>
      <sz val="11"/>
      <name val="Calibri"/>
      <family val="2"/>
    </font>
    <font>
      <b/>
      <sz val="11"/>
      <color rgb="FFFFFFFF"/>
      <name val="Calibri"/>
      <family val="1"/>
    </font>
    <font>
      <sz val="11"/>
      <name val="Calibri"/>
      <family val="2"/>
    </font>
    <font>
      <sz val="11"/>
      <name val="Calibri"/>
      <family val="1"/>
    </font>
    <font>
      <sz val="11"/>
      <color rgb="FF212121"/>
      <name val="Calibri"/>
      <family val="2"/>
    </font>
    <font>
      <sz val="11"/>
      <color rgb="FF000000"/>
      <name val="Calibri"/>
      <family val="2"/>
    </font>
    <font>
      <sz val="8"/>
      <name val="Calibri"/>
      <family val="2"/>
      <scheme val="minor"/>
    </font>
    <font>
      <sz val="11"/>
      <name val="Calibri"/>
      <family val="2"/>
    </font>
    <font>
      <sz val="11"/>
      <color theme="0"/>
      <name val="Calibri"/>
      <family val="2"/>
      <scheme val="minor"/>
    </font>
    <font>
      <sz val="14"/>
      <color theme="0"/>
      <name val="Open Sans"/>
      <family val="2"/>
    </font>
    <font>
      <sz val="14"/>
      <color theme="1"/>
      <name val="Calibri"/>
      <family val="2"/>
      <scheme val="minor"/>
    </font>
    <font>
      <sz val="14"/>
      <color theme="0"/>
      <name val="Calibri"/>
      <family val="2"/>
      <scheme val="minor"/>
    </font>
    <font>
      <sz val="20"/>
      <name val="Open Sans"/>
      <family val="2"/>
    </font>
    <font>
      <sz val="11"/>
      <name val="Calibri"/>
      <family val="2"/>
      <scheme val="minor"/>
    </font>
    <font>
      <sz val="28"/>
      <name val="Calibri"/>
      <family val="2"/>
      <scheme val="minor"/>
    </font>
    <font>
      <sz val="14"/>
      <name val="Open Sans"/>
      <family val="2"/>
    </font>
    <font>
      <b/>
      <sz val="23"/>
      <color theme="0"/>
      <name val="Calibri"/>
      <family val="2"/>
      <scheme val="minor"/>
    </font>
    <font>
      <sz val="23"/>
      <color theme="0"/>
      <name val="Open Sans"/>
      <family val="2"/>
    </font>
    <font>
      <b/>
      <sz val="26"/>
      <color theme="0"/>
      <name val="Open Sans"/>
      <family val="2"/>
    </font>
    <font>
      <sz val="24"/>
      <color theme="0"/>
      <name val="Calibri"/>
      <family val="2"/>
      <scheme val="minor"/>
    </font>
    <font>
      <b/>
      <sz val="34"/>
      <color theme="0"/>
      <name val="Calibri"/>
      <family val="2"/>
      <scheme val="minor"/>
    </font>
  </fonts>
  <fills count="7">
    <fill>
      <patternFill patternType="none"/>
    </fill>
    <fill>
      <patternFill patternType="gray125"/>
    </fill>
    <fill>
      <patternFill patternType="solid">
        <fgColor rgb="FF4471C4"/>
      </patternFill>
    </fill>
    <fill>
      <patternFill patternType="solid">
        <fgColor rgb="FFD9E0F1"/>
      </patternFill>
    </fill>
    <fill>
      <patternFill patternType="solid">
        <fgColor rgb="FF92D050"/>
        <bgColor indexed="64"/>
      </patternFill>
    </fill>
    <fill>
      <patternFill patternType="solid">
        <fgColor theme="4" tint="0.79998168889431442"/>
        <bgColor theme="4" tint="0.79998168889431442"/>
      </patternFill>
    </fill>
    <fill>
      <patternFill patternType="solid">
        <fgColor theme="9" tint="0.39997558519241921"/>
        <bgColor indexed="64"/>
      </patternFill>
    </fill>
  </fills>
  <borders count="15">
    <border>
      <left/>
      <right/>
      <top/>
      <bottom/>
      <diagonal/>
    </border>
    <border>
      <left style="thin">
        <color rgb="FF8EA9DB"/>
      </left>
      <right/>
      <top style="thin">
        <color rgb="FF8EA9DB"/>
      </top>
      <bottom style="thin">
        <color rgb="FF8EA9DB"/>
      </bottom>
      <diagonal/>
    </border>
    <border>
      <left/>
      <right/>
      <top style="thin">
        <color rgb="FF8EA9DB"/>
      </top>
      <bottom style="thin">
        <color rgb="FF8EA9DB"/>
      </bottom>
      <diagonal/>
    </border>
    <border>
      <left/>
      <right style="thin">
        <color rgb="FF8EA9DB"/>
      </right>
      <top style="thin">
        <color rgb="FF8EA9DB"/>
      </top>
      <bottom style="thin">
        <color rgb="FF8EA9DB"/>
      </bottom>
      <diagonal/>
    </border>
    <border>
      <left style="thin">
        <color rgb="FF8EA9DB"/>
      </left>
      <right/>
      <top/>
      <bottom/>
      <diagonal/>
    </border>
    <border>
      <left/>
      <right/>
      <top style="thin">
        <color theme="4" tint="0.39997558519241921"/>
      </top>
      <bottom style="thin">
        <color theme="4" tint="0.39997558519241921"/>
      </bottom>
      <diagonal/>
    </border>
    <border>
      <left style="thin">
        <color theme="4" tint="0.39997558519241921"/>
      </left>
      <right/>
      <top style="thin">
        <color theme="4" tint="0.39997558519241921"/>
      </top>
      <bottom style="thin">
        <color theme="4" tint="0.39997558519241921"/>
      </bottom>
      <diagonal/>
    </border>
    <border>
      <left style="thin">
        <color theme="9" tint="-0.249977111117893"/>
      </left>
      <right/>
      <top style="thin">
        <color theme="9" tint="-0.249977111117893"/>
      </top>
      <bottom/>
      <diagonal/>
    </border>
    <border>
      <left/>
      <right/>
      <top style="thin">
        <color theme="9" tint="-0.249977111117893"/>
      </top>
      <bottom/>
      <diagonal/>
    </border>
    <border>
      <left/>
      <right style="thin">
        <color theme="9" tint="-0.249977111117893"/>
      </right>
      <top style="thin">
        <color theme="9" tint="-0.249977111117893"/>
      </top>
      <bottom/>
      <diagonal/>
    </border>
    <border>
      <left style="thin">
        <color theme="9" tint="-0.249977111117893"/>
      </left>
      <right/>
      <top/>
      <bottom/>
      <diagonal/>
    </border>
    <border>
      <left/>
      <right style="thin">
        <color theme="9" tint="-0.249977111117893"/>
      </right>
      <top/>
      <bottom/>
      <diagonal/>
    </border>
    <border>
      <left style="thin">
        <color theme="9" tint="-0.249977111117893"/>
      </left>
      <right/>
      <top/>
      <bottom style="thin">
        <color theme="9" tint="-0.249977111117893"/>
      </bottom>
      <diagonal/>
    </border>
    <border>
      <left/>
      <right/>
      <top/>
      <bottom style="thin">
        <color theme="9" tint="-0.249977111117893"/>
      </bottom>
      <diagonal/>
    </border>
    <border>
      <left/>
      <right style="thin">
        <color theme="9" tint="-0.249977111117893"/>
      </right>
      <top/>
      <bottom style="thin">
        <color theme="9" tint="-0.249977111117893"/>
      </bottom>
      <diagonal/>
    </border>
  </borders>
  <cellStyleXfs count="1">
    <xf numFmtId="0" fontId="0" fillId="0" borderId="0"/>
  </cellStyleXfs>
  <cellXfs count="125">
    <xf numFmtId="0" fontId="0" fillId="0" borderId="0" xfId="0"/>
    <xf numFmtId="0" fontId="3" fillId="3" borderId="1" xfId="0" applyFont="1" applyFill="1" applyBorder="1" applyAlignment="1">
      <alignment horizontal="center" vertical="top" wrapText="1"/>
    </xf>
    <xf numFmtId="0" fontId="3" fillId="3" borderId="2" xfId="0" applyFont="1" applyFill="1" applyBorder="1" applyAlignment="1">
      <alignment horizontal="left" vertical="top" wrapText="1"/>
    </xf>
    <xf numFmtId="0" fontId="3" fillId="3" borderId="2" xfId="0" applyFont="1" applyFill="1" applyBorder="1" applyAlignment="1">
      <alignment horizontal="center" vertical="top" wrapText="1"/>
    </xf>
    <xf numFmtId="1" fontId="6" fillId="3" borderId="3" xfId="0" applyNumberFormat="1" applyFont="1" applyFill="1" applyBorder="1" applyAlignment="1">
      <alignment horizontal="center" vertical="top" shrinkToFit="1"/>
    </xf>
    <xf numFmtId="0" fontId="2"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2" xfId="0" applyFont="1" applyFill="1" applyBorder="1" applyAlignment="1">
      <alignment vertical="center" wrapText="1"/>
    </xf>
    <xf numFmtId="16" fontId="5" fillId="3" borderId="2" xfId="0" applyNumberFormat="1" applyFont="1" applyFill="1" applyBorder="1" applyAlignment="1">
      <alignment horizontal="center" vertical="top" shrinkToFit="1"/>
    </xf>
    <xf numFmtId="0" fontId="3" fillId="3" borderId="2" xfId="0" applyFont="1" applyFill="1" applyBorder="1" applyAlignment="1">
      <alignment vertical="top" wrapText="1"/>
    </xf>
    <xf numFmtId="0" fontId="8" fillId="3" borderId="2" xfId="0" applyFont="1" applyFill="1" applyBorder="1" applyAlignment="1">
      <alignment horizontal="left" vertical="top" wrapText="1"/>
    </xf>
    <xf numFmtId="0" fontId="3" fillId="3" borderId="1" xfId="0" applyFont="1" applyFill="1" applyBorder="1" applyAlignment="1">
      <alignment horizontal="center" vertical="center" wrapText="1"/>
    </xf>
    <xf numFmtId="0" fontId="3" fillId="3" borderId="2" xfId="0" applyFont="1" applyFill="1" applyBorder="1" applyAlignment="1">
      <alignment horizontal="center" vertical="center" wrapText="1"/>
    </xf>
    <xf numFmtId="1" fontId="6" fillId="3" borderId="3" xfId="0" applyNumberFormat="1" applyFont="1" applyFill="1" applyBorder="1" applyAlignment="1">
      <alignment horizontal="center" vertical="center" shrinkToFit="1"/>
    </xf>
    <xf numFmtId="0" fontId="8" fillId="3" borderId="2" xfId="0" applyFont="1" applyFill="1" applyBorder="1" applyAlignment="1">
      <alignment horizontal="center" vertical="center" wrapText="1"/>
    </xf>
    <xf numFmtId="0" fontId="0" fillId="0" borderId="0" xfId="0" applyAlignment="1">
      <alignment horizontal="center" vertical="center"/>
    </xf>
    <xf numFmtId="14" fontId="6" fillId="3" borderId="3" xfId="0" applyNumberFormat="1" applyFont="1" applyFill="1" applyBorder="1" applyAlignment="1">
      <alignment horizontal="center" vertical="center" shrinkToFit="1"/>
    </xf>
    <xf numFmtId="164" fontId="8" fillId="3" borderId="2" xfId="0" applyNumberFormat="1"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0" fillId="0" borderId="0" xfId="0" applyAlignment="1">
      <alignment vertical="center"/>
    </xf>
    <xf numFmtId="19" fontId="0" fillId="0" borderId="0" xfId="0" applyNumberFormat="1" applyAlignment="1">
      <alignment horizontal="center" vertical="center"/>
    </xf>
    <xf numFmtId="14" fontId="0" fillId="0" borderId="0" xfId="0" applyNumberFormat="1" applyAlignment="1">
      <alignment horizontal="center" vertical="center"/>
    </xf>
    <xf numFmtId="0" fontId="0" fillId="0" borderId="0" xfId="0" applyAlignment="1">
      <alignment vertical="center" wrapText="1"/>
    </xf>
    <xf numFmtId="22" fontId="0" fillId="0" borderId="0" xfId="0" applyNumberFormat="1" applyAlignment="1">
      <alignment horizontal="center" vertical="center"/>
    </xf>
    <xf numFmtId="20" fontId="0" fillId="0" borderId="0" xfId="0" applyNumberFormat="1"/>
    <xf numFmtId="0" fontId="0" fillId="0" borderId="0" xfId="0" applyFill="1"/>
    <xf numFmtId="0" fontId="0" fillId="0" borderId="0" xfId="0" applyNumberFormat="1"/>
    <xf numFmtId="20" fontId="0" fillId="0" borderId="0" xfId="0" applyNumberFormat="1" applyAlignment="1">
      <alignment horizontal="center" vertical="center"/>
    </xf>
    <xf numFmtId="0" fontId="0" fillId="0" borderId="0" xfId="0" pivotButton="1"/>
    <xf numFmtId="0" fontId="0" fillId="0" borderId="0" xfId="0" applyAlignment="1">
      <alignment horizontal="left"/>
    </xf>
    <xf numFmtId="22" fontId="0" fillId="5" borderId="5" xfId="0" applyNumberFormat="1" applyFont="1" applyFill="1" applyBorder="1" applyAlignment="1">
      <alignment horizontal="center" vertical="center"/>
    </xf>
    <xf numFmtId="46" fontId="0" fillId="0" borderId="5" xfId="0" applyNumberFormat="1" applyFont="1" applyFill="1" applyBorder="1" applyAlignment="1">
      <alignment horizontal="center" vertical="center"/>
    </xf>
    <xf numFmtId="0" fontId="0" fillId="0" borderId="0" xfId="0" applyAlignment="1">
      <alignment horizontal="left" vertical="center"/>
    </xf>
    <xf numFmtId="22" fontId="0" fillId="0" borderId="0" xfId="0" applyNumberFormat="1" applyFont="1" applyFill="1" applyBorder="1" applyAlignment="1">
      <alignment horizontal="center" vertical="center"/>
    </xf>
    <xf numFmtId="46" fontId="0" fillId="0" borderId="0" xfId="0" applyNumberFormat="1" applyFont="1" applyFill="1" applyBorder="1" applyAlignment="1">
      <alignment horizontal="center" vertical="center"/>
    </xf>
    <xf numFmtId="0" fontId="0" fillId="0" borderId="6" xfId="0" applyFont="1" applyBorder="1" applyAlignment="1">
      <alignment horizontal="center" vertical="center"/>
    </xf>
    <xf numFmtId="0" fontId="0" fillId="5" borderId="6" xfId="0" applyFont="1" applyFill="1" applyBorder="1" applyAlignment="1">
      <alignment horizontal="center" vertical="center"/>
    </xf>
    <xf numFmtId="14" fontId="0" fillId="5" borderId="6" xfId="0" applyNumberFormat="1" applyFont="1" applyFill="1" applyBorder="1" applyAlignment="1">
      <alignment horizontal="center" vertical="center"/>
    </xf>
    <xf numFmtId="164" fontId="0" fillId="5" borderId="6" xfId="0" applyNumberFormat="1" applyFont="1" applyFill="1" applyBorder="1" applyAlignment="1">
      <alignment horizontal="center" vertical="center"/>
    </xf>
    <xf numFmtId="14" fontId="0" fillId="0" borderId="6" xfId="0" applyNumberFormat="1" applyFont="1" applyBorder="1" applyAlignment="1">
      <alignment horizontal="center" vertical="center"/>
    </xf>
    <xf numFmtId="164" fontId="0" fillId="0" borderId="6" xfId="0" applyNumberFormat="1" applyFont="1" applyBorder="1" applyAlignment="1">
      <alignment horizontal="center" vertical="center"/>
    </xf>
    <xf numFmtId="0" fontId="0" fillId="5" borderId="5" xfId="0" applyFont="1" applyFill="1" applyBorder="1" applyAlignment="1">
      <alignment horizontal="center" vertical="center"/>
    </xf>
    <xf numFmtId="0" fontId="0" fillId="0" borderId="0" xfId="0" applyAlignment="1">
      <alignment horizontal="left" vertical="center" wrapText="1"/>
    </xf>
    <xf numFmtId="0" fontId="0" fillId="5" borderId="6" xfId="0" applyFont="1" applyFill="1" applyBorder="1" applyAlignment="1">
      <alignment horizontal="left" vertical="center" wrapText="1"/>
    </xf>
    <xf numFmtId="0" fontId="0" fillId="0" borderId="6" xfId="0" applyFont="1" applyBorder="1" applyAlignment="1">
      <alignment horizontal="left" vertical="center" wrapText="1"/>
    </xf>
    <xf numFmtId="0" fontId="0" fillId="5" borderId="5" xfId="0" applyFont="1" applyFill="1" applyBorder="1" applyAlignment="1">
      <alignment horizontal="left" vertical="center" wrapText="1"/>
    </xf>
    <xf numFmtId="0" fontId="0" fillId="0" borderId="6" xfId="0" applyFont="1" applyBorder="1" applyAlignment="1">
      <alignment horizontal="left" vertical="center"/>
    </xf>
    <xf numFmtId="0" fontId="0" fillId="5" borderId="6" xfId="0" applyFont="1" applyFill="1" applyBorder="1" applyAlignment="1">
      <alignment horizontal="left" vertical="center"/>
    </xf>
    <xf numFmtId="0" fontId="0" fillId="5" borderId="5" xfId="0" applyFont="1" applyFill="1" applyBorder="1" applyAlignment="1">
      <alignment horizontal="left" vertical="top" wrapText="1"/>
    </xf>
    <xf numFmtId="0" fontId="0" fillId="0" borderId="6" xfId="0" applyFont="1" applyBorder="1" applyAlignment="1">
      <alignment horizontal="left" vertical="top" wrapText="1"/>
    </xf>
    <xf numFmtId="22" fontId="0" fillId="0" borderId="5" xfId="0" applyNumberFormat="1" applyFont="1" applyBorder="1" applyAlignment="1">
      <alignment horizontal="center" vertical="center"/>
    </xf>
    <xf numFmtId="0" fontId="0" fillId="5" borderId="5" xfId="0" applyFont="1" applyFill="1" applyBorder="1" applyAlignment="1">
      <alignment vertical="center" wrapText="1"/>
    </xf>
    <xf numFmtId="14" fontId="0" fillId="0" borderId="0" xfId="0" applyNumberFormat="1" applyFill="1" applyAlignment="1">
      <alignment horizontal="center" vertical="center"/>
    </xf>
    <xf numFmtId="165" fontId="0" fillId="0" borderId="0" xfId="0" applyNumberFormat="1" applyFill="1" applyAlignment="1">
      <alignment horizontal="center" vertical="center"/>
    </xf>
    <xf numFmtId="0" fontId="0" fillId="0" borderId="0" xfId="0" applyFill="1" applyAlignment="1">
      <alignment horizontal="center" vertical="center"/>
    </xf>
    <xf numFmtId="46" fontId="0" fillId="0" borderId="0" xfId="0" applyNumberFormat="1" applyFill="1" applyAlignment="1">
      <alignment horizontal="center" vertical="center"/>
    </xf>
    <xf numFmtId="0" fontId="0" fillId="0" borderId="0" xfId="0" applyFill="1" applyAlignment="1">
      <alignment vertical="center" wrapText="1"/>
    </xf>
    <xf numFmtId="0" fontId="0" fillId="0" borderId="0" xfId="0" applyFill="1" applyAlignment="1">
      <alignment vertical="center"/>
    </xf>
    <xf numFmtId="0" fontId="0" fillId="0" borderId="0" xfId="0" applyFill="1" applyAlignment="1">
      <alignment horizontal="left" vertical="center"/>
    </xf>
    <xf numFmtId="22" fontId="0" fillId="0" borderId="0" xfId="0" applyNumberFormat="1" applyFill="1" applyAlignment="1">
      <alignment horizontal="center" vertical="center"/>
    </xf>
    <xf numFmtId="46" fontId="0" fillId="0" borderId="0" xfId="0" applyNumberFormat="1"/>
    <xf numFmtId="0" fontId="11" fillId="0" borderId="0" xfId="0" applyFont="1"/>
    <xf numFmtId="0" fontId="10" fillId="0" borderId="0" xfId="0" applyFont="1" applyFill="1" applyAlignment="1">
      <alignment vertical="center"/>
    </xf>
    <xf numFmtId="0" fontId="9" fillId="0" borderId="0" xfId="0" applyFont="1" applyFill="1"/>
    <xf numFmtId="0" fontId="12" fillId="0" borderId="0" xfId="0" applyFont="1" applyFill="1"/>
    <xf numFmtId="46" fontId="0" fillId="0" borderId="0" xfId="0" applyNumberFormat="1" applyAlignment="1">
      <alignment vertical="center"/>
    </xf>
    <xf numFmtId="0" fontId="14" fillId="0" borderId="0" xfId="0" applyFont="1" applyFill="1" applyAlignment="1"/>
    <xf numFmtId="0" fontId="15" fillId="0" borderId="0" xfId="0" applyFont="1" applyFill="1" applyAlignment="1">
      <alignment vertical="center"/>
    </xf>
    <xf numFmtId="0" fontId="15" fillId="6" borderId="7" xfId="0" applyFont="1" applyFill="1" applyBorder="1" applyAlignment="1">
      <alignment vertical="center"/>
    </xf>
    <xf numFmtId="0" fontId="15" fillId="6" borderId="8" xfId="0" applyFont="1" applyFill="1" applyBorder="1" applyAlignment="1">
      <alignment vertical="center"/>
    </xf>
    <xf numFmtId="0" fontId="14" fillId="6" borderId="8" xfId="0" applyFont="1" applyFill="1" applyBorder="1" applyAlignment="1"/>
    <xf numFmtId="0" fontId="14" fillId="6" borderId="9" xfId="0" applyFont="1" applyFill="1" applyBorder="1" applyAlignment="1"/>
    <xf numFmtId="0" fontId="14" fillId="6" borderId="10" xfId="0" applyFont="1" applyFill="1" applyBorder="1" applyAlignment="1"/>
    <xf numFmtId="0" fontId="14" fillId="6" borderId="0" xfId="0" applyFont="1" applyFill="1" applyBorder="1" applyAlignment="1"/>
    <xf numFmtId="0" fontId="16" fillId="6" borderId="0" xfId="0" applyFont="1" applyFill="1" applyBorder="1" applyAlignment="1">
      <alignment vertical="center"/>
    </xf>
    <xf numFmtId="0" fontId="16" fillId="6" borderId="11" xfId="0" applyFont="1" applyFill="1" applyBorder="1" applyAlignment="1">
      <alignment vertical="center"/>
    </xf>
    <xf numFmtId="0" fontId="14" fillId="6" borderId="12" xfId="0" applyFont="1" applyFill="1" applyBorder="1" applyAlignment="1"/>
    <xf numFmtId="0" fontId="14" fillId="6" borderId="13" xfId="0" applyFont="1" applyFill="1" applyBorder="1" applyAlignment="1"/>
    <xf numFmtId="0" fontId="16" fillId="6" borderId="13" xfId="0" applyFont="1" applyFill="1" applyBorder="1" applyAlignment="1">
      <alignment vertical="center"/>
    </xf>
    <xf numFmtId="0" fontId="16" fillId="6" borderId="14" xfId="0" applyFont="1" applyFill="1" applyBorder="1" applyAlignment="1">
      <alignment vertical="center"/>
    </xf>
    <xf numFmtId="0" fontId="18" fillId="6" borderId="10" xfId="0" applyFont="1" applyFill="1" applyBorder="1" applyAlignment="1">
      <alignment vertical="center"/>
    </xf>
    <xf numFmtId="0" fontId="18" fillId="6" borderId="11" xfId="0" applyFont="1" applyFill="1" applyBorder="1" applyAlignment="1">
      <alignment horizontal="center" vertical="center"/>
    </xf>
    <xf numFmtId="0" fontId="18" fillId="6" borderId="12" xfId="0" applyFont="1" applyFill="1" applyBorder="1" applyAlignment="1">
      <alignment vertical="center"/>
    </xf>
    <xf numFmtId="0" fontId="18" fillId="6" borderId="14" xfId="0" applyFont="1" applyFill="1" applyBorder="1" applyAlignment="1">
      <alignment horizontal="center" vertical="center"/>
    </xf>
    <xf numFmtId="0" fontId="17" fillId="6" borderId="10" xfId="0" applyFont="1" applyFill="1" applyBorder="1" applyAlignment="1">
      <alignment horizontal="center" vertical="center"/>
    </xf>
    <xf numFmtId="0" fontId="17" fillId="6" borderId="11" xfId="0" applyFont="1" applyFill="1" applyBorder="1" applyAlignment="1">
      <alignment horizontal="center" vertical="center"/>
    </xf>
    <xf numFmtId="0" fontId="0" fillId="0" borderId="0" xfId="0" applyBorder="1"/>
    <xf numFmtId="46" fontId="13" fillId="0" borderId="0" xfId="0" applyNumberFormat="1" applyFont="1" applyFill="1" applyBorder="1" applyAlignment="1">
      <alignment vertical="center"/>
    </xf>
    <xf numFmtId="46" fontId="0" fillId="0" borderId="0" xfId="0" applyNumberFormat="1" applyFill="1"/>
    <xf numFmtId="0" fontId="0" fillId="6" borderId="10" xfId="0" applyFill="1" applyBorder="1"/>
    <xf numFmtId="0" fontId="0" fillId="6" borderId="11" xfId="0" applyFill="1" applyBorder="1"/>
    <xf numFmtId="0" fontId="0" fillId="6" borderId="12" xfId="0" applyFill="1" applyBorder="1"/>
    <xf numFmtId="0" fontId="0" fillId="6" borderId="14" xfId="0" applyFill="1" applyBorder="1"/>
    <xf numFmtId="166" fontId="0" fillId="0" borderId="0" xfId="0" applyNumberFormat="1" applyFill="1" applyAlignment="1">
      <alignment horizontal="center" vertical="center"/>
    </xf>
    <xf numFmtId="0" fontId="0" fillId="0" borderId="0" xfId="0"/>
    <xf numFmtId="0" fontId="0" fillId="0" borderId="0" xfId="0" pivotButton="1" applyAlignment="1">
      <alignment horizontal="center"/>
    </xf>
    <xf numFmtId="0" fontId="0" fillId="0" borderId="0" xfId="0" applyAlignment="1">
      <alignment horizontal="center"/>
    </xf>
    <xf numFmtId="0" fontId="21" fillId="6" borderId="7" xfId="0" applyFont="1" applyFill="1" applyBorder="1" applyAlignment="1">
      <alignment horizontal="center" vertical="center" wrapText="1"/>
    </xf>
    <xf numFmtId="0" fontId="21" fillId="6" borderId="8" xfId="0" applyFont="1" applyFill="1" applyBorder="1" applyAlignment="1">
      <alignment horizontal="center" vertical="center" wrapText="1"/>
    </xf>
    <xf numFmtId="0" fontId="21" fillId="6" borderId="9" xfId="0" applyFont="1" applyFill="1" applyBorder="1" applyAlignment="1">
      <alignment horizontal="center" vertical="center" wrapText="1"/>
    </xf>
    <xf numFmtId="0" fontId="21" fillId="6" borderId="10" xfId="0" applyFont="1" applyFill="1" applyBorder="1" applyAlignment="1">
      <alignment horizontal="center" vertical="center" wrapText="1"/>
    </xf>
    <xf numFmtId="0" fontId="21" fillId="6" borderId="0" xfId="0" applyFont="1" applyFill="1" applyBorder="1" applyAlignment="1">
      <alignment horizontal="center" vertical="center" wrapText="1"/>
    </xf>
    <xf numFmtId="0" fontId="21" fillId="6" borderId="11" xfId="0" applyFont="1" applyFill="1" applyBorder="1" applyAlignment="1">
      <alignment horizontal="center" vertical="center" wrapText="1"/>
    </xf>
    <xf numFmtId="0" fontId="21" fillId="6" borderId="12" xfId="0" applyFont="1" applyFill="1" applyBorder="1" applyAlignment="1">
      <alignment horizontal="center" vertical="center" wrapText="1"/>
    </xf>
    <xf numFmtId="0" fontId="21" fillId="6" borderId="13" xfId="0" applyFont="1" applyFill="1" applyBorder="1" applyAlignment="1">
      <alignment horizontal="center" vertical="center" wrapText="1"/>
    </xf>
    <xf numFmtId="0" fontId="21" fillId="6" borderId="14" xfId="0" applyFont="1" applyFill="1" applyBorder="1" applyAlignment="1">
      <alignment horizontal="center" vertical="center" wrapText="1"/>
    </xf>
    <xf numFmtId="0" fontId="20" fillId="6" borderId="7" xfId="0" applyFont="1" applyFill="1" applyBorder="1" applyAlignment="1">
      <alignment horizontal="center" vertical="center"/>
    </xf>
    <xf numFmtId="0" fontId="20" fillId="6" borderId="8" xfId="0" applyFont="1" applyFill="1" applyBorder="1" applyAlignment="1">
      <alignment horizontal="center" vertical="center"/>
    </xf>
    <xf numFmtId="0" fontId="20" fillId="6" borderId="9" xfId="0" applyFont="1" applyFill="1" applyBorder="1" applyAlignment="1">
      <alignment horizontal="center" vertical="center"/>
    </xf>
    <xf numFmtId="0" fontId="20" fillId="6" borderId="10" xfId="0" applyFont="1" applyFill="1" applyBorder="1" applyAlignment="1">
      <alignment horizontal="center" vertical="center"/>
    </xf>
    <xf numFmtId="0" fontId="20" fillId="6" borderId="0" xfId="0" applyFont="1" applyFill="1" applyBorder="1" applyAlignment="1">
      <alignment horizontal="center" vertical="center"/>
    </xf>
    <xf numFmtId="0" fontId="20" fillId="6" borderId="11" xfId="0" applyFont="1" applyFill="1" applyBorder="1" applyAlignment="1">
      <alignment horizontal="center" vertical="center"/>
    </xf>
    <xf numFmtId="0" fontId="20" fillId="6" borderId="7"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20" fillId="6" borderId="10" xfId="0" applyFont="1" applyFill="1" applyBorder="1" applyAlignment="1">
      <alignment horizontal="center" vertical="center" wrapText="1"/>
    </xf>
    <xf numFmtId="0" fontId="20" fillId="6" borderId="0" xfId="0" applyFont="1" applyFill="1" applyBorder="1" applyAlignment="1">
      <alignment horizontal="center" vertical="center" wrapText="1"/>
    </xf>
    <xf numFmtId="0" fontId="20" fillId="6" borderId="11" xfId="0" applyFont="1" applyFill="1" applyBorder="1" applyAlignment="1">
      <alignment horizontal="center" vertical="center" wrapText="1"/>
    </xf>
    <xf numFmtId="46" fontId="19" fillId="6" borderId="0" xfId="0" applyNumberFormat="1" applyFont="1" applyFill="1" applyBorder="1" applyAlignment="1">
      <alignment horizontal="center" vertical="center"/>
    </xf>
    <xf numFmtId="46" fontId="19" fillId="6" borderId="13" xfId="0" applyNumberFormat="1" applyFont="1" applyFill="1" applyBorder="1" applyAlignment="1">
      <alignment horizontal="center" vertical="center"/>
    </xf>
    <xf numFmtId="0" fontId="19" fillId="6" borderId="0" xfId="0" applyFont="1" applyFill="1" applyBorder="1" applyAlignment="1">
      <alignment horizontal="center" vertical="center"/>
    </xf>
    <xf numFmtId="0" fontId="19" fillId="6" borderId="13" xfId="0" applyFont="1" applyFill="1" applyBorder="1" applyAlignment="1">
      <alignment horizontal="center" vertical="center"/>
    </xf>
  </cellXfs>
  <cellStyles count="1">
    <cellStyle name="Normal" xfId="0" builtinId="0"/>
  </cellStyles>
  <dxfs count="112">
    <dxf>
      <numFmt numFmtId="31" formatCode="[h]:mm:ss"/>
    </dxf>
    <dxf>
      <numFmt numFmtId="31" formatCode="[h]:mm:ss"/>
    </dxf>
    <dxf>
      <numFmt numFmtId="31" formatCode="[h]:mm:ss"/>
    </dxf>
    <dxf>
      <numFmt numFmtId="31" formatCode="[h]:mm:ss"/>
    </dxf>
    <dxf>
      <numFmt numFmtId="31" formatCode="[h]:mm:ss"/>
    </dxf>
    <dxf>
      <numFmt numFmtId="31" formatCode="[h]:mm:ss"/>
    </dxf>
    <dxf>
      <numFmt numFmtId="31" formatCode="[h]:mm:ss"/>
    </dxf>
    <dxf>
      <numFmt numFmtId="31" formatCode="[h]:mm:ss"/>
    </dxf>
    <dxf>
      <numFmt numFmtId="31" formatCode="[h]:mm:ss"/>
    </dxf>
    <dxf>
      <numFmt numFmtId="31" formatCode="[h]:mm:ss"/>
    </dxf>
    <dxf>
      <numFmt numFmtId="31" formatCode="[h]:mm:ss"/>
    </dxf>
    <dxf>
      <numFmt numFmtId="31" formatCode="[h]:mm:ss"/>
    </dxf>
    <dxf>
      <numFmt numFmtId="31" formatCode="[h]:mm:ss"/>
    </dxf>
    <dxf>
      <numFmt numFmtId="31" formatCode="[h]:mm:ss"/>
    </dxf>
    <dxf>
      <numFmt numFmtId="31" formatCode="[h]:mm:ss"/>
    </dxf>
    <dxf>
      <numFmt numFmtId="31" formatCode="[h]:mm:ss"/>
    </dxf>
    <dxf>
      <numFmt numFmtId="31" formatCode="[h]:mm:ss"/>
    </dxf>
    <dxf>
      <numFmt numFmtId="31" formatCode="[h]:mm:ss"/>
    </dxf>
    <dxf>
      <numFmt numFmtId="31" formatCode="[h]:mm:ss"/>
    </dxf>
    <dxf>
      <numFmt numFmtId="31" formatCode="[h]:mm:ss"/>
    </dxf>
    <dxf>
      <numFmt numFmtId="31" formatCode="[h]:mm:ss"/>
    </dxf>
    <dxf>
      <numFmt numFmtId="31" formatCode="[h]:mm:ss"/>
    </dxf>
    <dxf>
      <numFmt numFmtId="31" formatCode="[h]:mm:ss"/>
    </dxf>
    <dxf>
      <numFmt numFmtId="31" formatCode="[h]:mm:ss"/>
    </dxf>
    <dxf>
      <numFmt numFmtId="31" formatCode="[h]:mm:ss"/>
    </dxf>
    <dxf>
      <numFmt numFmtId="31" formatCode="[h]:mm:ss"/>
    </dxf>
    <dxf>
      <numFmt numFmtId="31" formatCode="[h]:mm:ss"/>
    </dxf>
    <dxf>
      <numFmt numFmtId="31" formatCode="[h]:mm:ss"/>
    </dxf>
    <dxf>
      <numFmt numFmtId="31" formatCode="[h]:mm:ss"/>
    </dxf>
    <dxf>
      <numFmt numFmtId="31" formatCode="[h]:mm:ss"/>
    </dxf>
    <dxf>
      <numFmt numFmtId="31" formatCode="[h]:mm:ss"/>
    </dxf>
    <dxf>
      <numFmt numFmtId="31" formatCode="[h]:mm:ss"/>
    </dxf>
    <dxf>
      <numFmt numFmtId="31" formatCode="[h]:mm:ss"/>
    </dxf>
    <dxf>
      <numFmt numFmtId="31" formatCode="[h]:mm:ss"/>
    </dxf>
    <dxf>
      <numFmt numFmtId="31" formatCode="[h]:mm:ss"/>
    </dxf>
    <dxf>
      <numFmt numFmtId="31" formatCode="[h]:mm:ss"/>
    </dxf>
    <dxf>
      <numFmt numFmtId="31" formatCode="[h]:mm:ss"/>
    </dxf>
    <dxf>
      <numFmt numFmtId="31" formatCode="[h]:mm:ss"/>
    </dxf>
    <dxf>
      <numFmt numFmtId="31" formatCode="[h]:mm:ss"/>
    </dxf>
    <dxf>
      <numFmt numFmtId="31" formatCode="[h]:mm:ss"/>
    </dxf>
    <dxf>
      <numFmt numFmtId="31" formatCode="[h]:mm:ss"/>
    </dxf>
    <dxf>
      <numFmt numFmtId="31" formatCode="[h]:mm:ss"/>
    </dxf>
    <dxf>
      <numFmt numFmtId="31" formatCode="[h]:mm:ss"/>
    </dxf>
    <dxf>
      <numFmt numFmtId="31" formatCode="[h]:mm:ss"/>
    </dxf>
    <dxf>
      <numFmt numFmtId="31" formatCode="[h]:mm:ss"/>
    </dxf>
    <dxf>
      <numFmt numFmtId="31" formatCode="[h]:mm:ss"/>
    </dxf>
    <dxf>
      <numFmt numFmtId="31" formatCode="[h]:mm:ss"/>
    </dxf>
    <dxf>
      <numFmt numFmtId="31" formatCode="[h]:mm:ss"/>
    </dxf>
    <dxf>
      <numFmt numFmtId="31" formatCode="[h]:mm:ss"/>
    </dxf>
    <dxf>
      <numFmt numFmtId="31" formatCode="[h]:mm:ss"/>
    </dxf>
    <dxf>
      <numFmt numFmtId="31" formatCode="[h]:mm:ss"/>
    </dxf>
    <dxf>
      <numFmt numFmtId="31" formatCode="[h]:mm:ss"/>
    </dxf>
    <dxf>
      <numFmt numFmtId="31" formatCode="[h]:mm:ss"/>
    </dxf>
    <dxf>
      <numFmt numFmtId="31" formatCode="[h]:mm:ss"/>
    </dxf>
    <dxf>
      <numFmt numFmtId="31" formatCode="[h]:mm:ss"/>
    </dxf>
    <dxf>
      <numFmt numFmtId="31" formatCode="[h]:mm:ss"/>
    </dxf>
    <dxf>
      <numFmt numFmtId="31" formatCode="[h]:mm:ss"/>
    </dxf>
    <dxf>
      <numFmt numFmtId="31" formatCode="[h]:mm:ss"/>
    </dxf>
    <dxf>
      <numFmt numFmtId="31" formatCode="[h]:mm:ss"/>
    </dxf>
    <dxf>
      <numFmt numFmtId="31" formatCode="[h]:mm:ss"/>
    </dxf>
    <dxf>
      <numFmt numFmtId="31" formatCode="[h]:mm:ss"/>
    </dxf>
    <dxf>
      <numFmt numFmtId="31" formatCode="[h]:mm:ss"/>
    </dxf>
    <dxf>
      <numFmt numFmtId="31" formatCode="[h]:mm:ss"/>
    </dxf>
    <dxf>
      <numFmt numFmtId="31" formatCode="[h]:mm:ss"/>
    </dxf>
    <dxf>
      <numFmt numFmtId="31" formatCode="[h]:mm:ss"/>
    </dxf>
    <dxf>
      <numFmt numFmtId="31" formatCode="[h]:mm:ss"/>
    </dxf>
    <dxf>
      <numFmt numFmtId="31" formatCode="[h]:mm:ss"/>
    </dxf>
    <dxf>
      <numFmt numFmtId="31" formatCode="[h]:mm:ss"/>
    </dxf>
    <dxf>
      <numFmt numFmtId="31" formatCode="[h]:mm:ss"/>
    </dxf>
    <dxf>
      <numFmt numFmtId="31" formatCode="[h]:mm:ss"/>
    </dxf>
    <dxf>
      <numFmt numFmtId="31" formatCode="[h]:mm:ss"/>
    </dxf>
    <dxf>
      <numFmt numFmtId="31" formatCode="[h]:mm:ss"/>
    </dxf>
    <dxf>
      <numFmt numFmtId="31" formatCode="[h]:mm:ss"/>
    </dxf>
    <dxf>
      <numFmt numFmtId="31" formatCode="[h]:mm:ss"/>
    </dxf>
    <dxf>
      <numFmt numFmtId="31" formatCode="[h]:mm:ss"/>
    </dxf>
    <dxf>
      <numFmt numFmtId="31" formatCode="[h]:mm:ss"/>
    </dxf>
    <dxf>
      <numFmt numFmtId="31" formatCode="[h]:mm:ss"/>
    </dxf>
    <dxf>
      <numFmt numFmtId="31" formatCode="[h]:mm:ss"/>
    </dxf>
    <dxf>
      <numFmt numFmtId="31" formatCode="[h]:mm:ss"/>
    </dxf>
    <dxf>
      <numFmt numFmtId="31" formatCode="[h]:mm:ss"/>
    </dxf>
    <dxf>
      <numFmt numFmtId="31" formatCode="[h]:mm:ss"/>
    </dxf>
    <dxf>
      <numFmt numFmtId="31" formatCode="[h]:mm:ss"/>
    </dxf>
    <dxf>
      <numFmt numFmtId="31" formatCode="[h]:mm:ss"/>
    </dxf>
    <dxf>
      <numFmt numFmtId="31" formatCode="[h]:mm:ss"/>
    </dxf>
    <dxf>
      <numFmt numFmtId="31" formatCode="[h]:mm:ss"/>
    </dxf>
    <dxf>
      <numFmt numFmtId="31" formatCode="[h]:mm:ss"/>
    </dxf>
    <dxf>
      <numFmt numFmtId="31" formatCode="[h]:mm:ss"/>
    </dxf>
    <dxf>
      <numFmt numFmtId="31" formatCode="[h]:mm:ss"/>
    </dxf>
    <dxf>
      <numFmt numFmtId="31" formatCode="[h]:mm:ss"/>
    </dxf>
    <dxf>
      <numFmt numFmtId="31" formatCode="[h]:mm:ss"/>
    </dxf>
    <dxf>
      <numFmt numFmtId="31" formatCode="[h]:mm:ss"/>
    </dxf>
    <dxf>
      <numFmt numFmtId="31" formatCode="[h]:mm:ss"/>
    </dxf>
    <dxf>
      <numFmt numFmtId="31" formatCode="[h]:mm:ss"/>
    </dxf>
    <dxf>
      <alignment vertical="center" textRotation="0" indent="0" justifyLastLine="0" shrinkToFit="0" readingOrder="0"/>
    </dxf>
    <dxf>
      <alignment vertical="center" textRotation="0" indent="0" justifyLastLine="0" shrinkToFit="0" readingOrder="0"/>
    </dxf>
    <dxf>
      <numFmt numFmtId="166" formatCode="0.0000"/>
      <fill>
        <patternFill patternType="none">
          <fgColor indexed="64"/>
          <bgColor auto="1"/>
        </patternFill>
      </fill>
      <alignment horizontal="center" vertical="center" textRotation="0" wrapText="0" indent="0" justifyLastLine="0" shrinkToFit="0" readingOrder="0"/>
    </dxf>
    <dxf>
      <numFmt numFmtId="27" formatCode="dd/mm/yyyy\ hh:mm"/>
      <alignment horizontal="center" vertical="center" textRotation="0" wrapText="0" indent="0" justifyLastLine="0" shrinkToFit="0" readingOrder="0"/>
    </dxf>
    <dxf>
      <numFmt numFmtId="27" formatCode="dd/mm/yyyy\ hh:mm"/>
      <alignment horizontal="center" vertical="center" textRotation="0" wrapText="0" indent="0" justifyLastLine="0" shrinkToFit="0" readingOrder="0"/>
    </dxf>
    <dxf>
      <numFmt numFmtId="165" formatCode="hh:mm:ss\ AM/PM"/>
      <alignment horizontal="center" vertical="center" textRotation="0" wrapText="0" indent="0" justifyLastLine="0" shrinkToFit="0" readingOrder="0"/>
    </dxf>
    <dxf>
      <numFmt numFmtId="19" formatCode="dd/mm/yyyy"/>
      <alignment horizontal="center" vertical="center" textRotation="0" wrapText="0" indent="0" justifyLastLine="0" shrinkToFit="0" readingOrder="0"/>
    </dxf>
    <dxf>
      <alignment horizontal="center" vertical="center" textRotation="0" wrapText="0" indent="0" justifyLastLine="0" shrinkToFit="0" readingOrder="0"/>
    </dxf>
    <dxf>
      <numFmt numFmtId="19" formatCode="dd/mm/yyyy"/>
      <alignment horizontal="center" vertical="center" textRotation="0" wrapText="0" indent="0" justifyLastLine="0" shrinkToFit="0" readingOrder="0"/>
    </dxf>
    <dxf>
      <alignment vertical="center" textRotation="0" indent="0" justifyLastLine="0" shrinkToFit="0" readingOrder="0"/>
    </dxf>
    <dxf>
      <alignment vertical="center" textRotation="0" indent="0" justifyLastLine="0" shrinkToFit="0" readingOrder="0"/>
    </dxf>
    <dxf>
      <alignment horizontal="left" vertical="center" textRotation="0" wrapText="0" indent="0" justifyLastLine="0" shrinkToFit="0" readingOrder="0"/>
    </dxf>
    <dxf>
      <alignment horizontal="center"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vertical="center" textRotation="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07/relationships/slicerCache" Target="slicerCaches/slicerCache2.xml"/><Relationship Id="rId13" Type="http://schemas.openxmlformats.org/officeDocument/2006/relationships/sharedStrings" Target="sharedStrings.xml"/><Relationship Id="rId3" Type="http://schemas.openxmlformats.org/officeDocument/2006/relationships/worksheet" Target="worksheets/sheet3.xml"/><Relationship Id="rId7" Type="http://schemas.microsoft.com/office/2007/relationships/slicerCache" Target="slicerCaches/slicerCache1.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2.xml"/><Relationship Id="rId11" Type="http://schemas.openxmlformats.org/officeDocument/2006/relationships/theme" Target="theme/theme1.xml"/><Relationship Id="rId5" Type="http://schemas.openxmlformats.org/officeDocument/2006/relationships/pivotCacheDefinition" Target="pivotCache/pivotCacheDefinition1.xml"/><Relationship Id="rId10" Type="http://schemas.microsoft.com/office/2007/relationships/slicerCache" Target="slicerCaches/slicerCache4.xml"/><Relationship Id="rId4" Type="http://schemas.openxmlformats.org/officeDocument/2006/relationships/worksheet" Target="worksheets/sheet4.xml"/><Relationship Id="rId9" Type="http://schemas.microsoft.com/office/2007/relationships/slicerCache" Target="slicerCaches/slicerCache3.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[Reporte de tickets del CRM.xlsx]Indicadores!TablaDinámica43</c:name>
    <c:fmtId val="13"/>
  </c:pivotSource>
  <c:chart>
    <c:title>
      <c:tx>
        <c:rich>
          <a:bodyPr rot="0" spcFirstLastPara="1" vertOverflow="ellipsis" vert="horz" wrap="square" anchor="ctr" anchorCtr="1"/>
          <a:lstStyle/>
          <a:p>
            <a:pPr>
              <a:defRPr lang="en-US" sz="1200" b="0" i="0" u="none" strike="noStrike" kern="1200" spc="0" baseline="0">
                <a:solidFill>
                  <a:schemeClr val="tx1">
                    <a:lumMod val="65000"/>
                    <a:lumOff val="35000"/>
                  </a:schemeClr>
                </a:solidFill>
                <a:latin typeface="+mn-lt"/>
                <a:ea typeface="+mn-ea"/>
                <a:cs typeface="+mn-cs"/>
              </a:defRPr>
            </a:pPr>
            <a:r>
              <a:rPr lang="en-US"/>
              <a:t>Estado de tickets</a:t>
            </a:r>
          </a:p>
        </c:rich>
      </c:tx>
      <c:overlay val="0"/>
      <c:spPr>
        <a:noFill/>
        <a:ln>
          <a:noFill/>
        </a:ln>
        <a:effectLst/>
      </c:spPr>
      <c:txPr>
        <a:bodyPr rot="0" spcFirstLastPara="1" vertOverflow="ellipsis" vert="horz" wrap="square" anchor="ctr" anchorCtr="1"/>
        <a:lstStyle/>
        <a:p>
          <a:pPr>
            <a:defRPr lang="en-US" sz="1200" b="0" i="0" u="none" strike="noStrike" kern="1200" spc="0" baseline="0">
              <a:solidFill>
                <a:schemeClr val="tx1">
                  <a:lumMod val="65000"/>
                  <a:lumOff val="35000"/>
                </a:schemeClr>
              </a:solidFill>
              <a:latin typeface="+mn-lt"/>
              <a:ea typeface="+mn-ea"/>
              <a:cs typeface="+mn-cs"/>
            </a:defRPr>
          </a:pPr>
          <a:endParaRPr lang="es-PE"/>
        </a:p>
      </c:txPr>
    </c:title>
    <c:autoTitleDeleted val="0"/>
    <c:pivotFmts>
      <c:pivotFmt>
        <c:idx val="0"/>
        <c:spPr>
          <a:solidFill>
            <a:schemeClr val="accent6"/>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tx1">
                      <a:lumMod val="75000"/>
                      <a:lumOff val="25000"/>
                    </a:schemeClr>
                  </a:solidFill>
                  <a:latin typeface="+mn-lt"/>
                  <a:ea typeface="+mn-ea"/>
                  <a:cs typeface="+mn-cs"/>
                </a:defRPr>
              </a:pPr>
              <a:endParaRPr lang="es-PE"/>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6"/>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tx1">
                      <a:lumMod val="75000"/>
                      <a:lumOff val="25000"/>
                    </a:schemeClr>
                  </a:solidFill>
                  <a:latin typeface="+mn-lt"/>
                  <a:ea typeface="+mn-ea"/>
                  <a:cs typeface="+mn-cs"/>
                </a:defRPr>
              </a:pPr>
              <a:endParaRPr lang="es-PE"/>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6"/>
          </a:solidFill>
          <a:ln>
            <a:noFill/>
          </a:ln>
          <a:effectLst/>
        </c:spPr>
        <c:marker>
          <c:symbol val="none"/>
        </c:marker>
        <c:dLbl>
          <c:idx val="0"/>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mn-lt"/>
                  <a:ea typeface="+mn-ea"/>
                  <a:cs typeface="+mn-cs"/>
                </a:defRPr>
              </a:pPr>
              <a:endParaRPr lang="es-PE"/>
            </a:p>
          </c:txPr>
          <c:dLblPos val="outEnd"/>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bar"/>
        <c:grouping val="clustered"/>
        <c:varyColors val="0"/>
        <c:ser>
          <c:idx val="0"/>
          <c:order val="0"/>
          <c:tx>
            <c:strRef>
              <c:f>Indicadores!$B$18</c:f>
              <c:strCache>
                <c:ptCount val="1"/>
                <c:pt idx="0">
                  <c:v>Total</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mn-lt"/>
                    <a:ea typeface="+mn-ea"/>
                    <a:cs typeface="+mn-cs"/>
                  </a:defRPr>
                </a:pPr>
                <a:endParaRPr lang="es-P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Indicadores!$A$19:$A$22</c:f>
              <c:strCache>
                <c:ptCount val="3"/>
                <c:pt idx="0">
                  <c:v>Atendido</c:v>
                </c:pt>
                <c:pt idx="1">
                  <c:v>En progreso</c:v>
                </c:pt>
                <c:pt idx="2">
                  <c:v>Abierto</c:v>
                </c:pt>
              </c:strCache>
            </c:strRef>
          </c:cat>
          <c:val>
            <c:numRef>
              <c:f>Indicadores!$B$19:$B$22</c:f>
              <c:numCache>
                <c:formatCode>General</c:formatCode>
                <c:ptCount val="3"/>
                <c:pt idx="0">
                  <c:v>39</c:v>
                </c:pt>
                <c:pt idx="1">
                  <c:v>2</c:v>
                </c:pt>
                <c:pt idx="2">
                  <c:v>1</c:v>
                </c:pt>
              </c:numCache>
            </c:numRef>
          </c:val>
          <c:extLst>
            <c:ext xmlns:c16="http://schemas.microsoft.com/office/drawing/2014/chart" uri="{C3380CC4-5D6E-409C-BE32-E72D297353CC}">
              <c16:uniqueId val="{00000000-9789-4859-AAEA-44682E7F890B}"/>
            </c:ext>
          </c:extLst>
        </c:ser>
        <c:dLbls>
          <c:dLblPos val="outEnd"/>
          <c:showLegendKey val="0"/>
          <c:showVal val="1"/>
          <c:showCatName val="0"/>
          <c:showSerName val="0"/>
          <c:showPercent val="0"/>
          <c:showBubbleSize val="0"/>
        </c:dLbls>
        <c:gapWidth val="182"/>
        <c:axId val="664064080"/>
        <c:axId val="664049104"/>
      </c:barChart>
      <c:catAx>
        <c:axId val="66406408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n-US" sz="1000" b="0" i="0" u="none" strike="noStrike" kern="1200" baseline="0">
                <a:solidFill>
                  <a:schemeClr val="tx1">
                    <a:lumMod val="65000"/>
                    <a:lumOff val="35000"/>
                  </a:schemeClr>
                </a:solidFill>
                <a:latin typeface="+mn-lt"/>
                <a:ea typeface="+mn-ea"/>
                <a:cs typeface="+mn-cs"/>
              </a:defRPr>
            </a:pPr>
            <a:endParaRPr lang="es-PE"/>
          </a:p>
        </c:txPr>
        <c:crossAx val="664049104"/>
        <c:crosses val="autoZero"/>
        <c:auto val="1"/>
        <c:lblAlgn val="ctr"/>
        <c:lblOffset val="100"/>
        <c:noMultiLvlLbl val="0"/>
      </c:catAx>
      <c:valAx>
        <c:axId val="664049104"/>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lang="en-US" sz="1000" b="0" i="0" u="none" strike="noStrike" kern="1200" baseline="0">
                <a:solidFill>
                  <a:schemeClr val="tx1">
                    <a:lumMod val="65000"/>
                    <a:lumOff val="35000"/>
                  </a:schemeClr>
                </a:solidFill>
                <a:latin typeface="+mn-lt"/>
                <a:ea typeface="+mn-ea"/>
                <a:cs typeface="+mn-cs"/>
              </a:defRPr>
            </a:pPr>
            <a:endParaRPr lang="es-PE"/>
          </a:p>
        </c:txPr>
        <c:crossAx val="664064080"/>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mn-lt"/>
              <a:ea typeface="+mn-ea"/>
              <a:cs typeface="+mn-cs"/>
            </a:defRPr>
          </a:pPr>
          <a:endParaRPr lang="es-P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accent6">
          <a:lumMod val="75000"/>
        </a:schemeClr>
      </a:solidFill>
      <a:round/>
    </a:ln>
    <a:effectLst/>
  </c:spPr>
  <c:txPr>
    <a:bodyPr/>
    <a:lstStyle/>
    <a:p>
      <a:pPr>
        <a:defRPr lang="en-US" sz="1000" b="0" i="0" u="none" strike="noStrike" kern="1200" baseline="0">
          <a:solidFill>
            <a:schemeClr val="tx1">
              <a:lumMod val="65000"/>
              <a:lumOff val="35000"/>
            </a:schemeClr>
          </a:solidFill>
          <a:latin typeface="+mn-lt"/>
          <a:ea typeface="+mn-ea"/>
          <a:cs typeface="+mn-cs"/>
        </a:defRPr>
      </a:pPr>
      <a:endParaRPr lang="es-PE"/>
    </a:p>
  </c:txPr>
  <c:printSettings>
    <c:headerFooter/>
    <c:pageMargins b="0.75" l="0.7" r="0.7" t="0.75" header="0.3" footer="0.3"/>
    <c:pageSetup/>
  </c:printSettings>
  <c:extLst>
    <c:ext xmlns:c14="http://schemas.microsoft.com/office/drawing/2007/8/2/chart" uri="{781A3756-C4B2-4CAC-9D66-4F8BD8637D16}">
      <c14:pivotOptions>
        <c14:dropZoneFilter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pivotSource>
    <c:name>[Reporte de tickets del CRM.xlsx]Indicadores!TablaDinámica41</c:name>
    <c:fmtId val="3"/>
  </c:pivotSource>
  <c:chart>
    <c:title>
      <c:tx>
        <c:rich>
          <a:bodyPr rot="0" spcFirstLastPara="1" vertOverflow="ellipsis" vert="horz" wrap="square" anchor="ctr" anchorCtr="1"/>
          <a:lstStyle/>
          <a:p>
            <a:pPr>
              <a:defRPr lang="en-US" sz="1200" b="0" i="0" u="none" strike="noStrike" kern="1200" spc="0" baseline="0">
                <a:solidFill>
                  <a:schemeClr val="tx1">
                    <a:lumMod val="65000"/>
                    <a:lumOff val="35000"/>
                  </a:schemeClr>
                </a:solidFill>
                <a:latin typeface="+mn-lt"/>
                <a:ea typeface="+mn-ea"/>
                <a:cs typeface="+mn-cs"/>
              </a:defRPr>
            </a:pPr>
            <a:r>
              <a:rPr lang="es-PE"/>
              <a:t>Cantidad x meses</a:t>
            </a:r>
          </a:p>
        </c:rich>
      </c:tx>
      <c:overlay val="0"/>
      <c:spPr>
        <a:noFill/>
        <a:ln>
          <a:noFill/>
        </a:ln>
        <a:effectLst/>
      </c:spPr>
      <c:txPr>
        <a:bodyPr rot="0" spcFirstLastPara="1" vertOverflow="ellipsis" vert="horz" wrap="square" anchor="ctr" anchorCtr="1"/>
        <a:lstStyle/>
        <a:p>
          <a:pPr>
            <a:defRPr lang="en-US" sz="1200" b="0" i="0" u="none" strike="noStrike" kern="1200" spc="0" baseline="0">
              <a:solidFill>
                <a:schemeClr val="tx1">
                  <a:lumMod val="65000"/>
                  <a:lumOff val="35000"/>
                </a:schemeClr>
              </a:solidFill>
              <a:latin typeface="+mn-lt"/>
              <a:ea typeface="+mn-ea"/>
              <a:cs typeface="+mn-cs"/>
            </a:defRPr>
          </a:pPr>
          <a:endParaRPr lang="es-PE"/>
        </a:p>
      </c:txPr>
    </c:title>
    <c:autoTitleDeleted val="0"/>
    <c:pivotFmts>
      <c:pivotFmt>
        <c:idx val="0"/>
        <c:spPr>
          <a:solidFill>
            <a:schemeClr val="accent6"/>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tx1">
                      <a:lumMod val="75000"/>
                      <a:lumOff val="25000"/>
                    </a:schemeClr>
                  </a:solidFill>
                  <a:latin typeface="+mn-lt"/>
                  <a:ea typeface="+mn-ea"/>
                  <a:cs typeface="+mn-cs"/>
                </a:defRPr>
              </a:pPr>
              <a:endParaRPr lang="es-PE"/>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6"/>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tx1">
                      <a:lumMod val="75000"/>
                      <a:lumOff val="25000"/>
                    </a:schemeClr>
                  </a:solidFill>
                  <a:latin typeface="+mn-lt"/>
                  <a:ea typeface="+mn-ea"/>
                  <a:cs typeface="+mn-cs"/>
                </a:defRPr>
              </a:pPr>
              <a:endParaRPr lang="es-PE"/>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6"/>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6"/>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6"/>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
        <c:spPr>
          <a:solidFill>
            <a:schemeClr val="accent6"/>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6"/>
        <c:spPr>
          <a:solidFill>
            <a:schemeClr val="accent6"/>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7"/>
        <c:spPr>
          <a:solidFill>
            <a:schemeClr val="accent6"/>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8"/>
        <c:spPr>
          <a:solidFill>
            <a:schemeClr val="accent6"/>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tx1">
                      <a:lumMod val="75000"/>
                      <a:lumOff val="25000"/>
                    </a:schemeClr>
                  </a:solidFill>
                  <a:latin typeface="+mn-lt"/>
                  <a:ea typeface="+mn-ea"/>
                  <a:cs typeface="+mn-cs"/>
                </a:defRPr>
              </a:pPr>
              <a:endParaRPr lang="es-PE"/>
            </a:p>
          </c:txPr>
          <c:showLegendKey val="0"/>
          <c:showVal val="0"/>
          <c:showCatName val="0"/>
          <c:showSerName val="0"/>
          <c:showPercent val="0"/>
          <c:showBubbleSize val="0"/>
          <c:extLst>
            <c:ext xmlns:c15="http://schemas.microsoft.com/office/drawing/2012/chart" uri="{CE6537A1-D6FC-4f65-9D91-7224C49458BB}"/>
          </c:extLst>
        </c:dLbl>
      </c:pivotFmt>
      <c:pivotFmt>
        <c:idx val="9"/>
        <c:spPr>
          <a:solidFill>
            <a:schemeClr val="accent6"/>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tx1">
                      <a:lumMod val="75000"/>
                      <a:lumOff val="25000"/>
                    </a:schemeClr>
                  </a:solidFill>
                  <a:latin typeface="+mn-lt"/>
                  <a:ea typeface="+mn-ea"/>
                  <a:cs typeface="+mn-cs"/>
                </a:defRPr>
              </a:pPr>
              <a:endParaRPr lang="es-PE"/>
            </a:p>
          </c:txPr>
          <c:showLegendKey val="0"/>
          <c:showVal val="0"/>
          <c:showCatName val="0"/>
          <c:showSerName val="0"/>
          <c:showPercent val="0"/>
          <c:showBubbleSize val="0"/>
          <c:extLst>
            <c:ext xmlns:c15="http://schemas.microsoft.com/office/drawing/2012/chart" uri="{CE6537A1-D6FC-4f65-9D91-7224C49458BB}"/>
          </c:extLst>
        </c:dLbl>
      </c:pivotFmt>
      <c:pivotFmt>
        <c:idx val="10"/>
        <c:spPr>
          <a:solidFill>
            <a:schemeClr val="accent6"/>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tx1">
                      <a:lumMod val="75000"/>
                      <a:lumOff val="25000"/>
                    </a:schemeClr>
                  </a:solidFill>
                  <a:latin typeface="+mn-lt"/>
                  <a:ea typeface="+mn-ea"/>
                  <a:cs typeface="+mn-cs"/>
                </a:defRPr>
              </a:pPr>
              <a:endParaRPr lang="es-PE"/>
            </a:p>
          </c:txPr>
          <c:showLegendKey val="0"/>
          <c:showVal val="0"/>
          <c:showCatName val="0"/>
          <c:showSerName val="0"/>
          <c:showPercent val="0"/>
          <c:showBubbleSize val="0"/>
          <c:extLst>
            <c:ext xmlns:c15="http://schemas.microsoft.com/office/drawing/2012/chart" uri="{CE6537A1-D6FC-4f65-9D91-7224C49458BB}"/>
          </c:extLst>
        </c:dLbl>
      </c:pivotFmt>
      <c:pivotFmt>
        <c:idx val="11"/>
        <c:spPr>
          <a:solidFill>
            <a:schemeClr val="accent6"/>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tx1">
                      <a:lumMod val="75000"/>
                      <a:lumOff val="25000"/>
                    </a:schemeClr>
                  </a:solidFill>
                  <a:latin typeface="+mn-lt"/>
                  <a:ea typeface="+mn-ea"/>
                  <a:cs typeface="+mn-cs"/>
                </a:defRPr>
              </a:pPr>
              <a:endParaRPr lang="es-PE"/>
            </a:p>
          </c:txPr>
          <c:showLegendKey val="0"/>
          <c:showVal val="0"/>
          <c:showCatName val="0"/>
          <c:showSerName val="0"/>
          <c:showPercent val="0"/>
          <c:showBubbleSize val="0"/>
          <c:extLst>
            <c:ext xmlns:c15="http://schemas.microsoft.com/office/drawing/2012/chart" uri="{CE6537A1-D6FC-4f65-9D91-7224C49458BB}"/>
          </c:extLst>
        </c:dLbl>
      </c:pivotFmt>
      <c:pivotFmt>
        <c:idx val="12"/>
        <c:spPr>
          <a:solidFill>
            <a:schemeClr val="accent6"/>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tx1">
                      <a:lumMod val="75000"/>
                      <a:lumOff val="25000"/>
                    </a:schemeClr>
                  </a:solidFill>
                  <a:latin typeface="+mn-lt"/>
                  <a:ea typeface="+mn-ea"/>
                  <a:cs typeface="+mn-cs"/>
                </a:defRPr>
              </a:pPr>
              <a:endParaRPr lang="es-PE"/>
            </a:p>
          </c:txPr>
          <c:showLegendKey val="0"/>
          <c:showVal val="0"/>
          <c:showCatName val="0"/>
          <c:showSerName val="0"/>
          <c:showPercent val="0"/>
          <c:showBubbleSize val="0"/>
          <c:extLst>
            <c:ext xmlns:c15="http://schemas.microsoft.com/office/drawing/2012/chart" uri="{CE6537A1-D6FC-4f65-9D91-7224C49458BB}"/>
          </c:extLst>
        </c:dLbl>
      </c:pivotFmt>
      <c:pivotFmt>
        <c:idx val="13"/>
        <c:spPr>
          <a:solidFill>
            <a:schemeClr val="accent6"/>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tx1">
                      <a:lumMod val="75000"/>
                      <a:lumOff val="25000"/>
                    </a:schemeClr>
                  </a:solidFill>
                  <a:latin typeface="+mn-lt"/>
                  <a:ea typeface="+mn-ea"/>
                  <a:cs typeface="+mn-cs"/>
                </a:defRPr>
              </a:pPr>
              <a:endParaRPr lang="es-PE"/>
            </a:p>
          </c:txPr>
          <c:showLegendKey val="0"/>
          <c:showVal val="0"/>
          <c:showCatName val="0"/>
          <c:showSerName val="0"/>
          <c:showPercent val="0"/>
          <c:showBubbleSize val="0"/>
          <c:extLst>
            <c:ext xmlns:c15="http://schemas.microsoft.com/office/drawing/2012/chart" uri="{CE6537A1-D6FC-4f65-9D91-7224C49458BB}"/>
          </c:extLst>
        </c:dLbl>
      </c:pivotFmt>
      <c:pivotFmt>
        <c:idx val="14"/>
        <c:spPr>
          <a:solidFill>
            <a:schemeClr val="accent6"/>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tx1">
                      <a:lumMod val="75000"/>
                      <a:lumOff val="25000"/>
                    </a:schemeClr>
                  </a:solidFill>
                  <a:latin typeface="+mn-lt"/>
                  <a:ea typeface="+mn-ea"/>
                  <a:cs typeface="+mn-cs"/>
                </a:defRPr>
              </a:pPr>
              <a:endParaRPr lang="es-PE"/>
            </a:p>
          </c:txPr>
          <c:showLegendKey val="0"/>
          <c:showVal val="0"/>
          <c:showCatName val="0"/>
          <c:showSerName val="0"/>
          <c:showPercent val="0"/>
          <c:showBubbleSize val="0"/>
          <c:extLst>
            <c:ext xmlns:c15="http://schemas.microsoft.com/office/drawing/2012/chart" uri="{CE6537A1-D6FC-4f65-9D91-7224C49458BB}"/>
          </c:extLst>
        </c:dLbl>
      </c:pivotFmt>
      <c:pivotFmt>
        <c:idx val="15"/>
        <c:spPr>
          <a:solidFill>
            <a:schemeClr val="accent6"/>
          </a:solidFill>
          <a:ln>
            <a:noFill/>
          </a:ln>
          <a:effectLst/>
        </c:spPr>
        <c:marker>
          <c:symbol val="none"/>
        </c:marker>
        <c:dLbl>
          <c:idx val="0"/>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mn-lt"/>
                  <a:ea typeface="+mn-ea"/>
                  <a:cs typeface="+mn-cs"/>
                </a:defRPr>
              </a:pPr>
              <a:endParaRPr lang="es-PE"/>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16"/>
        <c:spPr>
          <a:solidFill>
            <a:schemeClr val="accent6"/>
          </a:solidFill>
          <a:ln>
            <a:noFill/>
          </a:ln>
          <a:effectLst/>
        </c:spPr>
        <c:marker>
          <c:symbol val="none"/>
        </c:marker>
        <c:dLbl>
          <c:idx val="0"/>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mn-lt"/>
                  <a:ea typeface="+mn-ea"/>
                  <a:cs typeface="+mn-cs"/>
                </a:defRPr>
              </a:pPr>
              <a:endParaRPr lang="es-PE"/>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17"/>
        <c:spPr>
          <a:solidFill>
            <a:schemeClr val="accent6"/>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1000" b="0" i="0" u="none" strike="noStrike" kern="1200" baseline="0">
                  <a:solidFill>
                    <a:schemeClr val="tx1">
                      <a:lumMod val="65000"/>
                      <a:lumOff val="35000"/>
                    </a:schemeClr>
                  </a:solidFill>
                  <a:latin typeface="+mn-lt"/>
                  <a:ea typeface="+mn-ea"/>
                  <a:cs typeface="+mn-cs"/>
                </a:defRPr>
              </a:pPr>
              <a:endParaRPr lang="es-PE"/>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18"/>
        <c:spPr>
          <a:solidFill>
            <a:schemeClr val="accent6"/>
          </a:solidFill>
          <a:ln>
            <a:noFill/>
          </a:ln>
          <a:effectLst/>
        </c:spPr>
        <c:marker>
          <c:symbol val="none"/>
        </c:marker>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19"/>
        <c:spPr>
          <a:solidFill>
            <a:schemeClr val="accent6"/>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1000" b="0" i="0" u="none" strike="noStrike" kern="1200" baseline="0">
                  <a:solidFill>
                    <a:schemeClr val="tx1">
                      <a:lumMod val="65000"/>
                      <a:lumOff val="35000"/>
                    </a:schemeClr>
                  </a:solidFill>
                  <a:latin typeface="+mn-lt"/>
                  <a:ea typeface="+mn-ea"/>
                  <a:cs typeface="+mn-cs"/>
                </a:defRPr>
              </a:pPr>
              <a:endParaRPr lang="es-PE"/>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20"/>
        <c:spPr>
          <a:solidFill>
            <a:schemeClr val="accent6"/>
          </a:solidFill>
          <a:ln>
            <a:noFill/>
          </a:ln>
          <a:effectLst/>
        </c:spPr>
        <c:marker>
          <c:symbol val="none"/>
        </c:marker>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Indicadores!$B$47:$B$48</c:f>
              <c:strCache>
                <c:ptCount val="1"/>
                <c:pt idx="0">
                  <c:v>En atención</c:v>
                </c:pt>
              </c:strCache>
            </c:strRef>
          </c:tx>
          <c:spPr>
            <a:solidFill>
              <a:schemeClr val="accent6">
                <a:shade val="6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lang="en-US" sz="1000" b="0" i="0" u="none" strike="noStrike" kern="1200" baseline="0">
                    <a:solidFill>
                      <a:schemeClr val="tx1">
                        <a:lumMod val="65000"/>
                        <a:lumOff val="35000"/>
                      </a:schemeClr>
                    </a:solidFill>
                    <a:latin typeface="+mn-lt"/>
                    <a:ea typeface="+mn-ea"/>
                    <a:cs typeface="+mn-cs"/>
                  </a:defRPr>
                </a:pPr>
                <a:endParaRPr lang="es-P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Indicadores!$A$49:$A$54</c:f>
              <c:strCache>
                <c:ptCount val="5"/>
                <c:pt idx="0">
                  <c:v>Julio</c:v>
                </c:pt>
                <c:pt idx="1">
                  <c:v>Agosto</c:v>
                </c:pt>
                <c:pt idx="2">
                  <c:v>Octubre</c:v>
                </c:pt>
                <c:pt idx="3">
                  <c:v>Septiembre</c:v>
                </c:pt>
                <c:pt idx="4">
                  <c:v>Noviembre</c:v>
                </c:pt>
              </c:strCache>
            </c:strRef>
          </c:cat>
          <c:val>
            <c:numRef>
              <c:f>Indicadores!$B$49:$B$54</c:f>
              <c:numCache>
                <c:formatCode>General</c:formatCode>
                <c:ptCount val="5"/>
                <c:pt idx="1">
                  <c:v>1</c:v>
                </c:pt>
                <c:pt idx="3">
                  <c:v>1</c:v>
                </c:pt>
              </c:numCache>
            </c:numRef>
          </c:val>
          <c:extLst>
            <c:ext xmlns:c16="http://schemas.microsoft.com/office/drawing/2014/chart" uri="{C3380CC4-5D6E-409C-BE32-E72D297353CC}">
              <c16:uniqueId val="{00000000-97BE-4DA4-BAA4-BE259120E451}"/>
            </c:ext>
          </c:extLst>
        </c:ser>
        <c:ser>
          <c:idx val="1"/>
          <c:order val="1"/>
          <c:tx>
            <c:strRef>
              <c:f>Indicadores!$C$47:$C$48</c:f>
              <c:strCache>
                <c:ptCount val="1"/>
                <c:pt idx="0">
                  <c:v>En plazo</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mn-lt"/>
                    <a:ea typeface="+mn-ea"/>
                    <a:cs typeface="+mn-cs"/>
                  </a:defRPr>
                </a:pPr>
                <a:endParaRPr lang="es-P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Indicadores!$A$49:$A$54</c:f>
              <c:strCache>
                <c:ptCount val="5"/>
                <c:pt idx="0">
                  <c:v>Julio</c:v>
                </c:pt>
                <c:pt idx="1">
                  <c:v>Agosto</c:v>
                </c:pt>
                <c:pt idx="2">
                  <c:v>Octubre</c:v>
                </c:pt>
                <c:pt idx="3">
                  <c:v>Septiembre</c:v>
                </c:pt>
                <c:pt idx="4">
                  <c:v>Noviembre</c:v>
                </c:pt>
              </c:strCache>
            </c:strRef>
          </c:cat>
          <c:val>
            <c:numRef>
              <c:f>Indicadores!$C$49:$C$54</c:f>
              <c:numCache>
                <c:formatCode>General</c:formatCode>
                <c:ptCount val="5"/>
                <c:pt idx="0">
                  <c:v>3</c:v>
                </c:pt>
                <c:pt idx="1">
                  <c:v>3</c:v>
                </c:pt>
                <c:pt idx="2">
                  <c:v>3</c:v>
                </c:pt>
                <c:pt idx="3">
                  <c:v>4</c:v>
                </c:pt>
                <c:pt idx="4">
                  <c:v>4</c:v>
                </c:pt>
              </c:numCache>
            </c:numRef>
          </c:val>
          <c:extLst>
            <c:ext xmlns:c16="http://schemas.microsoft.com/office/drawing/2014/chart" uri="{C3380CC4-5D6E-409C-BE32-E72D297353CC}">
              <c16:uniqueId val="{00000001-E8E7-46C9-B1CC-92B6F5929A23}"/>
            </c:ext>
          </c:extLst>
        </c:ser>
        <c:ser>
          <c:idx val="2"/>
          <c:order val="2"/>
          <c:tx>
            <c:strRef>
              <c:f>Indicadores!$D$47:$D$48</c:f>
              <c:strCache>
                <c:ptCount val="1"/>
                <c:pt idx="0">
                  <c:v>Fuera de plazo</c:v>
                </c:pt>
              </c:strCache>
            </c:strRef>
          </c:tx>
          <c:spPr>
            <a:solidFill>
              <a:schemeClr val="accent6">
                <a:tint val="65000"/>
              </a:schemeClr>
            </a:solidFill>
            <a:ln>
              <a:noFill/>
            </a:ln>
            <a:effectLst/>
          </c:spPr>
          <c:invertIfNegative val="0"/>
          <c:dLbls>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mn-lt"/>
                    <a:ea typeface="+mn-ea"/>
                    <a:cs typeface="+mn-cs"/>
                  </a:defRPr>
                </a:pPr>
                <a:endParaRPr lang="es-P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Indicadores!$A$49:$A$54</c:f>
              <c:strCache>
                <c:ptCount val="5"/>
                <c:pt idx="0">
                  <c:v>Julio</c:v>
                </c:pt>
                <c:pt idx="1">
                  <c:v>Agosto</c:v>
                </c:pt>
                <c:pt idx="2">
                  <c:v>Octubre</c:v>
                </c:pt>
                <c:pt idx="3">
                  <c:v>Septiembre</c:v>
                </c:pt>
                <c:pt idx="4">
                  <c:v>Noviembre</c:v>
                </c:pt>
              </c:strCache>
            </c:strRef>
          </c:cat>
          <c:val>
            <c:numRef>
              <c:f>Indicadores!$D$49:$D$54</c:f>
              <c:numCache>
                <c:formatCode>General</c:formatCode>
                <c:ptCount val="5"/>
                <c:pt idx="0">
                  <c:v>1</c:v>
                </c:pt>
                <c:pt idx="1">
                  <c:v>5</c:v>
                </c:pt>
                <c:pt idx="2">
                  <c:v>1</c:v>
                </c:pt>
                <c:pt idx="3">
                  <c:v>14</c:v>
                </c:pt>
                <c:pt idx="4">
                  <c:v>2</c:v>
                </c:pt>
              </c:numCache>
            </c:numRef>
          </c:val>
          <c:extLst>
            <c:ext xmlns:c16="http://schemas.microsoft.com/office/drawing/2014/chart" uri="{C3380CC4-5D6E-409C-BE32-E72D297353CC}">
              <c16:uniqueId val="{00000004-52EF-4F9D-A2EE-1FEFCDE84408}"/>
            </c:ext>
          </c:extLst>
        </c:ser>
        <c:dLbls>
          <c:dLblPos val="outEnd"/>
          <c:showLegendKey val="0"/>
          <c:showVal val="1"/>
          <c:showCatName val="0"/>
          <c:showSerName val="0"/>
          <c:showPercent val="0"/>
          <c:showBubbleSize val="0"/>
        </c:dLbls>
        <c:gapWidth val="219"/>
        <c:overlap val="-27"/>
        <c:axId val="335150096"/>
        <c:axId val="335150512"/>
      </c:barChart>
      <c:catAx>
        <c:axId val="3351500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n-US" sz="1000" b="0" i="0" u="none" strike="noStrike" kern="1200" baseline="0">
                <a:solidFill>
                  <a:schemeClr val="tx1">
                    <a:lumMod val="65000"/>
                    <a:lumOff val="35000"/>
                  </a:schemeClr>
                </a:solidFill>
                <a:latin typeface="+mn-lt"/>
                <a:ea typeface="+mn-ea"/>
                <a:cs typeface="+mn-cs"/>
              </a:defRPr>
            </a:pPr>
            <a:endParaRPr lang="es-PE"/>
          </a:p>
        </c:txPr>
        <c:crossAx val="335150512"/>
        <c:crosses val="autoZero"/>
        <c:auto val="1"/>
        <c:lblAlgn val="ctr"/>
        <c:lblOffset val="100"/>
        <c:noMultiLvlLbl val="0"/>
      </c:catAx>
      <c:valAx>
        <c:axId val="33515051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lang="en-US" sz="1000" b="0" i="0" u="none" strike="noStrike" kern="1200" baseline="0">
                <a:solidFill>
                  <a:schemeClr val="tx1">
                    <a:lumMod val="65000"/>
                    <a:lumOff val="35000"/>
                  </a:schemeClr>
                </a:solidFill>
                <a:latin typeface="+mn-lt"/>
                <a:ea typeface="+mn-ea"/>
                <a:cs typeface="+mn-cs"/>
              </a:defRPr>
            </a:pPr>
            <a:endParaRPr lang="es-PE"/>
          </a:p>
        </c:txPr>
        <c:crossAx val="335150096"/>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mn-lt"/>
              <a:ea typeface="+mn-ea"/>
              <a:cs typeface="+mn-cs"/>
            </a:defRPr>
          </a:pPr>
          <a:endParaRPr lang="es-P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accent6">
          <a:lumMod val="75000"/>
        </a:schemeClr>
      </a:solidFill>
      <a:round/>
    </a:ln>
    <a:effectLst/>
  </c:spPr>
  <c:txPr>
    <a:bodyPr/>
    <a:lstStyle/>
    <a:p>
      <a:pPr>
        <a:defRPr lang="en-US" sz="1000" b="0" i="0" u="none" strike="noStrike" kern="1200" baseline="0">
          <a:solidFill>
            <a:schemeClr val="tx1">
              <a:lumMod val="65000"/>
              <a:lumOff val="35000"/>
            </a:schemeClr>
          </a:solidFill>
          <a:latin typeface="+mn-lt"/>
          <a:ea typeface="+mn-ea"/>
          <a:cs typeface="+mn-cs"/>
        </a:defRPr>
      </a:pPr>
      <a:endParaRPr lang="es-PE"/>
    </a:p>
  </c:txPr>
  <c:printSettings>
    <c:headerFooter/>
    <c:pageMargins b="0.75" l="0.7" r="0.7" t="0.75" header="0.3" footer="0.3"/>
    <c:pageSetup/>
  </c:printSettings>
  <c:extLst>
    <c:ext xmlns:c14="http://schemas.microsoft.com/office/drawing/2007/8/2/chart" uri="{781A3756-C4B2-4CAC-9D66-4F8BD8637D16}">
      <c14:pivotOptions>
        <c14:dropZoneFilter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pivotSource>
    <c:name>[Reporte de tickets del CRM.xlsx]Indicadores!TablaDinámica42</c:name>
    <c:fmtId val="6"/>
  </c:pivotSource>
  <c:chart>
    <c:title>
      <c:tx>
        <c:rich>
          <a:bodyPr rot="0" spcFirstLastPara="1" vertOverflow="ellipsis" vert="horz" wrap="square" anchor="ctr" anchorCtr="1"/>
          <a:lstStyle/>
          <a:p>
            <a:pPr>
              <a:defRPr lang="en-US" sz="1200" b="0" i="0" u="none" strike="noStrike" kern="1200" spc="0" baseline="0">
                <a:solidFill>
                  <a:schemeClr val="tx1">
                    <a:lumMod val="65000"/>
                    <a:lumOff val="35000"/>
                  </a:schemeClr>
                </a:solidFill>
                <a:latin typeface="+mn-lt"/>
                <a:ea typeface="+mn-ea"/>
                <a:cs typeface="+mn-cs"/>
              </a:defRPr>
            </a:pPr>
            <a:r>
              <a:rPr lang="en-US"/>
              <a:t>Horas x tickets</a:t>
            </a:r>
          </a:p>
        </c:rich>
      </c:tx>
      <c:overlay val="0"/>
      <c:spPr>
        <a:noFill/>
        <a:ln>
          <a:noFill/>
        </a:ln>
        <a:effectLst/>
      </c:spPr>
      <c:txPr>
        <a:bodyPr rot="0" spcFirstLastPara="1" vertOverflow="ellipsis" vert="horz" wrap="square" anchor="ctr" anchorCtr="1"/>
        <a:lstStyle/>
        <a:p>
          <a:pPr>
            <a:defRPr lang="en-US" sz="1200" b="0" i="0" u="none" strike="noStrike" kern="1200" spc="0" baseline="0">
              <a:solidFill>
                <a:schemeClr val="tx1">
                  <a:lumMod val="65000"/>
                  <a:lumOff val="35000"/>
                </a:schemeClr>
              </a:solidFill>
              <a:latin typeface="+mn-lt"/>
              <a:ea typeface="+mn-ea"/>
              <a:cs typeface="+mn-cs"/>
            </a:defRPr>
          </a:pPr>
          <a:endParaRPr lang="es-PE"/>
        </a:p>
      </c:txPr>
    </c:title>
    <c:autoTitleDeleted val="0"/>
    <c:pivotFmts>
      <c:pivotFmt>
        <c:idx val="0"/>
        <c:spPr>
          <a:solidFill>
            <a:schemeClr val="accent6"/>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tx1">
                      <a:lumMod val="75000"/>
                      <a:lumOff val="25000"/>
                    </a:schemeClr>
                  </a:solidFill>
                  <a:latin typeface="+mn-lt"/>
                  <a:ea typeface="+mn-ea"/>
                  <a:cs typeface="+mn-cs"/>
                </a:defRPr>
              </a:pPr>
              <a:endParaRPr lang="es-PE"/>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6"/>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tx1">
                      <a:lumMod val="75000"/>
                      <a:lumOff val="25000"/>
                    </a:schemeClr>
                  </a:solidFill>
                  <a:latin typeface="+mn-lt"/>
                  <a:ea typeface="+mn-ea"/>
                  <a:cs typeface="+mn-cs"/>
                </a:defRPr>
              </a:pPr>
              <a:endParaRPr lang="es-PE"/>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6"/>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tx1">
                      <a:lumMod val="75000"/>
                      <a:lumOff val="25000"/>
                    </a:schemeClr>
                  </a:solidFill>
                  <a:latin typeface="+mn-lt"/>
                  <a:ea typeface="+mn-ea"/>
                  <a:cs typeface="+mn-cs"/>
                </a:defRPr>
              </a:pPr>
              <a:endParaRPr lang="es-PE"/>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6"/>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tx1">
                      <a:lumMod val="75000"/>
                      <a:lumOff val="25000"/>
                    </a:schemeClr>
                  </a:solidFill>
                  <a:latin typeface="+mn-lt"/>
                  <a:ea typeface="+mn-ea"/>
                  <a:cs typeface="+mn-cs"/>
                </a:defRPr>
              </a:pPr>
              <a:endParaRPr lang="es-PE"/>
            </a:p>
          </c:txPr>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6"/>
          </a:solidFill>
          <a:ln w="28575" cap="rnd">
            <a:solidFill>
              <a:schemeClr val="accent6"/>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1000" b="0" i="0" u="none" strike="noStrike" kern="1200" baseline="0">
                  <a:solidFill>
                    <a:schemeClr val="tx1">
                      <a:lumMod val="65000"/>
                      <a:lumOff val="35000"/>
                    </a:schemeClr>
                  </a:solidFill>
                  <a:latin typeface="+mn-lt"/>
                  <a:ea typeface="+mn-ea"/>
                  <a:cs typeface="+mn-cs"/>
                </a:defRPr>
              </a:pPr>
              <a:endParaRPr lang="es-PE"/>
            </a:p>
          </c:txPr>
          <c:showLegendKey val="0"/>
          <c:showVal val="0"/>
          <c:showCatName val="0"/>
          <c:showSerName val="0"/>
          <c:showPercent val="0"/>
          <c:showBubbleSize val="0"/>
          <c:extLst>
            <c:ext xmlns:c15="http://schemas.microsoft.com/office/drawing/2012/chart" uri="{CE6537A1-D6FC-4f65-9D91-7224C49458BB}"/>
          </c:extLst>
        </c:dLbl>
      </c:pivotFmt>
      <c:pivotFmt>
        <c:idx val="5"/>
        <c:spPr>
          <a:solidFill>
            <a:schemeClr val="accent6"/>
          </a:solidFill>
          <a:ln w="28575" cap="rnd">
            <a:solidFill>
              <a:schemeClr val="accent6"/>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1000" b="0" i="0" u="none" strike="noStrike" kern="1200" baseline="0">
                  <a:solidFill>
                    <a:schemeClr val="tx1">
                      <a:lumMod val="65000"/>
                      <a:lumOff val="35000"/>
                    </a:schemeClr>
                  </a:solidFill>
                  <a:latin typeface="+mn-lt"/>
                  <a:ea typeface="+mn-ea"/>
                  <a:cs typeface="+mn-cs"/>
                </a:defRPr>
              </a:pPr>
              <a:endParaRPr lang="es-PE"/>
            </a:p>
          </c:txPr>
          <c:showLegendKey val="0"/>
          <c:showVal val="0"/>
          <c:showCatName val="0"/>
          <c:showSerName val="0"/>
          <c:showPercent val="0"/>
          <c:showBubbleSize val="0"/>
          <c:extLst>
            <c:ext xmlns:c15="http://schemas.microsoft.com/office/drawing/2012/chart" uri="{CE6537A1-D6FC-4f65-9D91-7224C49458BB}"/>
          </c:extLst>
        </c:dLbl>
      </c:pivotFmt>
      <c:pivotFmt>
        <c:idx val="6"/>
        <c:spPr>
          <a:ln w="28575" cap="rnd">
            <a:solidFill>
              <a:schemeClr val="accent6"/>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1000" b="0" i="0" u="none" strike="noStrike" kern="1200" baseline="0">
                  <a:solidFill>
                    <a:schemeClr val="tx1">
                      <a:lumMod val="65000"/>
                      <a:lumOff val="35000"/>
                    </a:schemeClr>
                  </a:solidFill>
                  <a:latin typeface="+mn-lt"/>
                  <a:ea typeface="+mn-ea"/>
                  <a:cs typeface="+mn-cs"/>
                </a:defRPr>
              </a:pPr>
              <a:endParaRPr lang="es-PE"/>
            </a:p>
          </c:txPr>
          <c:showLegendKey val="0"/>
          <c:showVal val="0"/>
          <c:showCatName val="0"/>
          <c:showSerName val="0"/>
          <c:showPercent val="0"/>
          <c:showBubbleSize val="0"/>
          <c:extLst>
            <c:ext xmlns:c15="http://schemas.microsoft.com/office/drawing/2012/chart" uri="{CE6537A1-D6FC-4f65-9D91-7224C49458BB}"/>
          </c:extLst>
        </c:dLbl>
      </c:pivotFmt>
      <c:pivotFmt>
        <c:idx val="7"/>
        <c:spPr>
          <a:solidFill>
            <a:schemeClr val="accent6"/>
          </a:solidFill>
          <a:ln w="28575" cap="rnd">
            <a:solidFill>
              <a:schemeClr val="accent6"/>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1000" b="0" i="0" u="none" strike="noStrike" kern="1200" baseline="0">
                  <a:solidFill>
                    <a:schemeClr val="tx1">
                      <a:lumMod val="65000"/>
                      <a:lumOff val="35000"/>
                    </a:schemeClr>
                  </a:solidFill>
                  <a:latin typeface="+mn-lt"/>
                  <a:ea typeface="+mn-ea"/>
                  <a:cs typeface="+mn-cs"/>
                </a:defRPr>
              </a:pPr>
              <a:endParaRPr lang="es-PE"/>
            </a:p>
          </c:txPr>
          <c:showLegendKey val="0"/>
          <c:showVal val="0"/>
          <c:showCatName val="0"/>
          <c:showSerName val="0"/>
          <c:showPercent val="0"/>
          <c:showBubbleSize val="0"/>
          <c:extLst>
            <c:ext xmlns:c15="http://schemas.microsoft.com/office/drawing/2012/chart" uri="{CE6537A1-D6FC-4f65-9D91-7224C49458BB}"/>
          </c:extLst>
        </c:dLbl>
      </c:pivotFmt>
    </c:pivotFmts>
    <c:plotArea>
      <c:layout/>
      <c:lineChart>
        <c:grouping val="standard"/>
        <c:varyColors val="0"/>
        <c:ser>
          <c:idx val="0"/>
          <c:order val="0"/>
          <c:tx>
            <c:strRef>
              <c:f>Indicadores!$B$66</c:f>
              <c:strCache>
                <c:ptCount val="1"/>
                <c:pt idx="0">
                  <c:v>Total</c:v>
                </c:pt>
              </c:strCache>
            </c:strRef>
          </c:tx>
          <c:spPr>
            <a:ln w="28575" cap="rnd">
              <a:solidFill>
                <a:schemeClr val="accent6"/>
              </a:solidFill>
              <a:round/>
            </a:ln>
            <a:effectLst/>
          </c:spPr>
          <c:marker>
            <c:symbol val="none"/>
          </c:marker>
          <c:cat>
            <c:strRef>
              <c:f>Indicadores!$A$67:$A$109</c:f>
              <c:strCache>
                <c:ptCount val="42"/>
                <c:pt idx="0">
                  <c:v>183</c:v>
                </c:pt>
                <c:pt idx="1">
                  <c:v>184</c:v>
                </c:pt>
                <c:pt idx="2">
                  <c:v>185</c:v>
                </c:pt>
                <c:pt idx="3">
                  <c:v>186</c:v>
                </c:pt>
                <c:pt idx="4">
                  <c:v>188</c:v>
                </c:pt>
                <c:pt idx="5">
                  <c:v>189</c:v>
                </c:pt>
                <c:pt idx="6">
                  <c:v>190</c:v>
                </c:pt>
                <c:pt idx="7">
                  <c:v>191</c:v>
                </c:pt>
                <c:pt idx="8">
                  <c:v>192</c:v>
                </c:pt>
                <c:pt idx="9">
                  <c:v>193</c:v>
                </c:pt>
                <c:pt idx="10">
                  <c:v>194</c:v>
                </c:pt>
                <c:pt idx="11">
                  <c:v>195</c:v>
                </c:pt>
                <c:pt idx="12">
                  <c:v>196</c:v>
                </c:pt>
                <c:pt idx="13">
                  <c:v>197</c:v>
                </c:pt>
                <c:pt idx="14">
                  <c:v>198</c:v>
                </c:pt>
                <c:pt idx="15">
                  <c:v>199</c:v>
                </c:pt>
                <c:pt idx="16">
                  <c:v>200</c:v>
                </c:pt>
                <c:pt idx="17">
                  <c:v>201</c:v>
                </c:pt>
                <c:pt idx="18">
                  <c:v>202</c:v>
                </c:pt>
                <c:pt idx="19">
                  <c:v>203</c:v>
                </c:pt>
                <c:pt idx="20">
                  <c:v>204</c:v>
                </c:pt>
                <c:pt idx="21">
                  <c:v>205</c:v>
                </c:pt>
                <c:pt idx="22">
                  <c:v>206</c:v>
                </c:pt>
                <c:pt idx="23">
                  <c:v>207</c:v>
                </c:pt>
                <c:pt idx="24">
                  <c:v>208</c:v>
                </c:pt>
                <c:pt idx="25">
                  <c:v>209</c:v>
                </c:pt>
                <c:pt idx="26">
                  <c:v>210</c:v>
                </c:pt>
                <c:pt idx="27">
                  <c:v>212</c:v>
                </c:pt>
                <c:pt idx="28">
                  <c:v>213</c:v>
                </c:pt>
                <c:pt idx="29">
                  <c:v>214</c:v>
                </c:pt>
                <c:pt idx="30">
                  <c:v>215</c:v>
                </c:pt>
                <c:pt idx="31">
                  <c:v>216</c:v>
                </c:pt>
                <c:pt idx="32">
                  <c:v>217</c:v>
                </c:pt>
                <c:pt idx="33">
                  <c:v>218</c:v>
                </c:pt>
                <c:pt idx="34">
                  <c:v>219</c:v>
                </c:pt>
                <c:pt idx="35">
                  <c:v>220</c:v>
                </c:pt>
                <c:pt idx="36">
                  <c:v>221</c:v>
                </c:pt>
                <c:pt idx="37">
                  <c:v>222</c:v>
                </c:pt>
                <c:pt idx="38">
                  <c:v>223</c:v>
                </c:pt>
                <c:pt idx="39">
                  <c:v>224</c:v>
                </c:pt>
                <c:pt idx="40">
                  <c:v>225</c:v>
                </c:pt>
                <c:pt idx="41">
                  <c:v>226</c:v>
                </c:pt>
              </c:strCache>
            </c:strRef>
          </c:cat>
          <c:val>
            <c:numRef>
              <c:f>Indicadores!$B$67:$B$109</c:f>
              <c:numCache>
                <c:formatCode>[h]:mm:ss</c:formatCode>
                <c:ptCount val="42"/>
                <c:pt idx="0">
                  <c:v>0.28680555555555554</c:v>
                </c:pt>
                <c:pt idx="1">
                  <c:v>2.0590277777777777</c:v>
                </c:pt>
                <c:pt idx="2">
                  <c:v>0.78819444444444453</c:v>
                </c:pt>
                <c:pt idx="3">
                  <c:v>0.64722222222222225</c:v>
                </c:pt>
                <c:pt idx="4">
                  <c:v>9.3840277777777779</c:v>
                </c:pt>
                <c:pt idx="5">
                  <c:v>0.18958333333333333</c:v>
                </c:pt>
                <c:pt idx="6">
                  <c:v>6.3805555555555555</c:v>
                </c:pt>
                <c:pt idx="7">
                  <c:v>4.5784722222222225</c:v>
                </c:pt>
                <c:pt idx="8">
                  <c:v>4.4013888888888886</c:v>
                </c:pt>
                <c:pt idx="10">
                  <c:v>2.8180555555555555</c:v>
                </c:pt>
                <c:pt idx="11">
                  <c:v>0.4548611111111111</c:v>
                </c:pt>
                <c:pt idx="12">
                  <c:v>0.64027777777777783</c:v>
                </c:pt>
                <c:pt idx="13">
                  <c:v>0.9</c:v>
                </c:pt>
                <c:pt idx="14">
                  <c:v>0.74791666666666667</c:v>
                </c:pt>
                <c:pt idx="15">
                  <c:v>0.42569444444444443</c:v>
                </c:pt>
                <c:pt idx="16">
                  <c:v>0.31597222222222221</c:v>
                </c:pt>
                <c:pt idx="17">
                  <c:v>5.3687500000000004</c:v>
                </c:pt>
                <c:pt idx="18">
                  <c:v>5.3270833333333334</c:v>
                </c:pt>
                <c:pt idx="20">
                  <c:v>5.177083333333333</c:v>
                </c:pt>
                <c:pt idx="21">
                  <c:v>5.1763888888888889</c:v>
                </c:pt>
                <c:pt idx="22">
                  <c:v>5.3562500000000002</c:v>
                </c:pt>
                <c:pt idx="23">
                  <c:v>4.8493055555555555</c:v>
                </c:pt>
                <c:pt idx="24">
                  <c:v>3.6208333333333336</c:v>
                </c:pt>
                <c:pt idx="25">
                  <c:v>4.6736111111111107</c:v>
                </c:pt>
                <c:pt idx="26">
                  <c:v>4.646527777777778</c:v>
                </c:pt>
                <c:pt idx="27">
                  <c:v>3.1416666666666666</c:v>
                </c:pt>
                <c:pt idx="28">
                  <c:v>2.8708333333333331</c:v>
                </c:pt>
                <c:pt idx="29">
                  <c:v>1.8652777777777776</c:v>
                </c:pt>
                <c:pt idx="30">
                  <c:v>1.7166666666666668</c:v>
                </c:pt>
                <c:pt idx="31">
                  <c:v>1.2833333333333332</c:v>
                </c:pt>
                <c:pt idx="32">
                  <c:v>0.57500000000000007</c:v>
                </c:pt>
                <c:pt idx="33">
                  <c:v>1.8729166666666668</c:v>
                </c:pt>
                <c:pt idx="34">
                  <c:v>0.2951388888888889</c:v>
                </c:pt>
                <c:pt idx="35">
                  <c:v>0.30555555555555552</c:v>
                </c:pt>
                <c:pt idx="36">
                  <c:v>4.2125000000000004</c:v>
                </c:pt>
                <c:pt idx="37">
                  <c:v>2.4923611111111112</c:v>
                </c:pt>
                <c:pt idx="38">
                  <c:v>0.31736111111111115</c:v>
                </c:pt>
                <c:pt idx="39">
                  <c:v>0.29444444444444445</c:v>
                </c:pt>
                <c:pt idx="40">
                  <c:v>4.5138888888888888E-2</c:v>
                </c:pt>
              </c:numCache>
            </c:numRef>
          </c:val>
          <c:smooth val="0"/>
          <c:extLst>
            <c:ext xmlns:c16="http://schemas.microsoft.com/office/drawing/2014/chart" uri="{C3380CC4-5D6E-409C-BE32-E72D297353CC}">
              <c16:uniqueId val="{00000001-DA94-48CA-A828-AF8A9592DF16}"/>
            </c:ext>
          </c:extLst>
        </c:ser>
        <c:dLbls>
          <c:showLegendKey val="0"/>
          <c:showVal val="0"/>
          <c:showCatName val="0"/>
          <c:showSerName val="0"/>
          <c:showPercent val="0"/>
          <c:showBubbleSize val="0"/>
        </c:dLbls>
        <c:smooth val="0"/>
        <c:axId val="337103488"/>
        <c:axId val="337105984"/>
      </c:lineChart>
      <c:catAx>
        <c:axId val="3371034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n-US" sz="1000" b="0" i="0" u="none" strike="noStrike" kern="1200" baseline="0">
                <a:solidFill>
                  <a:schemeClr val="tx1">
                    <a:lumMod val="65000"/>
                    <a:lumOff val="35000"/>
                  </a:schemeClr>
                </a:solidFill>
                <a:latin typeface="+mn-lt"/>
                <a:ea typeface="+mn-ea"/>
                <a:cs typeface="+mn-cs"/>
              </a:defRPr>
            </a:pPr>
            <a:endParaRPr lang="es-PE"/>
          </a:p>
        </c:txPr>
        <c:crossAx val="337105984"/>
        <c:crosses val="autoZero"/>
        <c:auto val="1"/>
        <c:lblAlgn val="ctr"/>
        <c:lblOffset val="100"/>
        <c:noMultiLvlLbl val="0"/>
      </c:catAx>
      <c:valAx>
        <c:axId val="337105984"/>
        <c:scaling>
          <c:orientation val="minMax"/>
        </c:scaling>
        <c:delete val="0"/>
        <c:axPos val="l"/>
        <c:majorGridlines>
          <c:spPr>
            <a:ln w="9525" cap="flat" cmpd="sng" algn="ctr">
              <a:solidFill>
                <a:schemeClr val="tx1">
                  <a:lumMod val="15000"/>
                  <a:lumOff val="85000"/>
                </a:schemeClr>
              </a:solidFill>
              <a:round/>
            </a:ln>
            <a:effectLst/>
          </c:spPr>
        </c:majorGridlines>
        <c:numFmt formatCode="[h]:mm:ss" sourceLinked="1"/>
        <c:majorTickMark val="none"/>
        <c:minorTickMark val="none"/>
        <c:tickLblPos val="nextTo"/>
        <c:spPr>
          <a:noFill/>
          <a:ln>
            <a:noFill/>
          </a:ln>
          <a:effectLst/>
        </c:spPr>
        <c:txPr>
          <a:bodyPr rot="-60000000" spcFirstLastPara="1" vertOverflow="ellipsis" vert="horz" wrap="square" anchor="ctr" anchorCtr="1"/>
          <a:lstStyle/>
          <a:p>
            <a:pPr>
              <a:defRPr lang="en-US" sz="1000" b="0" i="0" u="none" strike="noStrike" kern="1200" baseline="0">
                <a:solidFill>
                  <a:schemeClr val="tx1">
                    <a:lumMod val="65000"/>
                    <a:lumOff val="35000"/>
                  </a:schemeClr>
                </a:solidFill>
                <a:latin typeface="+mn-lt"/>
                <a:ea typeface="+mn-ea"/>
                <a:cs typeface="+mn-cs"/>
              </a:defRPr>
            </a:pPr>
            <a:endParaRPr lang="es-PE"/>
          </a:p>
        </c:txPr>
        <c:crossAx val="33710348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mn-lt"/>
              <a:ea typeface="+mn-ea"/>
              <a:cs typeface="+mn-cs"/>
            </a:defRPr>
          </a:pPr>
          <a:endParaRPr lang="es-P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accent6">
          <a:lumMod val="75000"/>
        </a:schemeClr>
      </a:solidFill>
      <a:round/>
    </a:ln>
    <a:effectLst/>
  </c:spPr>
  <c:txPr>
    <a:bodyPr/>
    <a:lstStyle/>
    <a:p>
      <a:pPr>
        <a:defRPr lang="en-US" sz="1000" b="0" i="0" u="none" strike="noStrike" kern="1200" baseline="0">
          <a:solidFill>
            <a:schemeClr val="tx1">
              <a:lumMod val="65000"/>
              <a:lumOff val="35000"/>
            </a:schemeClr>
          </a:solidFill>
          <a:latin typeface="+mn-lt"/>
          <a:ea typeface="+mn-ea"/>
          <a:cs typeface="+mn-cs"/>
        </a:defRPr>
      </a:pPr>
      <a:endParaRPr lang="es-PE"/>
    </a:p>
  </c:txPr>
  <c:printSettings>
    <c:headerFooter/>
    <c:pageMargins b="0.75" l="0.7" r="0.7" t="0.75" header="0.3" footer="0.3"/>
    <c:pageSetup/>
  </c:printSettings>
  <c:extLst>
    <c:ext xmlns:c14="http://schemas.microsoft.com/office/drawing/2007/8/2/chart" uri="{781A3756-C4B2-4CAC-9D66-4F8BD8637D16}">
      <c14:pivotOptions>
        <c14:dropZoneFilter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[Reporte de tickets del CRM.xlsx]Indicadores!TablaDinámica40</c:name>
    <c:fmtId val="16"/>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Plazo de tickets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PE"/>
        </a:p>
      </c:txPr>
    </c:title>
    <c:autoTitleDeleted val="0"/>
    <c:pivotFmts>
      <c:pivotFmt>
        <c:idx val="0"/>
        <c:spPr>
          <a:solidFill>
            <a:schemeClr val="accent6"/>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PE"/>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1"/>
        <c:spPr>
          <a:solidFill>
            <a:schemeClr val="accent6"/>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PE"/>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2"/>
        <c:spPr>
          <a:solidFill>
            <a:schemeClr val="accent6"/>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PE"/>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3"/>
        <c:spPr>
          <a:solidFill>
            <a:schemeClr val="accent6"/>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PE"/>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4"/>
        <c:spPr>
          <a:solidFill>
            <a:schemeClr val="accent6"/>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PE"/>
            </a:p>
          </c:txPr>
          <c:dLblPos val="outEnd"/>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Indicadores!$B$36</c:f>
              <c:strCache>
                <c:ptCount val="1"/>
                <c:pt idx="0">
                  <c:v>Total</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P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Indicadores!$A$37:$A$40</c:f>
              <c:strCache>
                <c:ptCount val="3"/>
                <c:pt idx="0">
                  <c:v>En atención</c:v>
                </c:pt>
                <c:pt idx="1">
                  <c:v>En plazo</c:v>
                </c:pt>
                <c:pt idx="2">
                  <c:v>Fuera de plazo</c:v>
                </c:pt>
              </c:strCache>
            </c:strRef>
          </c:cat>
          <c:val>
            <c:numRef>
              <c:f>Indicadores!$B$37:$B$40</c:f>
              <c:numCache>
                <c:formatCode>General</c:formatCode>
                <c:ptCount val="3"/>
                <c:pt idx="0">
                  <c:v>2</c:v>
                </c:pt>
                <c:pt idx="1">
                  <c:v>17</c:v>
                </c:pt>
                <c:pt idx="2">
                  <c:v>23</c:v>
                </c:pt>
              </c:numCache>
            </c:numRef>
          </c:val>
          <c:extLst>
            <c:ext xmlns:c16="http://schemas.microsoft.com/office/drawing/2014/chart" uri="{C3380CC4-5D6E-409C-BE32-E72D297353CC}">
              <c16:uniqueId val="{00000000-7FC8-4441-9D42-39CFD3EF0373}"/>
            </c:ext>
          </c:extLst>
        </c:ser>
        <c:dLbls>
          <c:dLblPos val="outEnd"/>
          <c:showLegendKey val="0"/>
          <c:showVal val="1"/>
          <c:showCatName val="0"/>
          <c:showSerName val="0"/>
          <c:showPercent val="0"/>
          <c:showBubbleSize val="0"/>
        </c:dLbls>
        <c:gapWidth val="219"/>
        <c:overlap val="-27"/>
        <c:axId val="347081248"/>
        <c:axId val="347079584"/>
      </c:barChart>
      <c:catAx>
        <c:axId val="3470812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PE"/>
          </a:p>
        </c:txPr>
        <c:crossAx val="347079584"/>
        <c:crosses val="autoZero"/>
        <c:auto val="1"/>
        <c:lblAlgn val="ctr"/>
        <c:lblOffset val="100"/>
        <c:noMultiLvlLbl val="0"/>
      </c:catAx>
      <c:valAx>
        <c:axId val="34707958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PE"/>
          </a:p>
        </c:txPr>
        <c:crossAx val="34708124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P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accent6">
          <a:lumMod val="75000"/>
        </a:schemeClr>
      </a:solidFill>
      <a:round/>
    </a:ln>
    <a:effectLst/>
  </c:spPr>
  <c:txPr>
    <a:bodyPr/>
    <a:lstStyle/>
    <a:p>
      <a:pPr>
        <a:defRPr/>
      </a:pPr>
      <a:endParaRPr lang="es-PE"/>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[Reporte de tickets del CRM.xlsx]Indicadores!TablaDinámica25</c:name>
    <c:fmtId val="5"/>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PE"/>
              <a:t>Cuenta de Modulo</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PE"/>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PE"/>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PE"/>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PE"/>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PE"/>
            </a:p>
          </c:txPr>
          <c:dLblPos val="outEnd"/>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bar"/>
        <c:grouping val="clustered"/>
        <c:varyColors val="0"/>
        <c:ser>
          <c:idx val="0"/>
          <c:order val="0"/>
          <c:tx>
            <c:strRef>
              <c:f>Indicadores!$B$3</c:f>
              <c:strCache>
                <c:ptCount val="1"/>
                <c:pt idx="0">
                  <c:v>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P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Indicadores!$A$4:$A$6</c:f>
              <c:strCache>
                <c:ptCount val="3"/>
                <c:pt idx="0">
                  <c:v>Atendido</c:v>
                </c:pt>
                <c:pt idx="1">
                  <c:v>En progreso</c:v>
                </c:pt>
                <c:pt idx="2">
                  <c:v>Abierto</c:v>
                </c:pt>
              </c:strCache>
            </c:strRef>
          </c:cat>
          <c:val>
            <c:numRef>
              <c:f>Indicadores!$B$4:$B$6</c:f>
              <c:numCache>
                <c:formatCode>General</c:formatCode>
                <c:ptCount val="3"/>
                <c:pt idx="0">
                  <c:v>39</c:v>
                </c:pt>
                <c:pt idx="1">
                  <c:v>2</c:v>
                </c:pt>
                <c:pt idx="2">
                  <c:v>1</c:v>
                </c:pt>
              </c:numCache>
            </c:numRef>
          </c:val>
          <c:extLst>
            <c:ext xmlns:c16="http://schemas.microsoft.com/office/drawing/2014/chart" uri="{C3380CC4-5D6E-409C-BE32-E72D297353CC}">
              <c16:uniqueId val="{00000001-D67C-4373-A80D-1C4C2ABA9110}"/>
            </c:ext>
          </c:extLst>
        </c:ser>
        <c:dLbls>
          <c:dLblPos val="outEnd"/>
          <c:showLegendKey val="0"/>
          <c:showVal val="1"/>
          <c:showCatName val="0"/>
          <c:showSerName val="0"/>
          <c:showPercent val="0"/>
          <c:showBubbleSize val="0"/>
        </c:dLbls>
        <c:gapWidth val="182"/>
        <c:axId val="1003045855"/>
        <c:axId val="1003047103"/>
      </c:barChart>
      <c:catAx>
        <c:axId val="1003045855"/>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PE"/>
          </a:p>
        </c:txPr>
        <c:crossAx val="1003047103"/>
        <c:crosses val="autoZero"/>
        <c:auto val="1"/>
        <c:lblAlgn val="ctr"/>
        <c:lblOffset val="100"/>
        <c:noMultiLvlLbl val="0"/>
      </c:catAx>
      <c:valAx>
        <c:axId val="1003047103"/>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PE"/>
          </a:p>
        </c:txPr>
        <c:crossAx val="1003045855"/>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PE"/>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Visible val="1"/>
      </c14:pivotOptions>
    </c:ext>
    <c:ext xmlns:c16="http://schemas.microsoft.com/office/drawing/2014/chart" uri="{E28EC0CA-F0BB-4C9C-879D-F8772B89E7AC}">
      <c16:pivotOptions16>
        <c16:showExpandCollapseFieldButtons val="1"/>
      </c16:pivotOptions16>
    </c:ext>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[Reporte de tickets del CRM.xlsx]Indicadores!TablaDinámica25</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PE"/>
              <a:t>Cuenta de Modulo</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PE"/>
        </a:p>
      </c:txPr>
    </c:title>
    <c:autoTitleDeleted val="0"/>
    <c:pivotFmts>
      <c:pivotFmt>
        <c:idx val="0"/>
        <c:spPr>
          <a:solidFill>
            <a:schemeClr val="accent6"/>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PE"/>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1"/>
        <c:spPr>
          <a:solidFill>
            <a:schemeClr val="accent6"/>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PE"/>
            </a:p>
          </c:txPr>
          <c:dLblPos val="outEnd"/>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bar"/>
        <c:grouping val="clustered"/>
        <c:varyColors val="0"/>
        <c:ser>
          <c:idx val="0"/>
          <c:order val="0"/>
          <c:tx>
            <c:strRef>
              <c:f>Indicadores!$B$3</c:f>
              <c:strCache>
                <c:ptCount val="1"/>
                <c:pt idx="0">
                  <c:v>Total</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P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Indicadores!$A$4:$A$6</c:f>
              <c:strCache>
                <c:ptCount val="3"/>
                <c:pt idx="0">
                  <c:v>Atendido</c:v>
                </c:pt>
                <c:pt idx="1">
                  <c:v>En progreso</c:v>
                </c:pt>
                <c:pt idx="2">
                  <c:v>Abierto</c:v>
                </c:pt>
              </c:strCache>
            </c:strRef>
          </c:cat>
          <c:val>
            <c:numRef>
              <c:f>Indicadores!$B$4:$B$6</c:f>
              <c:numCache>
                <c:formatCode>General</c:formatCode>
                <c:ptCount val="3"/>
                <c:pt idx="0">
                  <c:v>39</c:v>
                </c:pt>
                <c:pt idx="1">
                  <c:v>2</c:v>
                </c:pt>
                <c:pt idx="2">
                  <c:v>1</c:v>
                </c:pt>
              </c:numCache>
            </c:numRef>
          </c:val>
          <c:extLst>
            <c:ext xmlns:c16="http://schemas.microsoft.com/office/drawing/2014/chart" uri="{C3380CC4-5D6E-409C-BE32-E72D297353CC}">
              <c16:uniqueId val="{00000001-3D4A-41AE-9376-A7C1BEFD4993}"/>
            </c:ext>
          </c:extLst>
        </c:ser>
        <c:dLbls>
          <c:dLblPos val="outEnd"/>
          <c:showLegendKey val="0"/>
          <c:showVal val="1"/>
          <c:showCatName val="0"/>
          <c:showSerName val="0"/>
          <c:showPercent val="0"/>
          <c:showBubbleSize val="0"/>
        </c:dLbls>
        <c:gapWidth val="182"/>
        <c:axId val="1003045855"/>
        <c:axId val="1003047103"/>
      </c:barChart>
      <c:catAx>
        <c:axId val="1003045855"/>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PE"/>
          </a:p>
        </c:txPr>
        <c:crossAx val="1003047103"/>
        <c:crosses val="autoZero"/>
        <c:auto val="1"/>
        <c:lblAlgn val="ctr"/>
        <c:lblOffset val="100"/>
        <c:noMultiLvlLbl val="0"/>
      </c:catAx>
      <c:valAx>
        <c:axId val="1003047103"/>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PE"/>
          </a:p>
        </c:txPr>
        <c:crossAx val="1003045855"/>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accent6">
          <a:lumMod val="75000"/>
        </a:schemeClr>
      </a:solidFill>
      <a:round/>
    </a:ln>
    <a:effectLst/>
  </c:spPr>
  <c:txPr>
    <a:bodyPr/>
    <a:lstStyle/>
    <a:p>
      <a:pPr>
        <a:defRPr/>
      </a:pPr>
      <a:endParaRPr lang="es-PE"/>
    </a:p>
  </c:txPr>
  <c:printSettings>
    <c:headerFooter/>
    <c:pageMargins b="0.75" l="0.7" r="0.7" t="0.75" header="0.3" footer="0.3"/>
    <c:pageSetup/>
  </c:printSettings>
  <c:extLst>
    <c:ext xmlns:c14="http://schemas.microsoft.com/office/drawing/2007/8/2/chart" uri="{781A3756-C4B2-4CAC-9D66-4F8BD8637D16}">
      <c14:pivotOptions>
        <c14:dropZoneFilter val="1"/>
        <c14:dropZonesVisible val="1"/>
      </c14:pivotOptions>
    </c:ext>
    <c:ext xmlns:c16="http://schemas.microsoft.com/office/drawing/2014/chart" uri="{E28EC0CA-F0BB-4C9C-879D-F8772B89E7AC}">
      <c16:pivotOptions16>
        <c16:showExpandCollapseFieldButtons val="1"/>
      </c16:pivotOptions16>
    </c:ext>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[Reporte de tickets del CRM.xlsx]Indicadores!TablaDinámica43</c:name>
    <c:fmtId val="10"/>
  </c:pivotSource>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PE"/>
        </a:p>
      </c:txPr>
    </c:title>
    <c:autoTitleDeleted val="0"/>
    <c:pivotFmts>
      <c:pivotFmt>
        <c:idx val="0"/>
        <c:spPr>
          <a:solidFill>
            <a:schemeClr val="accent6"/>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PE"/>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bar"/>
        <c:grouping val="clustered"/>
        <c:varyColors val="0"/>
        <c:ser>
          <c:idx val="0"/>
          <c:order val="0"/>
          <c:tx>
            <c:strRef>
              <c:f>Indicadores!$B$18</c:f>
              <c:strCache>
                <c:ptCount val="1"/>
                <c:pt idx="0">
                  <c:v>Total</c:v>
                </c:pt>
              </c:strCache>
            </c:strRef>
          </c:tx>
          <c:spPr>
            <a:solidFill>
              <a:schemeClr val="accent6"/>
            </a:solidFill>
            <a:ln>
              <a:noFill/>
            </a:ln>
            <a:effectLst/>
          </c:spPr>
          <c:invertIfNegative val="0"/>
          <c:cat>
            <c:strRef>
              <c:f>Indicadores!$A$19:$A$22</c:f>
              <c:strCache>
                <c:ptCount val="3"/>
                <c:pt idx="0">
                  <c:v>Atendido</c:v>
                </c:pt>
                <c:pt idx="1">
                  <c:v>En progreso</c:v>
                </c:pt>
                <c:pt idx="2">
                  <c:v>Abierto</c:v>
                </c:pt>
              </c:strCache>
            </c:strRef>
          </c:cat>
          <c:val>
            <c:numRef>
              <c:f>Indicadores!$B$19:$B$22</c:f>
              <c:numCache>
                <c:formatCode>General</c:formatCode>
                <c:ptCount val="3"/>
                <c:pt idx="0">
                  <c:v>39</c:v>
                </c:pt>
                <c:pt idx="1">
                  <c:v>2</c:v>
                </c:pt>
                <c:pt idx="2">
                  <c:v>1</c:v>
                </c:pt>
              </c:numCache>
            </c:numRef>
          </c:val>
          <c:extLst>
            <c:ext xmlns:c16="http://schemas.microsoft.com/office/drawing/2014/chart" uri="{C3380CC4-5D6E-409C-BE32-E72D297353CC}">
              <c16:uniqueId val="{00000000-4CBA-4C78-87D6-7AD8F54F1BA9}"/>
            </c:ext>
          </c:extLst>
        </c:ser>
        <c:dLbls>
          <c:showLegendKey val="0"/>
          <c:showVal val="0"/>
          <c:showCatName val="0"/>
          <c:showSerName val="0"/>
          <c:showPercent val="0"/>
          <c:showBubbleSize val="0"/>
        </c:dLbls>
        <c:gapWidth val="182"/>
        <c:axId val="664064080"/>
        <c:axId val="664049104"/>
      </c:barChart>
      <c:catAx>
        <c:axId val="66406408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PE"/>
          </a:p>
        </c:txPr>
        <c:crossAx val="664049104"/>
        <c:crosses val="autoZero"/>
        <c:auto val="1"/>
        <c:lblAlgn val="ctr"/>
        <c:lblOffset val="100"/>
        <c:noMultiLvlLbl val="0"/>
      </c:catAx>
      <c:valAx>
        <c:axId val="664049104"/>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PE"/>
          </a:p>
        </c:txPr>
        <c:crossAx val="664064080"/>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P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accent6">
          <a:lumMod val="75000"/>
        </a:schemeClr>
      </a:solidFill>
      <a:round/>
    </a:ln>
    <a:effectLst/>
  </c:spPr>
  <c:txPr>
    <a:bodyPr/>
    <a:lstStyle/>
    <a:p>
      <a:pPr>
        <a:defRPr/>
      </a:pPr>
      <a:endParaRPr lang="es-PE"/>
    </a:p>
  </c:txPr>
  <c:printSettings>
    <c:headerFooter/>
    <c:pageMargins b="0.75" l="0.7" r="0.7" t="0.75" header="0.3" footer="0.3"/>
    <c:pageSetup/>
  </c:printSettings>
  <c:extLst>
    <c:ext xmlns:c14="http://schemas.microsoft.com/office/drawing/2007/8/2/chart" uri="{781A3756-C4B2-4CAC-9D66-4F8BD8637D16}">
      <c14:pivotOptions>
        <c14:dropZoneFilter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[Reporte de tickets del CRM.xlsx]Indicadores!TablaDinámica40</c:name>
    <c:fmtId val="1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Total de tickets x plazos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PE"/>
        </a:p>
      </c:txPr>
    </c:title>
    <c:autoTitleDeleted val="0"/>
    <c:pivotFmts>
      <c:pivotFmt>
        <c:idx val="0"/>
        <c:spPr>
          <a:solidFill>
            <a:schemeClr val="accent6"/>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PE"/>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1"/>
        <c:spPr>
          <a:solidFill>
            <a:schemeClr val="accent6"/>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PE"/>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2"/>
        <c:spPr>
          <a:solidFill>
            <a:schemeClr val="accent6"/>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PE"/>
            </a:p>
          </c:txPr>
          <c:dLblPos val="outEnd"/>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Indicadores!$B$36</c:f>
              <c:strCache>
                <c:ptCount val="1"/>
                <c:pt idx="0">
                  <c:v>Total</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P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Indicadores!$A$37:$A$40</c:f>
              <c:strCache>
                <c:ptCount val="3"/>
                <c:pt idx="0">
                  <c:v>En atención</c:v>
                </c:pt>
                <c:pt idx="1">
                  <c:v>En plazo</c:v>
                </c:pt>
                <c:pt idx="2">
                  <c:v>Fuera de plazo</c:v>
                </c:pt>
              </c:strCache>
            </c:strRef>
          </c:cat>
          <c:val>
            <c:numRef>
              <c:f>Indicadores!$B$37:$B$40</c:f>
              <c:numCache>
                <c:formatCode>General</c:formatCode>
                <c:ptCount val="3"/>
                <c:pt idx="0">
                  <c:v>2</c:v>
                </c:pt>
                <c:pt idx="1">
                  <c:v>17</c:v>
                </c:pt>
                <c:pt idx="2">
                  <c:v>23</c:v>
                </c:pt>
              </c:numCache>
            </c:numRef>
          </c:val>
          <c:extLst>
            <c:ext xmlns:c16="http://schemas.microsoft.com/office/drawing/2014/chart" uri="{C3380CC4-5D6E-409C-BE32-E72D297353CC}">
              <c16:uniqueId val="{00000000-1594-4889-B921-6EE373012BD4}"/>
            </c:ext>
          </c:extLst>
        </c:ser>
        <c:dLbls>
          <c:dLblPos val="outEnd"/>
          <c:showLegendKey val="0"/>
          <c:showVal val="1"/>
          <c:showCatName val="0"/>
          <c:showSerName val="0"/>
          <c:showPercent val="0"/>
          <c:showBubbleSize val="0"/>
        </c:dLbls>
        <c:gapWidth val="219"/>
        <c:overlap val="-27"/>
        <c:axId val="347081248"/>
        <c:axId val="347079584"/>
      </c:barChart>
      <c:catAx>
        <c:axId val="3470812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PE"/>
          </a:p>
        </c:txPr>
        <c:crossAx val="347079584"/>
        <c:crosses val="autoZero"/>
        <c:auto val="1"/>
        <c:lblAlgn val="ctr"/>
        <c:lblOffset val="100"/>
        <c:noMultiLvlLbl val="0"/>
      </c:catAx>
      <c:valAx>
        <c:axId val="34707958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PE"/>
          </a:p>
        </c:txPr>
        <c:crossAx val="34708124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P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92D050"/>
      </a:solidFill>
      <a:round/>
    </a:ln>
    <a:effectLst/>
  </c:spPr>
  <c:txPr>
    <a:bodyPr/>
    <a:lstStyle/>
    <a:p>
      <a:pPr>
        <a:defRPr/>
      </a:pPr>
      <a:endParaRPr lang="es-PE"/>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[Reporte de tickets del CRM.xlsx]Indicadores!TablaDinámica41</c:name>
    <c:fmtId val="0"/>
  </c:pivotSource>
  <c:chart>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PE"/>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PE"/>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6"/>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7"/>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PE"/>
            </a:p>
          </c:txPr>
          <c:showLegendKey val="0"/>
          <c:showVal val="0"/>
          <c:showCatName val="0"/>
          <c:showSerName val="0"/>
          <c:showPercent val="0"/>
          <c:showBubbleSize val="0"/>
          <c:extLst>
            <c:ext xmlns:c15="http://schemas.microsoft.com/office/drawing/2012/chart" uri="{CE6537A1-D6FC-4f65-9D91-7224C49458BB}"/>
          </c:extLst>
        </c:dLbl>
      </c:pivotFmt>
      <c:pivotFmt>
        <c:idx val="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PE"/>
            </a:p>
          </c:txPr>
          <c:showLegendKey val="0"/>
          <c:showVal val="0"/>
          <c:showCatName val="0"/>
          <c:showSerName val="0"/>
          <c:showPercent val="0"/>
          <c:showBubbleSize val="0"/>
          <c:extLst>
            <c:ext xmlns:c15="http://schemas.microsoft.com/office/drawing/2012/chart" uri="{CE6537A1-D6FC-4f65-9D91-7224C49458BB}"/>
          </c:extLst>
        </c:dLbl>
      </c:pivotFmt>
      <c:pivotFmt>
        <c:idx val="1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PE"/>
            </a:p>
          </c:txPr>
          <c:showLegendKey val="0"/>
          <c:showVal val="0"/>
          <c:showCatName val="0"/>
          <c:showSerName val="0"/>
          <c:showPercent val="0"/>
          <c:showBubbleSize val="0"/>
          <c:extLst>
            <c:ext xmlns:c15="http://schemas.microsoft.com/office/drawing/2012/chart" uri="{CE6537A1-D6FC-4f65-9D91-7224C49458BB}"/>
          </c:extLst>
        </c:dLbl>
      </c:pivotFmt>
      <c:pivotFmt>
        <c:idx val="1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PE"/>
            </a:p>
          </c:txPr>
          <c:showLegendKey val="0"/>
          <c:showVal val="0"/>
          <c:showCatName val="0"/>
          <c:showSerName val="0"/>
          <c:showPercent val="0"/>
          <c:showBubbleSize val="0"/>
          <c:extLst>
            <c:ext xmlns:c15="http://schemas.microsoft.com/office/drawing/2012/chart" uri="{CE6537A1-D6FC-4f65-9D91-7224C49458BB}"/>
          </c:extLst>
        </c:dLbl>
      </c:pivotFmt>
      <c:pivotFmt>
        <c:idx val="1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PE"/>
            </a:p>
          </c:txPr>
          <c:showLegendKey val="0"/>
          <c:showVal val="0"/>
          <c:showCatName val="0"/>
          <c:showSerName val="0"/>
          <c:showPercent val="0"/>
          <c:showBubbleSize val="0"/>
          <c:extLst>
            <c:ext xmlns:c15="http://schemas.microsoft.com/office/drawing/2012/chart" uri="{CE6537A1-D6FC-4f65-9D91-7224C49458BB}"/>
          </c:extLst>
        </c:dLbl>
      </c:pivotFmt>
      <c:pivotFmt>
        <c:idx val="1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PE"/>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Indicadores!$B$47:$B$48</c:f>
              <c:strCache>
                <c:ptCount val="1"/>
                <c:pt idx="0">
                  <c:v>En atención</c:v>
                </c:pt>
              </c:strCache>
            </c:strRef>
          </c:tx>
          <c:spPr>
            <a:solidFill>
              <a:schemeClr val="accent1"/>
            </a:solidFill>
            <a:ln>
              <a:noFill/>
            </a:ln>
            <a:effectLst/>
          </c:spPr>
          <c:invertIfNegative val="0"/>
          <c:cat>
            <c:strRef>
              <c:f>Indicadores!$A$49:$A$54</c:f>
              <c:strCache>
                <c:ptCount val="5"/>
                <c:pt idx="0">
                  <c:v>Julio</c:v>
                </c:pt>
                <c:pt idx="1">
                  <c:v>Agosto</c:v>
                </c:pt>
                <c:pt idx="2">
                  <c:v>Octubre</c:v>
                </c:pt>
                <c:pt idx="3">
                  <c:v>Septiembre</c:v>
                </c:pt>
                <c:pt idx="4">
                  <c:v>Noviembre</c:v>
                </c:pt>
              </c:strCache>
            </c:strRef>
          </c:cat>
          <c:val>
            <c:numRef>
              <c:f>Indicadores!$B$49:$B$54</c:f>
              <c:numCache>
                <c:formatCode>General</c:formatCode>
                <c:ptCount val="5"/>
                <c:pt idx="1">
                  <c:v>1</c:v>
                </c:pt>
                <c:pt idx="3">
                  <c:v>1</c:v>
                </c:pt>
              </c:numCache>
            </c:numRef>
          </c:val>
          <c:extLst>
            <c:ext xmlns:c16="http://schemas.microsoft.com/office/drawing/2014/chart" uri="{C3380CC4-5D6E-409C-BE32-E72D297353CC}">
              <c16:uniqueId val="{00000000-E49E-4BCA-8948-AA1EC33A56E9}"/>
            </c:ext>
          </c:extLst>
        </c:ser>
        <c:ser>
          <c:idx val="1"/>
          <c:order val="1"/>
          <c:tx>
            <c:strRef>
              <c:f>Indicadores!$C$47:$C$48</c:f>
              <c:strCache>
                <c:ptCount val="1"/>
                <c:pt idx="0">
                  <c:v>En plazo</c:v>
                </c:pt>
              </c:strCache>
            </c:strRef>
          </c:tx>
          <c:spPr>
            <a:solidFill>
              <a:schemeClr val="accent2"/>
            </a:solidFill>
            <a:ln>
              <a:noFill/>
            </a:ln>
            <a:effectLst/>
          </c:spPr>
          <c:invertIfNegative val="0"/>
          <c:cat>
            <c:strRef>
              <c:f>Indicadores!$A$49:$A$54</c:f>
              <c:strCache>
                <c:ptCount val="5"/>
                <c:pt idx="0">
                  <c:v>Julio</c:v>
                </c:pt>
                <c:pt idx="1">
                  <c:v>Agosto</c:v>
                </c:pt>
                <c:pt idx="2">
                  <c:v>Octubre</c:v>
                </c:pt>
                <c:pt idx="3">
                  <c:v>Septiembre</c:v>
                </c:pt>
                <c:pt idx="4">
                  <c:v>Noviembre</c:v>
                </c:pt>
              </c:strCache>
            </c:strRef>
          </c:cat>
          <c:val>
            <c:numRef>
              <c:f>Indicadores!$C$49:$C$54</c:f>
              <c:numCache>
                <c:formatCode>General</c:formatCode>
                <c:ptCount val="5"/>
                <c:pt idx="0">
                  <c:v>3</c:v>
                </c:pt>
                <c:pt idx="1">
                  <c:v>3</c:v>
                </c:pt>
                <c:pt idx="2">
                  <c:v>3</c:v>
                </c:pt>
                <c:pt idx="3">
                  <c:v>4</c:v>
                </c:pt>
                <c:pt idx="4">
                  <c:v>4</c:v>
                </c:pt>
              </c:numCache>
            </c:numRef>
          </c:val>
          <c:extLst>
            <c:ext xmlns:c16="http://schemas.microsoft.com/office/drawing/2014/chart" uri="{C3380CC4-5D6E-409C-BE32-E72D297353CC}">
              <c16:uniqueId val="{00000000-25FA-44FD-8BFE-A603047C9D05}"/>
            </c:ext>
          </c:extLst>
        </c:ser>
        <c:ser>
          <c:idx val="2"/>
          <c:order val="2"/>
          <c:tx>
            <c:strRef>
              <c:f>Indicadores!$D$47:$D$48</c:f>
              <c:strCache>
                <c:ptCount val="1"/>
                <c:pt idx="0">
                  <c:v>Fuera de plazo</c:v>
                </c:pt>
              </c:strCache>
            </c:strRef>
          </c:tx>
          <c:spPr>
            <a:solidFill>
              <a:schemeClr val="accent3"/>
            </a:solidFill>
            <a:ln>
              <a:noFill/>
            </a:ln>
            <a:effectLst/>
          </c:spPr>
          <c:invertIfNegative val="0"/>
          <c:cat>
            <c:strRef>
              <c:f>Indicadores!$A$49:$A$54</c:f>
              <c:strCache>
                <c:ptCount val="5"/>
                <c:pt idx="0">
                  <c:v>Julio</c:v>
                </c:pt>
                <c:pt idx="1">
                  <c:v>Agosto</c:v>
                </c:pt>
                <c:pt idx="2">
                  <c:v>Octubre</c:v>
                </c:pt>
                <c:pt idx="3">
                  <c:v>Septiembre</c:v>
                </c:pt>
                <c:pt idx="4">
                  <c:v>Noviembre</c:v>
                </c:pt>
              </c:strCache>
            </c:strRef>
          </c:cat>
          <c:val>
            <c:numRef>
              <c:f>Indicadores!$D$49:$D$54</c:f>
              <c:numCache>
                <c:formatCode>General</c:formatCode>
                <c:ptCount val="5"/>
                <c:pt idx="0">
                  <c:v>1</c:v>
                </c:pt>
                <c:pt idx="1">
                  <c:v>5</c:v>
                </c:pt>
                <c:pt idx="2">
                  <c:v>1</c:v>
                </c:pt>
                <c:pt idx="3">
                  <c:v>14</c:v>
                </c:pt>
                <c:pt idx="4">
                  <c:v>2</c:v>
                </c:pt>
              </c:numCache>
            </c:numRef>
          </c:val>
          <c:extLst>
            <c:ext xmlns:c16="http://schemas.microsoft.com/office/drawing/2014/chart" uri="{C3380CC4-5D6E-409C-BE32-E72D297353CC}">
              <c16:uniqueId val="{00000003-4F16-4F4F-BC16-C1337854373B}"/>
            </c:ext>
          </c:extLst>
        </c:ser>
        <c:dLbls>
          <c:showLegendKey val="0"/>
          <c:showVal val="0"/>
          <c:showCatName val="0"/>
          <c:showSerName val="0"/>
          <c:showPercent val="0"/>
          <c:showBubbleSize val="0"/>
        </c:dLbls>
        <c:gapWidth val="219"/>
        <c:overlap val="-27"/>
        <c:axId val="335150096"/>
        <c:axId val="335150512"/>
      </c:barChart>
      <c:catAx>
        <c:axId val="3351500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PE"/>
          </a:p>
        </c:txPr>
        <c:crossAx val="335150512"/>
        <c:crosses val="autoZero"/>
        <c:auto val="1"/>
        <c:lblAlgn val="ctr"/>
        <c:lblOffset val="100"/>
        <c:noMultiLvlLbl val="0"/>
      </c:catAx>
      <c:valAx>
        <c:axId val="33515051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PE"/>
          </a:p>
        </c:txPr>
        <c:crossAx val="335150096"/>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P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PE"/>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withinLinear" id="19">
  <a:schemeClr val="accent6"/>
</cs:colorStyle>
</file>

<file path=xl/charts/colors3.xml><?xml version="1.0" encoding="utf-8"?>
<cs:colorStyle xmlns:cs="http://schemas.microsoft.com/office/drawing/2012/chartStyle" xmlns:a="http://schemas.openxmlformats.org/drawingml/2006/main" meth="withinLinear" id="19">
  <a:schemeClr val="accent6"/>
</cs:colorStyle>
</file>

<file path=xl/charts/colors4.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1" Type="http://schemas.openxmlformats.org/officeDocument/2006/relationships/chart" Target="../charts/chart5.xml"/></Relationships>
</file>

<file path=xl/drawings/_rels/drawing3.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 Id="rId4"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editAs="oneCell">
    <xdr:from>
      <xdr:col>7</xdr:col>
      <xdr:colOff>113010</xdr:colOff>
      <xdr:row>1</xdr:row>
      <xdr:rowOff>80720</xdr:rowOff>
    </xdr:from>
    <xdr:to>
      <xdr:col>12</xdr:col>
      <xdr:colOff>64577</xdr:colOff>
      <xdr:row>5</xdr:row>
      <xdr:rowOff>209873</xdr:rowOff>
    </xdr:to>
    <mc:AlternateContent xmlns:mc="http://schemas.openxmlformats.org/markup-compatibility/2006">
      <mc:Choice xmlns:a14="http://schemas.microsoft.com/office/drawing/2010/main" Requires="a14">
        <xdr:graphicFrame macro="">
          <xdr:nvGraphicFramePr>
            <xdr:cNvPr id="3" name="Mes 2">
              <a:extLst>
                <a:ext uri="{FF2B5EF4-FFF2-40B4-BE49-F238E27FC236}">
                  <a16:creationId xmlns:a16="http://schemas.microsoft.com/office/drawing/2014/main" id="{8BA4F739-787D-4F5C-BDCE-C12C3D563ABC}"/>
                </a:ext>
                <a:ext uri="{C183D7F6-B498-43B3-948B-1728B52AA6E4}">
                  <adec:decorative xmlns:adec="http://schemas.microsoft.com/office/drawing/2017/decorative" val="0"/>
                </a:ext>
              </a:extLst>
            </xdr:cNvPr>
            <xdr:cNvGraphicFramePr>
              <a:graphicFrameLocks/>
            </xdr:cNvGraphicFramePr>
          </xdr:nvGraphicFramePr>
          <xdr:xfrm>
            <a:off x="0" y="0"/>
            <a:ext cx="0" cy="0"/>
          </xdr:xfrm>
          <a:graphic>
            <a:graphicData uri="http://schemas.microsoft.com/office/drawing/2010/slicer">
              <sle:slicer xmlns:sle="http://schemas.microsoft.com/office/drawing/2010/slicer" name="Mes 2"/>
            </a:graphicData>
          </a:graphic>
        </xdr:graphicFrame>
      </mc:Choice>
      <mc:Fallback>
        <xdr:sp macro="" textlink="">
          <xdr:nvSpPr>
            <xdr:cNvPr id="0" name=""/>
            <xdr:cNvSpPr>
              <a:spLocks noTextEdit="1"/>
            </xdr:cNvSpPr>
          </xdr:nvSpPr>
          <xdr:spPr>
            <a:xfrm>
              <a:off x="4028843" y="250053"/>
              <a:ext cx="4862234" cy="1272153"/>
            </a:xfrm>
            <a:prstGeom prst="rect">
              <a:avLst/>
            </a:prstGeom>
            <a:solidFill>
              <a:prstClr val="white"/>
            </a:solidFill>
            <a:ln w="1">
              <a:solidFill>
                <a:prstClr val="green"/>
              </a:solidFill>
            </a:ln>
          </xdr:spPr>
          <xdr:txBody>
            <a:bodyPr vertOverflow="clip" horzOverflow="clip"/>
            <a:lstStyle/>
            <a:p>
              <a:r>
                <a:rPr lang="es-PE" sz="1100"/>
                <a:t>Esta forma representa una segmentación de datos. La segmentación de datos se admite en Excel 2010 y versiones posteriores.
Si la forma se modificó en una versión anterior de Excel o si el libro se guardó en Excel 2003 o una versión anterior, no se puede usar la segmentación de datos.</a:t>
              </a:r>
            </a:p>
          </xdr:txBody>
        </xdr:sp>
      </mc:Fallback>
    </mc:AlternateContent>
    <xdr:clientData/>
  </xdr:twoCellAnchor>
  <xdr:twoCellAnchor editAs="oneCell">
    <xdr:from>
      <xdr:col>12</xdr:col>
      <xdr:colOff>345277</xdr:colOff>
      <xdr:row>1</xdr:row>
      <xdr:rowOff>180505</xdr:rowOff>
    </xdr:from>
    <xdr:to>
      <xdr:col>15</xdr:col>
      <xdr:colOff>613475</xdr:colOff>
      <xdr:row>5</xdr:row>
      <xdr:rowOff>16145</xdr:rowOff>
    </xdr:to>
    <mc:AlternateContent xmlns:mc="http://schemas.openxmlformats.org/markup-compatibility/2006" xmlns:a14="http://schemas.microsoft.com/office/drawing/2010/main">
      <mc:Choice Requires="a14">
        <xdr:graphicFrame macro="">
          <xdr:nvGraphicFramePr>
            <xdr:cNvPr id="5" name="Modulo">
              <a:extLst>
                <a:ext uri="{FF2B5EF4-FFF2-40B4-BE49-F238E27FC236}">
                  <a16:creationId xmlns:a16="http://schemas.microsoft.com/office/drawing/2014/main" id="{0D8DAB86-D7D5-42BA-904A-86C933F75CFE}"/>
                </a:ext>
              </a:extLst>
            </xdr:cNvPr>
            <xdr:cNvGraphicFramePr/>
          </xdr:nvGraphicFramePr>
          <xdr:xfrm>
            <a:off x="0" y="0"/>
            <a:ext cx="0" cy="0"/>
          </xdr:xfrm>
          <a:graphic>
            <a:graphicData uri="http://schemas.microsoft.com/office/drawing/2010/slicer">
              <sle:slicer xmlns:sle="http://schemas.microsoft.com/office/drawing/2010/slicer" name="Modulo"/>
            </a:graphicData>
          </a:graphic>
        </xdr:graphicFrame>
      </mc:Choice>
      <mc:Fallback xmlns="">
        <xdr:sp macro="" textlink="">
          <xdr:nvSpPr>
            <xdr:cNvPr id="0" name=""/>
            <xdr:cNvSpPr>
              <a:spLocks noTextEdit="1"/>
            </xdr:cNvSpPr>
          </xdr:nvSpPr>
          <xdr:spPr>
            <a:xfrm>
              <a:off x="9159938" y="358090"/>
              <a:ext cx="2544512" cy="949580"/>
            </a:xfrm>
            <a:prstGeom prst="rect">
              <a:avLst/>
            </a:prstGeom>
            <a:solidFill>
              <a:prstClr val="white"/>
            </a:solidFill>
            <a:ln w="1">
              <a:solidFill>
                <a:prstClr val="green"/>
              </a:solidFill>
            </a:ln>
          </xdr:spPr>
          <xdr:txBody>
            <a:bodyPr vertOverflow="clip" horzOverflow="clip"/>
            <a:lstStyle/>
            <a:p>
              <a:r>
                <a:rPr lang="es-PE" sz="1100"/>
                <a:t>Esta forma representa una segmentación de datos. La segmentación de datos se admite en Excel 2010 y versiones posteriores.
Si la forma se modificó en una versión anterior de Excel o si el libro se guardó en Excel 2003 o una versión anterior, no se puede usar la segmentación de datos.</a:t>
              </a:r>
            </a:p>
          </xdr:txBody>
        </xdr:sp>
      </mc:Fallback>
    </mc:AlternateContent>
    <xdr:clientData/>
  </xdr:twoCellAnchor>
  <xdr:twoCellAnchor editAs="oneCell">
    <xdr:from>
      <xdr:col>16</xdr:col>
      <xdr:colOff>353686</xdr:colOff>
      <xdr:row>1</xdr:row>
      <xdr:rowOff>204679</xdr:rowOff>
    </xdr:from>
    <xdr:to>
      <xdr:col>18</xdr:col>
      <xdr:colOff>431700</xdr:colOff>
      <xdr:row>5</xdr:row>
      <xdr:rowOff>32289</xdr:rowOff>
    </xdr:to>
    <mc:AlternateContent xmlns:mc="http://schemas.openxmlformats.org/markup-compatibility/2006" xmlns:a14="http://schemas.microsoft.com/office/drawing/2010/main">
      <mc:Choice Requires="a14">
        <xdr:graphicFrame macro="">
          <xdr:nvGraphicFramePr>
            <xdr:cNvPr id="6" name="Estado">
              <a:extLst>
                <a:ext uri="{FF2B5EF4-FFF2-40B4-BE49-F238E27FC236}">
                  <a16:creationId xmlns:a16="http://schemas.microsoft.com/office/drawing/2014/main" id="{A7CE3082-16DC-4CDF-90D2-F5C5CEC29EDE}"/>
                </a:ext>
              </a:extLst>
            </xdr:cNvPr>
            <xdr:cNvGraphicFramePr/>
          </xdr:nvGraphicFramePr>
          <xdr:xfrm>
            <a:off x="0" y="0"/>
            <a:ext cx="0" cy="0"/>
          </xdr:xfrm>
          <a:graphic>
            <a:graphicData uri="http://schemas.microsoft.com/office/drawing/2010/slicer">
              <sle:slicer xmlns:sle="http://schemas.microsoft.com/office/drawing/2010/slicer" name="Estado"/>
            </a:graphicData>
          </a:graphic>
        </xdr:graphicFrame>
      </mc:Choice>
      <mc:Fallback xmlns="">
        <xdr:sp macro="" textlink="">
          <xdr:nvSpPr>
            <xdr:cNvPr id="0" name=""/>
            <xdr:cNvSpPr>
              <a:spLocks noTextEdit="1"/>
            </xdr:cNvSpPr>
          </xdr:nvSpPr>
          <xdr:spPr>
            <a:xfrm>
              <a:off x="12203432" y="382264"/>
              <a:ext cx="1821573" cy="941550"/>
            </a:xfrm>
            <a:prstGeom prst="rect">
              <a:avLst/>
            </a:prstGeom>
            <a:solidFill>
              <a:prstClr val="white"/>
            </a:solidFill>
            <a:ln w="1">
              <a:solidFill>
                <a:prstClr val="green"/>
              </a:solidFill>
            </a:ln>
          </xdr:spPr>
          <xdr:txBody>
            <a:bodyPr vertOverflow="clip" horzOverflow="clip"/>
            <a:lstStyle/>
            <a:p>
              <a:r>
                <a:rPr lang="es-PE" sz="1100"/>
                <a:t>Esta forma representa una segmentación de datos. La segmentación de datos se admite en Excel 2010 y versiones posteriores.
Si la forma se modificó en una versión anterior de Excel o si el libro se guardó en Excel 2003 o una versión anterior, no se puede usar la segmentación de datos.</a:t>
              </a:r>
            </a:p>
          </xdr:txBody>
        </xdr:sp>
      </mc:Fallback>
    </mc:AlternateContent>
    <xdr:clientData/>
  </xdr:twoCellAnchor>
  <xdr:twoCellAnchor>
    <xdr:from>
      <xdr:col>10</xdr:col>
      <xdr:colOff>476788</xdr:colOff>
      <xdr:row>6</xdr:row>
      <xdr:rowOff>79192</xdr:rowOff>
    </xdr:from>
    <xdr:to>
      <xdr:col>17</xdr:col>
      <xdr:colOff>826039</xdr:colOff>
      <xdr:row>24</xdr:row>
      <xdr:rowOff>59464</xdr:rowOff>
    </xdr:to>
    <xdr:graphicFrame macro="">
      <xdr:nvGraphicFramePr>
        <xdr:cNvPr id="10" name="Tabla dinamica 42">
          <a:extLst>
            <a:ext uri="{FF2B5EF4-FFF2-40B4-BE49-F238E27FC236}">
              <a16:creationId xmlns:a16="http://schemas.microsoft.com/office/drawing/2014/main" id="{CB9D60CD-64E4-43B3-B67F-54971DD2203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175193</xdr:colOff>
      <xdr:row>6</xdr:row>
      <xdr:rowOff>61205</xdr:rowOff>
    </xdr:from>
    <xdr:to>
      <xdr:col>10</xdr:col>
      <xdr:colOff>365125</xdr:colOff>
      <xdr:row>24</xdr:row>
      <xdr:rowOff>59465</xdr:rowOff>
    </xdr:to>
    <xdr:graphicFrame macro="">
      <xdr:nvGraphicFramePr>
        <xdr:cNvPr id="8" name="Gráfico 7">
          <a:extLst>
            <a:ext uri="{FF2B5EF4-FFF2-40B4-BE49-F238E27FC236}">
              <a16:creationId xmlns:a16="http://schemas.microsoft.com/office/drawing/2014/main" id="{215D9F02-491C-4248-9CD2-1D5BBA9B140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176891</xdr:colOff>
      <xdr:row>24</xdr:row>
      <xdr:rowOff>137828</xdr:rowOff>
    </xdr:from>
    <xdr:to>
      <xdr:col>12</xdr:col>
      <xdr:colOff>444499</xdr:colOff>
      <xdr:row>41</xdr:row>
      <xdr:rowOff>158749</xdr:rowOff>
    </xdr:to>
    <xdr:graphicFrame macro="">
      <xdr:nvGraphicFramePr>
        <xdr:cNvPr id="9" name="Gráfico 8">
          <a:extLst>
            <a:ext uri="{FF2B5EF4-FFF2-40B4-BE49-F238E27FC236}">
              <a16:creationId xmlns:a16="http://schemas.microsoft.com/office/drawing/2014/main" id="{742D0CB9-2053-4A82-93B9-BCEA00B3C6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12</xdr:col>
      <xdr:colOff>580840</xdr:colOff>
      <xdr:row>24</xdr:row>
      <xdr:rowOff>137380</xdr:rowOff>
    </xdr:from>
    <xdr:to>
      <xdr:col>17</xdr:col>
      <xdr:colOff>825770</xdr:colOff>
      <xdr:row>41</xdr:row>
      <xdr:rowOff>142876</xdr:rowOff>
    </xdr:to>
    <xdr:graphicFrame macro="">
      <xdr:nvGraphicFramePr>
        <xdr:cNvPr id="11" name="Gráfico 10">
          <a:extLst>
            <a:ext uri="{FF2B5EF4-FFF2-40B4-BE49-F238E27FC236}">
              <a16:creationId xmlns:a16="http://schemas.microsoft.com/office/drawing/2014/main" id="{F79FF12D-A5AB-42E5-B830-3E82D417BBF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19</xdr:col>
      <xdr:colOff>64576</xdr:colOff>
      <xdr:row>1</xdr:row>
      <xdr:rowOff>80722</xdr:rowOff>
    </xdr:from>
    <xdr:to>
      <xdr:col>21</xdr:col>
      <xdr:colOff>214393</xdr:colOff>
      <xdr:row>5</xdr:row>
      <xdr:rowOff>113009</xdr:rowOff>
    </xdr:to>
    <mc:AlternateContent xmlns:mc="http://schemas.openxmlformats.org/markup-compatibility/2006">
      <mc:Choice xmlns:a14="http://schemas.microsoft.com/office/drawing/2010/main" Requires="a14">
        <xdr:graphicFrame macro="">
          <xdr:nvGraphicFramePr>
            <xdr:cNvPr id="13" name="Plazos">
              <a:extLst>
                <a:ext uri="{FF2B5EF4-FFF2-40B4-BE49-F238E27FC236}">
                  <a16:creationId xmlns:a16="http://schemas.microsoft.com/office/drawing/2014/main" id="{84991AD6-BD14-45AA-BDE7-D69F570F986D}"/>
                </a:ext>
              </a:extLst>
            </xdr:cNvPr>
            <xdr:cNvGraphicFramePr/>
          </xdr:nvGraphicFramePr>
          <xdr:xfrm>
            <a:off x="0" y="0"/>
            <a:ext cx="0" cy="0"/>
          </xdr:xfrm>
          <a:graphic>
            <a:graphicData uri="http://schemas.microsoft.com/office/drawing/2010/slicer">
              <sle:slicer xmlns:sle="http://schemas.microsoft.com/office/drawing/2010/slicer" name="Plazos"/>
            </a:graphicData>
          </a:graphic>
        </xdr:graphicFrame>
      </mc:Choice>
      <mc:Fallback>
        <xdr:sp macro="" textlink="">
          <xdr:nvSpPr>
            <xdr:cNvPr id="0" name=""/>
            <xdr:cNvSpPr>
              <a:spLocks noTextEdit="1"/>
            </xdr:cNvSpPr>
          </xdr:nvSpPr>
          <xdr:spPr>
            <a:xfrm>
              <a:off x="14521409" y="250055"/>
              <a:ext cx="1843151" cy="1175287"/>
            </a:xfrm>
            <a:prstGeom prst="rect">
              <a:avLst/>
            </a:prstGeom>
            <a:solidFill>
              <a:prstClr val="white"/>
            </a:solidFill>
            <a:ln w="1">
              <a:solidFill>
                <a:prstClr val="green"/>
              </a:solidFill>
            </a:ln>
          </xdr:spPr>
          <xdr:txBody>
            <a:bodyPr vertOverflow="clip" horzOverflow="clip"/>
            <a:lstStyle/>
            <a:p>
              <a:r>
                <a:rPr lang="es-PE" sz="1100"/>
                <a:t>Esta forma representa una segmentación de datos. La segmentación de datos se admite en Excel 2010 y versiones posteriores.
Si la forma se modificó en una versión anterior de Excel o si el libro se guardó en Excel 2003 o una versión anterior, no se puede usar la segmentación de datos.</a:t>
              </a:r>
            </a:p>
          </xdr:txBody>
        </xdr:sp>
      </mc:Fallback>
    </mc:AlternateContent>
    <xdr:clientData/>
  </xdr:twoCellAnchor>
</xdr:wsDr>
</file>

<file path=xl/drawings/drawing2.xml><?xml version="1.0" encoding="utf-8"?>
<xdr:wsDr xmlns:xdr="http://schemas.openxmlformats.org/drawingml/2006/spreadsheetDrawing" xmlns:a="http://schemas.openxmlformats.org/drawingml/2006/main">
  <xdr:twoCellAnchor>
    <xdr:from>
      <xdr:col>33</xdr:col>
      <xdr:colOff>512311</xdr:colOff>
      <xdr:row>38</xdr:row>
      <xdr:rowOff>350496</xdr:rowOff>
    </xdr:from>
    <xdr:to>
      <xdr:col>44</xdr:col>
      <xdr:colOff>154214</xdr:colOff>
      <xdr:row>59</xdr:row>
      <xdr:rowOff>31750</xdr:rowOff>
    </xdr:to>
    <xdr:graphicFrame macro="">
      <xdr:nvGraphicFramePr>
        <xdr:cNvPr id="2" name="Gráfico 1">
          <a:extLst>
            <a:ext uri="{FF2B5EF4-FFF2-40B4-BE49-F238E27FC236}">
              <a16:creationId xmlns:a16="http://schemas.microsoft.com/office/drawing/2014/main" id="{E9E4A6E4-90BA-4452-B864-19D1B67D4C9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295275</xdr:colOff>
      <xdr:row>0</xdr:row>
      <xdr:rowOff>157162</xdr:rowOff>
    </xdr:from>
    <xdr:to>
      <xdr:col>12</xdr:col>
      <xdr:colOff>295275</xdr:colOff>
      <xdr:row>15</xdr:row>
      <xdr:rowOff>42862</xdr:rowOff>
    </xdr:to>
    <xdr:graphicFrame macro="">
      <xdr:nvGraphicFramePr>
        <xdr:cNvPr id="2" name="Gráfico 1">
          <a:extLst>
            <a:ext uri="{FF2B5EF4-FFF2-40B4-BE49-F238E27FC236}">
              <a16:creationId xmlns:a16="http://schemas.microsoft.com/office/drawing/2014/main" id="{738D1EAE-5287-4A83-A91D-579ABAA8149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100920</xdr:colOff>
      <xdr:row>1</xdr:row>
      <xdr:rowOff>17462</xdr:rowOff>
    </xdr:from>
    <xdr:to>
      <xdr:col>19</xdr:col>
      <xdr:colOff>125866</xdr:colOff>
      <xdr:row>15</xdr:row>
      <xdr:rowOff>61912</xdr:rowOff>
    </xdr:to>
    <xdr:graphicFrame macro="">
      <xdr:nvGraphicFramePr>
        <xdr:cNvPr id="3" name="Gráfico 2">
          <a:extLst>
            <a:ext uri="{FF2B5EF4-FFF2-40B4-BE49-F238E27FC236}">
              <a16:creationId xmlns:a16="http://schemas.microsoft.com/office/drawing/2014/main" id="{B6FA8F5F-67A9-47C7-8DDB-26B8E45B046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361950</xdr:colOff>
      <xdr:row>31</xdr:row>
      <xdr:rowOff>33337</xdr:rowOff>
    </xdr:from>
    <xdr:to>
      <xdr:col>9</xdr:col>
      <xdr:colOff>285750</xdr:colOff>
      <xdr:row>45</xdr:row>
      <xdr:rowOff>109537</xdr:rowOff>
    </xdr:to>
    <xdr:graphicFrame macro="">
      <xdr:nvGraphicFramePr>
        <xdr:cNvPr id="6" name="Gráfico 5">
          <a:extLst>
            <a:ext uri="{FF2B5EF4-FFF2-40B4-BE49-F238E27FC236}">
              <a16:creationId xmlns:a16="http://schemas.microsoft.com/office/drawing/2014/main" id="{95107F00-F1BA-42D8-AE4B-91A1A5BB9E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3</xdr:col>
      <xdr:colOff>257175</xdr:colOff>
      <xdr:row>24</xdr:row>
      <xdr:rowOff>180975</xdr:rowOff>
    </xdr:from>
    <xdr:ext cx="4552950" cy="638175"/>
    <mc:AlternateContent xmlns:mc="http://schemas.openxmlformats.org/markup-compatibility/2006" xmlns:a14="http://schemas.microsoft.com/office/drawing/2010/main">
      <mc:Choice Requires="a14">
        <xdr:graphicFrame macro="">
          <xdr:nvGraphicFramePr>
            <xdr:cNvPr id="7" name="Mes 1">
              <a:extLst>
                <a:ext uri="{FF2B5EF4-FFF2-40B4-BE49-F238E27FC236}">
                  <a16:creationId xmlns:a16="http://schemas.microsoft.com/office/drawing/2014/main" id="{08F1CC22-F3F1-48FF-887A-B1EF87D72AF6}"/>
                </a:ext>
              </a:extLst>
            </xdr:cNvPr>
            <xdr:cNvGraphicFramePr/>
          </xdr:nvGraphicFramePr>
          <xdr:xfrm>
            <a:off x="0" y="0"/>
            <a:ext cx="0" cy="0"/>
          </xdr:xfrm>
          <a:graphic>
            <a:graphicData uri="http://schemas.microsoft.com/office/drawing/2010/slicer">
              <sle:slicer xmlns:sle="http://schemas.microsoft.com/office/drawing/2010/slicer" name="Mes 1"/>
            </a:graphicData>
          </a:graphic>
        </xdr:graphicFrame>
      </mc:Choice>
      <mc:Fallback xmlns="">
        <xdr:sp macro="" textlink="">
          <xdr:nvSpPr>
            <xdr:cNvPr id="0" name=""/>
            <xdr:cNvSpPr>
              <a:spLocks noTextEdit="1"/>
            </xdr:cNvSpPr>
          </xdr:nvSpPr>
          <xdr:spPr>
            <a:xfrm>
              <a:off x="2955925" y="4807404"/>
              <a:ext cx="4552950" cy="638175"/>
            </a:xfrm>
            <a:prstGeom prst="rect">
              <a:avLst/>
            </a:prstGeom>
            <a:solidFill>
              <a:prstClr val="white"/>
            </a:solidFill>
            <a:ln w="1">
              <a:solidFill>
                <a:prstClr val="green"/>
              </a:solidFill>
            </a:ln>
          </xdr:spPr>
          <xdr:txBody>
            <a:bodyPr vertOverflow="clip" horzOverflow="clip"/>
            <a:lstStyle/>
            <a:p>
              <a:r>
                <a:rPr lang="es-PE" sz="1100"/>
                <a:t>Esta forma representa una segmentación de datos. La segmentación de datos se admite en Excel 2010 y versiones posteriores.
Si la forma se modificó en una versión anterior de Excel o si el libro se guardó en Excel 2003 o una versión anterior, no se puede usar la segmentación de datos.</a:t>
              </a:r>
            </a:p>
          </xdr:txBody>
        </xdr:sp>
      </mc:Fallback>
    </mc:AlternateContent>
    <xdr:clientData/>
  </xdr:oneCellAnchor>
  <xdr:twoCellAnchor>
    <xdr:from>
      <xdr:col>17</xdr:col>
      <xdr:colOff>113856</xdr:colOff>
      <xdr:row>48</xdr:row>
      <xdr:rowOff>170143</xdr:rowOff>
    </xdr:from>
    <xdr:to>
      <xdr:col>23</xdr:col>
      <xdr:colOff>126351</xdr:colOff>
      <xdr:row>63</xdr:row>
      <xdr:rowOff>26776</xdr:rowOff>
    </xdr:to>
    <xdr:graphicFrame macro="">
      <xdr:nvGraphicFramePr>
        <xdr:cNvPr id="5" name="Gráfico 4">
          <a:extLst>
            <a:ext uri="{FF2B5EF4-FFF2-40B4-BE49-F238E27FC236}">
              <a16:creationId xmlns:a16="http://schemas.microsoft.com/office/drawing/2014/main" id="{CFA2A0A9-62CC-4D29-9CB4-DB083A81736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Paul Cristhian Peñaherrera Abanto" refreshedDate="44908.612217939815" createdVersion="7" refreshedVersion="7" minRefreshableVersion="3" recordCount="42" xr:uid="{17F0D3CD-399F-4652-9B9A-9506987ABEB7}">
  <cacheSource type="worksheet">
    <worksheetSource ref="A4:R46" sheet="Tickets"/>
  </cacheSource>
  <cacheFields count="18">
    <cacheField name="Código" numFmtId="0">
      <sharedItems containsSemiMixedTypes="0" containsString="0" containsNumber="1" containsInteger="1" minValue="183" maxValue="226"/>
    </cacheField>
    <cacheField name="Mes" numFmtId="0">
      <sharedItems/>
    </cacheField>
    <cacheField name="Modulo" numFmtId="0">
      <sharedItems/>
    </cacheField>
    <cacheField name="Descripción" numFmtId="0">
      <sharedItems/>
    </cacheField>
    <cacheField name="Detalle" numFmtId="0">
      <sharedItems containsBlank="1" longText="1"/>
    </cacheField>
    <cacheField name="Categoría o tipo" numFmtId="0">
      <sharedItems/>
    </cacheField>
    <cacheField name="Estado" numFmtId="0">
      <sharedItems count="4">
        <s v="Atendido"/>
        <s v="En progreso"/>
        <s v="Abierto"/>
        <s v="En Evaluación" u="1"/>
      </sharedItems>
    </cacheField>
    <cacheField name="Prioridad " numFmtId="0">
      <sharedItems/>
    </cacheField>
    <cacheField name="Reportado por" numFmtId="0">
      <sharedItems/>
    </cacheField>
    <cacheField name="Fecha de ingreso " numFmtId="14">
      <sharedItems containsSemiMixedTypes="0" containsNonDate="0" containsDate="1" containsString="0" minDate="2022-07-06T00:00:00" maxDate="2022-11-29T00:00:00"/>
    </cacheField>
    <cacheField name="Hora de ingreso" numFmtId="0">
      <sharedItems containsDate="1" containsMixedTypes="1" minDate="1899-12-30T06:51:00" maxDate="2022-09-28T09:35:00"/>
    </cacheField>
    <cacheField name="Fecha de resolución " numFmtId="14">
      <sharedItems containsNonDate="0" containsDate="1" containsString="0" containsBlank="1" minDate="2022-07-07T00:00:00" maxDate="2022-11-22T00:00:00"/>
    </cacheField>
    <cacheField name="Hora de resolución " numFmtId="0">
      <sharedItems containsDate="1" containsBlank="1" containsMixedTypes="1" minDate="1899-12-30T09:20:00" maxDate="2022-10-03T17:58:00"/>
    </cacheField>
    <cacheField name="Fecha Ingreso" numFmtId="0">
      <sharedItems containsNonDate="0" containsDate="1" containsString="0" containsBlank="1" minDate="2022-07-06T13:03:00" maxDate="2022-11-09T17:48:00"/>
    </cacheField>
    <cacheField name="Fecha Resolución" numFmtId="0">
      <sharedItems containsNonDate="0" containsDate="1" containsString="0" containsBlank="1" minDate="2022-07-07T11:56:00" maxDate="2022-11-21T10:03:00"/>
    </cacheField>
    <cacheField name="Horas totales" numFmtId="0">
      <sharedItems containsDate="1" containsBlank="1" containsMixedTypes="1" minDate="1899-12-30T01:05:00" maxDate="1900-01-08T09:13:00"/>
    </cacheField>
    <cacheField name="Tipo de Fallas" numFmtId="0">
      <sharedItems containsBlank="1"/>
    </cacheField>
    <cacheField name="Plazos" numFmtId="0">
      <sharedItems/>
    </cacheField>
  </cacheFields>
  <extLst>
    <ext xmlns:x14="http://schemas.microsoft.com/office/spreadsheetml/2009/9/main" uri="{725AE2AE-9491-48be-B2B4-4EB974FC3084}">
      <x14:pivotCacheDefinition pivotCacheId="1242934580"/>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OnLoad="1" refreshedBy="Paul Cristhian Peñaherrera Abanto" refreshedDate="44908.63276724537" missingItemsLimit="0" createdVersion="7" refreshedVersion="7" minRefreshableVersion="3" recordCount="42" xr:uid="{60B8902A-D7BE-49FB-8157-5F6CFFDF0AD6}">
  <cacheSource type="worksheet">
    <worksheetSource name="Tabla1"/>
  </cacheSource>
  <cacheFields count="18">
    <cacheField name="Código" numFmtId="0">
      <sharedItems containsSemiMixedTypes="0" containsString="0" containsNumber="1" containsInteger="1" minValue="183" maxValue="226" count="42">
        <n v="183"/>
        <n v="184"/>
        <n v="185"/>
        <n v="186"/>
        <n v="188"/>
        <n v="189"/>
        <n v="190"/>
        <n v="191"/>
        <n v="192"/>
        <n v="193"/>
        <n v="194"/>
        <n v="195"/>
        <n v="196"/>
        <n v="197"/>
        <n v="198"/>
        <n v="199"/>
        <n v="200"/>
        <n v="201"/>
        <n v="202"/>
        <n v="203"/>
        <n v="204"/>
        <n v="205"/>
        <n v="206"/>
        <n v="207"/>
        <n v="208"/>
        <n v="209"/>
        <n v="210"/>
        <n v="212"/>
        <n v="213"/>
        <n v="214"/>
        <n v="215"/>
        <n v="216"/>
        <n v="217"/>
        <n v="218"/>
        <n v="219"/>
        <n v="220"/>
        <n v="221"/>
        <n v="222"/>
        <n v="223"/>
        <n v="224"/>
        <n v="225"/>
        <n v="226"/>
      </sharedItems>
    </cacheField>
    <cacheField name="Mes" numFmtId="0">
      <sharedItems count="5">
        <s v="Julio"/>
        <s v="Agosto"/>
        <s v="Septiembre"/>
        <s v="Octubre"/>
        <s v="Noviembre"/>
      </sharedItems>
    </cacheField>
    <cacheField name="Modulo" numFmtId="0">
      <sharedItems count="2">
        <s v="CRM Ventas - Consejeros"/>
        <s v="CRM Ventas - Supervisor"/>
      </sharedItems>
    </cacheField>
    <cacheField name="Descripción" numFmtId="0">
      <sharedItems/>
    </cacheField>
    <cacheField name="Detalle" numFmtId="0">
      <sharedItems longText="1"/>
    </cacheField>
    <cacheField name="Categoría o tipo" numFmtId="0">
      <sharedItems/>
    </cacheField>
    <cacheField name="Estado" numFmtId="0">
      <sharedItems count="3">
        <s v="Atendido"/>
        <s v="En progreso"/>
        <s v="Abierto"/>
      </sharedItems>
    </cacheField>
    <cacheField name="Prioridad " numFmtId="0">
      <sharedItems/>
    </cacheField>
    <cacheField name="Reportado por" numFmtId="0">
      <sharedItems/>
    </cacheField>
    <cacheField name="Fecha de ingreso " numFmtId="14">
      <sharedItems containsSemiMixedTypes="0" containsNonDate="0" containsDate="1" containsString="0" minDate="2022-07-06T00:00:00" maxDate="2022-11-29T00:00:00"/>
    </cacheField>
    <cacheField name="Hora de ingreso" numFmtId="0">
      <sharedItems containsDate="1" containsMixedTypes="1" minDate="1899-12-30T06:51:00" maxDate="2022-09-28T09:35:00"/>
    </cacheField>
    <cacheField name="Fecha de resolución " numFmtId="14">
      <sharedItems containsNonDate="0" containsDate="1" containsString="0" containsBlank="1" minDate="2022-07-07T00:00:00" maxDate="2022-11-22T00:00:00"/>
    </cacheField>
    <cacheField name="Hora de resolución " numFmtId="0">
      <sharedItems containsDate="1" containsBlank="1" containsMixedTypes="1" minDate="1899-12-30T09:20:00" maxDate="2022-10-03T17:58:00"/>
    </cacheField>
    <cacheField name="Fecha Ingreso" numFmtId="22">
      <sharedItems containsSemiMixedTypes="0" containsNonDate="0" containsDate="1" containsString="0" minDate="2022-07-06T13:03:00" maxDate="2022-11-28T12:42:00"/>
    </cacheField>
    <cacheField name="Fecha Resolución" numFmtId="0">
      <sharedItems containsNonDate="0" containsDate="1" containsString="0" containsBlank="1" minDate="2022-07-07T11:56:00" maxDate="2022-11-21T10:03:00"/>
    </cacheField>
    <cacheField name="Horas totales" numFmtId="0">
      <sharedItems containsNonDate="0" containsDate="1" containsString="0" containsBlank="1" minDate="1899-12-30T01:05:00" maxDate="1900-01-08T09:13:00"/>
    </cacheField>
    <cacheField name="Tipo de Fallas" numFmtId="0">
      <sharedItems containsBlank="1"/>
    </cacheField>
    <cacheField name="Plazos" numFmtId="0">
      <sharedItems count="3">
        <s v="En plazo"/>
        <s v="Fuera de plazo"/>
        <s v="En atención"/>
      </sharedItems>
    </cacheField>
  </cacheFields>
  <extLst>
    <ext xmlns:x14="http://schemas.microsoft.com/office/spreadsheetml/2009/9/main" uri="{725AE2AE-9491-48be-B2B4-4EB974FC3084}">
      <x14:pivotCacheDefinition pivotCacheId="734136660"/>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2">
  <r>
    <n v="183"/>
    <s v="Julio"/>
    <s v="CRM Ventas - Consejeros"/>
    <s v="Validación de datos"/>
    <s v="En el CRM ventas, módulo consejero (web), el campo &quot;Envía contrato al correo&quot; debería ser un campo de llenado obligatorio, pero se permite pasar a B-Segunda sin elegir una alternativa de la lista. Se solicita que al momento de hacer el pase a B-Segunda, el sistema valide que este campo cuente con una opción elegida por el usuario."/>
    <s v="Incidencia"/>
    <x v="0"/>
    <s v="Normal"/>
    <s v="Luis Rojas"/>
    <d v="2022-07-06T00:00:00"/>
    <s v="13:03:00 p.m."/>
    <d v="2022-07-07T00:00:00"/>
    <d v="1899-12-30T11:56:00"/>
    <d v="2022-07-06T13:03:00"/>
    <d v="2022-07-07T11:56:00"/>
    <d v="1899-12-30T06:53:00"/>
    <s v="Falla funcional simple"/>
    <s v="En plazo"/>
  </r>
  <r>
    <n v="184"/>
    <s v="Julio"/>
    <s v="CRM Ventas - Supervisor"/>
    <s v="Envío no exitoso"/>
    <s v="Se dio cierre a la oportunidad 20220718 - FERNANDEZ ORELLANA ELIZABETH MARCELA y no muestra el mensaje de éxito. Tampoco pasa a SG5"/>
    <s v="Incidencia"/>
    <x v="0"/>
    <s v="Urgente"/>
    <s v="Alfredo Ponce"/>
    <d v="2022-07-18T00:00:00"/>
    <s v="17:56:00 p.m."/>
    <d v="2022-07-27T00:00:00"/>
    <d v="1899-12-30T11:21:00"/>
    <d v="2022-07-18T17:56:00"/>
    <d v="2022-07-27T11:21:00"/>
    <d v="1900-01-01T01:25:00"/>
    <s v="Falla funcional simple"/>
    <s v="Fuera de plazo"/>
  </r>
  <r>
    <n v="185"/>
    <s v="Julio"/>
    <s v="CRM Ventas - Consejeros"/>
    <s v="Monto referencial obligatorio"/>
    <s v="Se encontraron dos oportunidades con monto referencial 0 que permitieron cambiar a fase Cerrado validado. Estas son: 20220718 - FERNANDEZ ORELLANA ELIZABETH MARCELA"/>
    <s v="Incidencia"/>
    <x v="0"/>
    <s v="Alta"/>
    <s v="Alfredo Ponce"/>
    <d v="2022-07-19T00:00:00"/>
    <s v="17:23:00 p.m."/>
    <d v="2022-07-22T00:00:00"/>
    <d v="1899-12-30T12:18:00"/>
    <d v="2022-07-19T17:23:00"/>
    <d v="2022-07-22T12:18:00"/>
    <d v="1899-12-30T18:55:00"/>
    <s v="Falla funcional simple"/>
    <s v="En plazo"/>
  </r>
  <r>
    <n v="186"/>
    <s v="Julio"/>
    <s v="CRM Ventas - Supervisor"/>
    <s v="Problemas al enviar el rechazo al CRM"/>
    <s v="Al rechazar la oportunidad 20220710 - CENTENO HUIZA MONICA EDITH en SG5 se obtiene el siguiente mensaje: (3) PROBLEMAS AL ENVIAR EL RECHAZO AL CRM {&quot;MESSAGE&quot;.&quot;AN ERROR HAS OCURRED.&quot;})."/>
    <s v="Incidencia"/>
    <x v="0"/>
    <s v="Urgente"/>
    <s v="Alfredo Ponce"/>
    <d v="2022-07-20T00:00:00"/>
    <d v="1899-12-30T12:42:00"/>
    <d v="2022-07-22T00:00:00"/>
    <d v="1899-12-30T12:14:00"/>
    <d v="2022-07-20T12:42:00"/>
    <d v="2022-07-22T12:14:00"/>
    <d v="1899-12-30T15:32:00"/>
    <s v="Falla funcional simple"/>
    <s v="En plazo"/>
  </r>
  <r>
    <n v="188"/>
    <s v="Agosto"/>
    <s v="CRM Ventas - Consejeros"/>
    <s v="Sede origen errado"/>
    <s v="Oportunidad de sede San Antonio figura como Cañete"/>
    <s v="Incidencia"/>
    <x v="0"/>
    <s v="Alta"/>
    <s v="Alfredo Ponce"/>
    <d v="2022-08-01T00:00:00"/>
    <d v="1899-12-30T10:42:00"/>
    <d v="2022-09-08T00:00:00"/>
    <d v="1899-12-30T11:55:00"/>
    <d v="2022-08-01T10:42:00"/>
    <d v="2022-09-08T11:55:00"/>
    <d v="1900-01-08T09:13:00"/>
    <s v="Falla funcional simple"/>
    <s v="Fuera de plazo"/>
  </r>
  <r>
    <n v="189"/>
    <s v="Agosto"/>
    <s v="CRM Ventas - Consejeros"/>
    <s v="Error en una opciones de derecho de uso"/>
    <s v="Al registrar nuevo tipo de servicio de uso en el SG5 y guardarlo para que se mandé al CRM, este no refleja los cambios agregados. En este caso se agregó un &quot;Derecho de uso perpetuo sepultura simple zona B&quot; en la sede CHiclayo."/>
    <s v="Incidencia"/>
    <x v="0"/>
    <s v="Urgente"/>
    <s v="Luis Rojas"/>
    <d v="2022-08-02T00:00:00"/>
    <d v="1899-12-30T09:40:00"/>
    <d v="2022-08-02T00:00:00"/>
    <s v="14:13:00 p.m."/>
    <d v="2022-08-02T09:40:00"/>
    <d v="2022-08-02T14:13:00"/>
    <d v="1899-12-30T04:33:00"/>
    <s v="Falla funcional simple"/>
    <s v="En plazo"/>
  </r>
  <r>
    <n v="190"/>
    <s v="Agosto"/>
    <s v="CRM Ventas - Consejeros"/>
    <s v="Fecha de creación "/>
    <s v="Oportunidad 20220803 - Carazas Huaman Hermitaño no tiene fecha de creación. Esto impide cambiar a fase C Primera"/>
    <s v="Incidencia"/>
    <x v="0"/>
    <s v="Normal"/>
    <s v="Alfredo Ponce"/>
    <d v="2022-08-04T00:00:00"/>
    <d v="1899-12-30T11:27:00"/>
    <d v="2022-08-31T00:00:00"/>
    <d v="1899-12-30T12:35:00"/>
    <d v="2022-08-04T11:27:00"/>
    <d v="2022-08-31T12:35:00"/>
    <d v="1900-01-05T09:08:00"/>
    <s v="Falla funcional simple"/>
    <s v="Fuera de plazo"/>
  </r>
  <r>
    <n v="191"/>
    <s v="Agosto"/>
    <s v="CRM Ventas - Supervisor"/>
    <s v="Error en el registro de correo"/>
    <s v="Se tiene un error con los correos registrados de las oportunidades, son correos correctos pero al momento de mandar las oportunidades estas no pasan y reportan un error en el formato de la direccion de correo."/>
    <s v="Incidencia"/>
    <x v="0"/>
    <s v="Urgente"/>
    <s v="Grabiel Palacios"/>
    <d v="2022-08-11T00:00:00"/>
    <d v="1899-12-30T14:24:00"/>
    <d v="2022-08-31T00:00:00"/>
    <d v="1899-12-30T12:17:00"/>
    <d v="2022-08-11T14:24:00"/>
    <d v="2022-08-31T12:17:00"/>
    <d v="1900-01-03T13:53:00"/>
    <s v="Falla funcional simple"/>
    <s v="Fuera de plazo"/>
  </r>
  <r>
    <n v="192"/>
    <s v="Agosto"/>
    <s v="CRM Ventas - Consejeros"/>
    <s v="Almacenamiento del código de espacio en mayúsculas"/>
    <s v="En el módulo consejero, el código del espacio debe ser un campo que permita solo mayúsculas. Si el campo es tipeado en minúsculas, el sistema lo cambia automáticamente a mayúsculas, lo cual esta bien. Sin embargo, si en vez de digitar, el usuario pega (CTRL+V) de otra fuente, el sistema no realiza el cambio a mayúsculas y luego, cuando la oportunidad viaja a SG5 termina generando un error en el contrato."/>
    <s v="Incidencia"/>
    <x v="0"/>
    <s v="Normal"/>
    <s v="Luis Rojas"/>
    <d v="2022-08-11T00:00:00"/>
    <d v="1899-12-30T06:51:00"/>
    <d v="2022-08-31T00:00:00"/>
    <d v="1899-12-30T12:29:00"/>
    <d v="2022-08-11T18:51:00"/>
    <d v="2022-08-31T12:29:00"/>
    <d v="1900-01-03T09:38:00"/>
    <s v="Falla funcional simple"/>
    <s v="Fuera de plazo"/>
  </r>
  <r>
    <n v="193"/>
    <s v="Agosto"/>
    <s v="CRM Ventas - Supervisor"/>
    <s v="Desfase de las horas entre la interfaz y la BD"/>
    <s v="Se identificó un problema en el registro de movimientos de la oportunidad con la agenda."/>
    <s v="Incidencia"/>
    <x v="1"/>
    <s v="Urgente"/>
    <s v="Grabiel Palacios"/>
    <d v="2022-08-15T00:00:00"/>
    <d v="1899-12-30T09:39:00"/>
    <d v="2022-09-21T00:00:00"/>
    <d v="1899-12-30T09:21:00"/>
    <d v="2022-08-15T09:39:00"/>
    <m/>
    <m/>
    <m/>
    <s v="En atención"/>
  </r>
  <r>
    <n v="194"/>
    <s v="Agosto"/>
    <s v="CRM Ventas - Consejeros"/>
    <s v="Fecha de creación "/>
    <s v="Oportunidad 20220816 - NEYRA NEYRA VICTOR PERCY no tiene fecha de creación. Esto impide cambiar a fase C Primera"/>
    <s v="Incidencia"/>
    <x v="0"/>
    <s v="Urgente"/>
    <s v="Alfredo Ponce"/>
    <d v="2022-08-19T00:00:00"/>
    <d v="1899-12-30T08:53:00"/>
    <d v="2022-08-31T00:00:00"/>
    <d v="1899-12-30T12:31:00"/>
    <d v="2022-08-19T08:53:00"/>
    <d v="2022-08-31T12:31:00"/>
    <d v="1900-01-01T19:38:00"/>
    <s v="Falla funcional simple"/>
    <s v="Fuera de plazo"/>
  </r>
  <r>
    <n v="195"/>
    <s v="Agosto"/>
    <s v="CRM Ventas - Consejeros"/>
    <s v="Reservas y agendas NO GRABA"/>
    <s v="Usuarios reportan que no pueden grabar registro de reservas y agendas"/>
    <s v="Incidencia"/>
    <x v="0"/>
    <s v="Urgente"/>
    <s v="Alfredo Ponce"/>
    <d v="2022-08-19T00:00:00"/>
    <d v="1899-12-30T08:59:00"/>
    <d v="2022-08-22T00:00:00"/>
    <d v="1899-12-30T11:54:00"/>
    <d v="2022-08-19T08:59:00"/>
    <d v="2022-08-22T11:54:00"/>
    <d v="1899-12-30T10:55:00"/>
    <s v="Falla funcional simple"/>
    <s v="En plazo"/>
  </r>
  <r>
    <n v="196"/>
    <s v="Agosto"/>
    <s v="CRM Ventas - Supervisor"/>
    <s v="Envío oportundad - Carnet extranjería"/>
    <s v="Al enviar la oportunidad 20220829 - LOPEZ SULBARAN ANGEL GABRIEL , se obtiene el siguiente mensaje: Fracaso: {&quot;codigo&quot;:&quot;0003&quot;,&quot;descripcion&quot;:&quot;Las variables ingresadas son incorrectas&quot;,&quot;mensaje&quot;:{&quot;tipo_documento&quot;:&quot;El campo es obligatorio&quot;,&quot;numero_documento&quot;:&quot;El campo solo debe contener 8 caracteres&quot;}}_x000a__x000a_No logrando enviar la oportunidad a SG5"/>
    <s v="Incidencia"/>
    <x v="0"/>
    <s v="Urgente"/>
    <s v="Alfredo Ponce"/>
    <d v="2022-08-29T00:00:00"/>
    <d v="1899-12-30T11:50:00"/>
    <d v="2022-08-31T00:00:00"/>
    <d v="1899-12-30T11:12:00"/>
    <d v="2022-08-29T11:50:00"/>
    <d v="2022-08-31T11:12:00"/>
    <d v="1899-12-30T15:22:00"/>
    <s v="Falla funcional simple"/>
    <s v="En plazo"/>
  </r>
  <r>
    <n v="197"/>
    <s v="Septiembre"/>
    <s v="CRM Ventas - Supervisor"/>
    <s v="Error"/>
    <s v="Al enviar oportunidad 20220905 - VIGO MEZA EDITH muestra en el campo Mensaje Kunaq: Fracaso: Error del servicio de correo. Se adjunta captura."/>
    <s v="Incidencia"/>
    <x v="0"/>
    <s v="Urgente"/>
    <s v="Alfredo Ponce"/>
    <d v="2022-09-05T14:00:00"/>
    <d v="2022-09-05T14:00:00"/>
    <d v="2022-09-08T11:36:00"/>
    <d v="2022-09-08T11:36:00"/>
    <d v="2022-09-05T14:00:00"/>
    <d v="2022-09-08T11:36:00"/>
    <d v="1899-12-30T21:36:00"/>
    <s v="Falla funcional simple"/>
    <s v="En plazo"/>
  </r>
  <r>
    <n v="198"/>
    <s v="Septiembre"/>
    <s v="CRM Ventas - Consejeros"/>
    <s v="Fecha de creación - Oportunidad 20220903"/>
    <s v="Oportunidad 20220903 - BALVIN QUISPE DE TICLIAHUANCA ZENAIDA AYDEE no tiene fecha de creación. Esto impide cambiar a fase C Primera"/>
    <s v="Incidencia"/>
    <x v="0"/>
    <s v="Urgente"/>
    <s v="Alfredo Ponce"/>
    <d v="2022-09-06T09:36:00"/>
    <d v="2022-09-06T09:36:00"/>
    <d v="2022-09-08T11:33:00"/>
    <d v="2022-09-08T11:33:00"/>
    <d v="2022-09-06T09:36:00"/>
    <d v="2022-09-08T11:33:00"/>
    <d v="1899-12-30T17:57:00"/>
    <s v="Falla funcional simple"/>
    <s v="En plazo"/>
  </r>
  <r>
    <n v="199"/>
    <s v="Septiembre"/>
    <s v="CRM Ventas - Consejeros"/>
    <s v="Fecha de creación - Oportunidad 20220906"/>
    <s v="Oportunidad 20220906 - CURILLO SANTOS DIANA GABRIELA no tiene fecha de creación. Esto impide cambiar a fase C Primera"/>
    <s v="_x000a_Incidencia"/>
    <x v="0"/>
    <s v="Urgente"/>
    <s v="Alfredo Ponce"/>
    <d v="2022-09-06T17:21:00"/>
    <d v="2022-09-06T17:21:00"/>
    <d v="2022-09-08T11:34:00"/>
    <d v="2022-09-08T11:34:00"/>
    <d v="2022-09-06T17:21:00"/>
    <d v="2022-09-08T11:34:00"/>
    <d v="1899-12-30T10:13:00"/>
    <s v="Falla funcional simple"/>
    <s v="En plazo"/>
  </r>
  <r>
    <n v="200"/>
    <s v="Septiembre"/>
    <s v="CRM Ventas - Consejeros"/>
    <s v="Fecha de creación - Oportunidad 20220908"/>
    <s v="_x0009_Oportunidad 20220908 - MARCHENA GONZALES JAIME DOMINGO no tiene fecha de creación. Esto impide cambiar a fase C Primera"/>
    <s v="Incidencia"/>
    <x v="0"/>
    <s v="Urgente"/>
    <s v="Alfredo Ponce"/>
    <d v="2022-09-09T09:34:00"/>
    <d v="2022-09-09T09:34:00"/>
    <d v="2022-09-09T17:09:00"/>
    <d v="2022-09-09T17:09:00"/>
    <d v="2022-09-09T09:34:00"/>
    <d v="2022-09-09T17:09:00"/>
    <d v="1899-12-30T07:35:00"/>
    <s v="Falla funcional simple"/>
    <s v="En plazo"/>
  </r>
  <r>
    <n v="201"/>
    <s v="Septiembre"/>
    <s v="CRM Ventas - Consejeros"/>
    <s v="Búsqueda de agenda"/>
    <s v="Al realizar búsquedas en las agendas, éstas se realizaban haciendo cambios en la fecha &quot;hasta&quot;, sin embargo para todos los usuarios (las capturas que se adjuntarán corresponden al usuario APELAEZ con la oportunidad MATOS QUISPE JANI JOVISA ) no es posible. Se probó cambiando la fecha &quot;de&quot; y la búsqueda se realiza."/>
    <s v="_x000a_Incidencia"/>
    <x v="0"/>
    <s v="Urgente"/>
    <s v="Alfredo Ponce"/>
    <d v="2022-09-09T16:36:00"/>
    <d v="2022-09-09T16:36:00"/>
    <d v="2022-10-03T17:27:00"/>
    <d v="2022-10-03T17:27:00"/>
    <d v="2022-09-09T16:36:00"/>
    <d v="2022-10-03T17:27:00"/>
    <d v="1900-01-04T08:51:00"/>
    <s v="Falla funcional simple"/>
    <s v="Fuera de plazo"/>
  </r>
  <r>
    <n v="202"/>
    <s v="Septiembre"/>
    <s v="CRM Ventas - Consejeros"/>
    <s v="Fecha de creación - Oportunidad 20220909"/>
    <s v="_x0009_Oportunidad 20220909 - RIVERO ZAVALA JORE no tiene fecha de creación"/>
    <s v="Incidencia"/>
    <x v="0"/>
    <s v="Urgente"/>
    <s v="Alfredo Ponce"/>
    <d v="2022-09-10T10:04:00"/>
    <d v="2022-09-10T10:04:00"/>
    <d v="2022-10-03T17:55:00"/>
    <d v="2022-10-03T17:55:00"/>
    <d v="2022-09-10T10:04:00"/>
    <d v="2022-10-03T17:55:00"/>
    <d v="1900-01-04T07:51:00"/>
    <s v="Falla funcional simple"/>
    <s v="Fuera de plazo"/>
  </r>
  <r>
    <n v="203"/>
    <s v="Septiembre"/>
    <s v="CRM Ventas - Supervisor"/>
    <s v="Diferencia horario"/>
    <s v="Estimados, se han venido ubicando oportunidades con diferencia de horario. Específicamente en la fecha de creación con el registro en la BD. Se adjuntan capturas, corresponderán a la oportunidad 20220907 - TINTAYO UNTIVEROS MARISOL HERMELINDA"/>
    <s v="_x000a_Incidencia"/>
    <x v="1"/>
    <s v="Urgente"/>
    <s v="Alfredo Ponce"/>
    <d v="2022-09-10T10:11:00"/>
    <d v="2022-09-10T10:11:00"/>
    <d v="2022-09-21T00:00:00"/>
    <d v="1899-12-30T09:20:00"/>
    <d v="2022-09-10T10:11:00"/>
    <m/>
    <m/>
    <m/>
    <s v="En atención"/>
  </r>
  <r>
    <n v="204"/>
    <s v="Septiembre"/>
    <s v="CRM Ventas - Consejeros"/>
    <s v="Fecha de creación - Oportunidad 20220909"/>
    <s v="_x0009_Oportunidad 20220909 - CHAVESTA PISFIL DONAL ELMER no tiene fecha de creación."/>
    <s v="Incidencia"/>
    <x v="0"/>
    <s v="Urgente"/>
    <s v="Alfredo Ponce"/>
    <d v="2022-09-10T13:40:00"/>
    <d v="2022-09-10T13:40:00"/>
    <d v="2022-10-03T17:55:00"/>
    <d v="2022-10-03T17:55:00"/>
    <d v="2022-09-10T13:40:00"/>
    <d v="2022-10-03T17:55:00"/>
    <d v="1900-01-04T04:15:00"/>
    <s v="Falla funcional simple"/>
    <s v="Fuera de plazo"/>
  </r>
  <r>
    <n v="205"/>
    <s v="Septiembre"/>
    <s v="CRM Ventas - Consejeros"/>
    <s v="Fecha de creación - Oportunidad 20220909"/>
    <s v="_x0009_Oportunidad 20220909 - NIÑO BURGA YOLANDA no tiene fecha de creación."/>
    <s v="_x000a_Incidencia"/>
    <x v="0"/>
    <s v="Urgente"/>
    <s v="Alfredo Ponce"/>
    <d v="2022-09-10T13:42:00"/>
    <d v="2022-09-10T13:42:00"/>
    <d v="2022-10-03T17:56:00"/>
    <d v="2022-10-03T17:56:00"/>
    <d v="2022-09-10T13:42:00"/>
    <d v="2022-10-03T17:56:00"/>
    <d v="1900-01-04T04:14:00"/>
    <s v="Falla funcional simple"/>
    <s v="Fuera de plazo"/>
  </r>
  <r>
    <n v="206"/>
    <s v="Septiembre"/>
    <s v="CRM Ventas - Consejeros"/>
    <s v="Fecha de creación - Oportunidad 20220910"/>
    <s v="Oportunidad 20220910 - POCOHUANCA CALLATA LUCIO no tiene fecha de creación. Se adjunta captura."/>
    <s v="Incidencia"/>
    <x v="0"/>
    <s v="Urgente"/>
    <s v="Alfredo Ponce"/>
    <d v="2022-09-12T09:23:00"/>
    <d v="2022-09-12T09:23:00"/>
    <d v="2022-10-03T17:56:00"/>
    <d v="2022-10-03T17:56:00"/>
    <d v="2022-09-12T09:23:00"/>
    <d v="2022-10-03T17:56:00"/>
    <d v="1900-01-04T08:33:00"/>
    <s v="Falla funcional simple"/>
    <s v="Fuera de plazo"/>
  </r>
  <r>
    <n v="207"/>
    <s v="Septiembre"/>
    <s v="CRM Ventas - Consejeros"/>
    <s v="Interés servicio funerario"/>
    <s v="_x0009_No refleja el cambio en el interés para el producto SF000004, sede Lambayeque, NF. Se valida en las tablas del CRM el cambio realizado desde el SG5, sin embargo no se refleja al ser seleccionado por el consejero."/>
    <s v="_x000a_Incidencia"/>
    <x v="0"/>
    <s v="Urgente"/>
    <s v="Alfredo Ponce"/>
    <d v="2022-09-13T12:57:00"/>
    <d v="2022-09-13T12:57:00"/>
    <d v="2022-10-03T17:20:00"/>
    <d v="2022-10-03T17:20:00"/>
    <d v="2022-09-13T12:57:00"/>
    <d v="2022-10-03T17:20:00"/>
    <d v="1900-01-03T20:23:00"/>
    <s v="Falla funcional simple"/>
    <s v="Fuera de plazo"/>
  </r>
  <r>
    <n v="208"/>
    <s v="Septiembre"/>
    <s v="CRM Ventas - Supervisor"/>
    <s v="Error en la regla de diferencia de 5h"/>
    <s v="Algunas oportunidades se crean sin respetar la regla de las 5h de desfase en el CRM."/>
    <s v="Incidencia"/>
    <x v="0"/>
    <s v="Alta"/>
    <s v="Luis Rojas"/>
    <d v="2022-09-13T17:45:00"/>
    <d v="2022-09-13T17:45:00"/>
    <d v="2022-09-28T00:00:00"/>
    <d v="1899-12-30T16:39:00"/>
    <d v="2022-09-13T17:45:00"/>
    <d v="2022-09-28T16:39:00"/>
    <d v="1900-01-02T14:54:00"/>
    <s v="Falla funcional simple"/>
    <s v="Fuera de plazo"/>
  </r>
  <r>
    <n v="209"/>
    <s v="Septiembre"/>
    <s v="CRM Ventas - Supervisor"/>
    <s v="Falla del log de creación"/>
    <s v="Al crease algunas oportunidades, el log de creación no figura/guarda."/>
    <s v="_x000a_Incidencia"/>
    <x v="0"/>
    <s v="Alta"/>
    <s v="Luis Rojas"/>
    <d v="2022-09-13T17:48:00"/>
    <d v="2022-09-13T17:48:00"/>
    <d v="2022-10-03T17:58:00"/>
    <d v="2022-10-03T17:58:00"/>
    <d v="2022-09-13T17:48:00"/>
    <d v="2022-10-03T17:58:00"/>
    <d v="1900-01-03T16:10:00"/>
    <s v="Falla funcional simple"/>
    <s v="Fuera de plazo"/>
  </r>
  <r>
    <n v="210"/>
    <s v="Septiembre"/>
    <s v="CRM Ventas - Consejeros"/>
    <s v="Agendas están ligadas al contacto"/>
    <s v="Las agendas están ligadas al contacto, debiendo estar ligadas a la oportunidad."/>
    <s v="Incidencia"/>
    <x v="0"/>
    <s v="Alta"/>
    <s v="Luis Rojas"/>
    <d v="2022-09-13T17:51:00"/>
    <d v="2022-09-13T17:51:00"/>
    <d v="2022-10-03T17:22:00"/>
    <d v="2022-10-03T17:22:00"/>
    <d v="2022-09-13T17:51:00"/>
    <d v="2022-10-03T17:22:00"/>
    <d v="1900-01-03T15:31:00"/>
    <s v="Falla funcional simple"/>
    <s v="Fuera de plazo"/>
  </r>
  <r>
    <n v="212"/>
    <s v="Septiembre"/>
    <s v="CRM Ventas - Consejeros"/>
    <s v="Duplicidad de oportunidades"/>
    <s v="_x0009_Se tienen la oportunidad 20220919 - PEREZ ARTEAGA TITO YOEL asignada a los consejeros Saturnino Jara Santistevan y Oscar Hugo San Martin Castillo vta. Tienen la misma fecha de creación. Por favor su apoyo con la revisión."/>
    <s v="_x000a_Incidencia"/>
    <x v="0"/>
    <s v="Urgente"/>
    <s v="Alfredo Ponce"/>
    <d v="2022-09-20T13:00:00"/>
    <d v="2022-09-20T13:00:00"/>
    <d v="2022-10-03T16:24:00"/>
    <d v="2022-10-03T16:24:00"/>
    <d v="2022-09-20T13:00:00"/>
    <d v="2022-10-03T16:24:00"/>
    <d v="1900-01-02T03:24:00"/>
    <s v="Falla funcional simple"/>
    <s v="Fuera de plazo"/>
  </r>
  <r>
    <n v="213"/>
    <s v="Septiembre"/>
    <s v="CRM Ventas - Consejeros"/>
    <s v="Reservas y agendas NO GRABA"/>
    <s v="se está modificando la dirección de la oportunidad 20220819 - TIMOTEO CAMPOVERDE JOSE ALEXANDER, se tiene el mensaje &quot;El registro se grabo correctamente&quot;"/>
    <s v="Incidencia"/>
    <x v="0"/>
    <s v="Urgente"/>
    <s v="Alfredo Ponce"/>
    <d v="2022-09-21T11:26:00"/>
    <d v="2022-09-21T11:26:00"/>
    <d v="2022-10-03T16:20:00"/>
    <d v="2022-10-03T16:20:00"/>
    <d v="2022-09-21T11:26:00"/>
    <d v="2022-10-03T16:20:00"/>
    <d v="1900-01-01T20:54:00"/>
    <s v="Falla funcional simple"/>
    <s v="Fuera de plazo"/>
  </r>
  <r>
    <n v="214"/>
    <s v="Septiembre"/>
    <s v="CRM Ventas - Consejeros"/>
    <s v="Asignación de sede"/>
    <s v="Usuario Rayda Rita Vargas Perales C2 generó un caso con el contrato 2314 en Cusco II pero se generó con contrato 2314 de San Antonio"/>
    <s v="Incidencia"/>
    <x v="0"/>
    <s v="Urgente"/>
    <s v="Alfredo Ponce"/>
    <d v="2022-09-24T12:15:00"/>
    <d v="2022-09-24T12:15:00"/>
    <d v="2022-10-03T17:01:00"/>
    <d v="2022-10-03T17:01:00"/>
    <d v="2022-09-24T12:15:00"/>
    <d v="2022-10-03T17:01:00"/>
    <d v="1899-12-31T20:46:00"/>
    <s v="Falla funcional simple"/>
    <s v="Fuera de plazo"/>
  </r>
  <r>
    <n v="215"/>
    <s v="Septiembre"/>
    <s v="CRM Ventas - Supervisor"/>
    <s v="Oportunidad cerrada"/>
    <s v="La oportunidad 20220906 - VIVANCO QUISPE URSIVIA LUCIA fue cerrada y enviada a SG5 el 16/9/2022 a las 7:22 p. m. El 22/9/2022 a las 11:40 a. m. se modificó la oportunidad en el CRM. Y se tiene un rechazo en SG5 a esta misma hora."/>
    <s v="Incidencia"/>
    <x v="0"/>
    <s v="Urgente"/>
    <s v="Alfredo Ponce"/>
    <d v="2022-09-26T15:21:00"/>
    <d v="2022-09-26T15:21:00"/>
    <d v="2022-10-03T16:33:00"/>
    <d v="2022-10-03T16:33:00"/>
    <d v="2022-09-26T15:21:00"/>
    <d v="2022-10-03T16:33:00"/>
    <d v="1899-12-31T17:12:00"/>
    <s v="Falla funcional simple"/>
    <s v="Fuera de plazo"/>
  </r>
  <r>
    <n v="216"/>
    <s v="Septiembre"/>
    <s v="CRM Ventas - Supervisor"/>
    <s v="Oportunidades cerradas - no accesibles"/>
    <s v="_x0009_Las oportunidades no son accesibles por ningún usuario"/>
    <s v="Incidencia"/>
    <x v="0"/>
    <s v="Urgente"/>
    <s v="Alfredo Ponce"/>
    <d v="2022-09-28T09:35:00"/>
    <d v="2022-09-28T09:35:00"/>
    <d v="2022-10-03T16:23:00"/>
    <d v="2022-10-03T16:23:00"/>
    <d v="2022-09-28T09:35:00"/>
    <d v="2022-10-03T16:23:00"/>
    <d v="1899-12-31T06:48:00"/>
    <s v="Falla funcional simple"/>
    <s v="Fuera de plazo"/>
  </r>
  <r>
    <n v="217"/>
    <s v="Octubre"/>
    <s v="CRM Ventas - Consejeros"/>
    <s v="Fecha de creación"/>
    <s v="Se identificó registros sin que hayan rellenado los datos obligatorios en c-primera y el sistema permitió. Se adjunta captura de un caso y relación de oportunidades en este estado."/>
    <s v="Incidencia"/>
    <x v="0"/>
    <s v="Urgente"/>
    <s v="Alfredo Ponce"/>
    <d v="2022-10-24T00:00:00"/>
    <d v="1899-12-30T08:39:00"/>
    <d v="2022-10-25T00:00:00"/>
    <s v="14:27:00 p. m."/>
    <d v="2022-10-24T08:39:00"/>
    <d v="2022-10-25T14:27:00"/>
    <d v="1899-12-30T13:48:00"/>
    <s v="Falla funcional simple"/>
    <s v="En plazo"/>
  </r>
  <r>
    <n v="218"/>
    <s v="Octubre"/>
    <s v="CRM Ventas - Consejeros"/>
    <s v="Fecha de creación"/>
    <s v="_x0009_OPORTUNIDAD 20221017 - BELTRAN CISNEROS LILIANA DEL PILAR NO TIENE FECHA DE CREACIÓN."/>
    <s v="Incidencia"/>
    <x v="0"/>
    <s v="Urgente"/>
    <s v="Alfredo Ponce"/>
    <d v="2022-10-17T00:00:00"/>
    <s v="17:31:00 p. m."/>
    <d v="2022-10-25T00:00:00"/>
    <s v="14:28:00 p. m."/>
    <d v="2022-10-17T17:31:00"/>
    <d v="2022-10-25T14:28:00"/>
    <d v="1899-12-31T20:57:00"/>
    <s v="Falla funcional simple"/>
    <s v="Fuera de plazo"/>
  </r>
  <r>
    <n v="219"/>
    <s v="Octubre"/>
    <s v="CRM Ventas - Consejeros"/>
    <s v="Funcionalidad de datos obligatorios C-primera"/>
    <s v="Oportunidad 20221021 - BARRIOS SARMIENTO ANDRES ARTURO no tiene fecha de creación."/>
    <s v="Incidencia"/>
    <x v="0"/>
    <s v="Urgente"/>
    <s v="Alfredo Ponce"/>
    <d v="2022-10-14T00:00:00"/>
    <s v="13:38:00 p.m."/>
    <d v="2022-10-26T00:00:00"/>
    <d v="1899-12-30T12:43:00"/>
    <d v="2022-10-24T13:38:00"/>
    <d v="2022-10-25T12:43:00"/>
    <d v="1899-12-30T07:05:00"/>
    <s v="Falla funcional simple"/>
    <s v="En plazo"/>
  </r>
  <r>
    <n v="220"/>
    <s v="Octubre"/>
    <s v="CRM Ventas - Consejeros"/>
    <s v="Contrato de servicio 9001022"/>
    <s v="Se tiene el contacto con DNI 32852495, y oportunidad 20220619 - BOLAÑOS RODRIGUEZ JAIME HELI que tiene contrato generado en SG5 pero que no figura en contrato de servicio. Se requiere para generar un caso."/>
    <s v="Incidencia"/>
    <x v="0"/>
    <s v="Urgente"/>
    <s v="Alfredo Ponce"/>
    <d v="2022-10-28T00:00:00"/>
    <d v="1899-12-30T11:39:00"/>
    <d v="2022-10-29T00:00:00"/>
    <d v="1899-12-30T11:17:00"/>
    <d v="2022-10-28T11:39:00"/>
    <d v="2022-10-29T11:17:00"/>
    <s v=" 07:20:00 "/>
    <s v="Falla funcional simple"/>
    <s v="Fuera de plazo"/>
  </r>
  <r>
    <n v="221"/>
    <s v="Noviembre"/>
    <s v="CRM Ventas - Supervisores"/>
    <s v="Administración usuarios base de datos"/>
    <m/>
    <s v="Incidencia"/>
    <x v="0"/>
    <s v="Urgente"/>
    <s v="Alfredo Ponce"/>
    <d v="2022-11-02T00:00:00"/>
    <d v="1899-12-30T12:57:00"/>
    <d v="2022-11-21T00:00:00"/>
    <d v="1899-12-30T10:03:00"/>
    <d v="2022-11-02T12:57:00"/>
    <d v="2022-11-21T10:03:00"/>
    <d v="1900-01-03T05:06:00"/>
    <s v="Falla funcional simple"/>
    <s v="Fuera de plazo"/>
  </r>
  <r>
    <n v="222"/>
    <s v="Noviembre"/>
    <s v="CRM Ventas - Consejeros"/>
    <s v="Derecho de sepultura"/>
    <m/>
    <s v="Incidencia"/>
    <x v="0"/>
    <s v="Urgente"/>
    <s v="Alfredo Ponce"/>
    <d v="2022-11-07T00:00:00"/>
    <s v="16:34:00 p.m."/>
    <d v="2022-11-17T00:00:00"/>
    <d v="1899-12-30T12:23:00"/>
    <d v="2022-11-07T16:34:00"/>
    <d v="2022-11-17T12:23:00"/>
    <d v="1900-01-01T11:49:00"/>
    <s v="Falla funcional simple"/>
    <s v="Fuera de plazo"/>
  </r>
  <r>
    <n v="223"/>
    <s v="Noviembre"/>
    <s v="CRM Ventas - Consejeros"/>
    <s v="Reservado a primera"/>
    <m/>
    <s v="Incidencia"/>
    <x v="0"/>
    <s v="Alta"/>
    <s v="Alfredo Ponce"/>
    <d v="2022-11-08T00:00:00"/>
    <s v="13:02:00 p.m."/>
    <d v="2022-11-09T00:00:00"/>
    <s v="12:39:00p. m."/>
    <d v="2022-11-08T13:02:00"/>
    <d v="2022-11-09T12:39:00"/>
    <d v="1899-12-30T07:37:00"/>
    <s v="Falla funcional simple"/>
    <s v="En plazo"/>
  </r>
  <r>
    <n v="224"/>
    <s v="Noviembre"/>
    <s v="CRM Ventas - Supervisores"/>
    <s v="Rechazo"/>
    <m/>
    <s v="_x000a_Incidencia"/>
    <x v="0"/>
    <s v="Urgente"/>
    <s v="Alfredo Ponce"/>
    <d v="2022-11-08T00:00:00"/>
    <s v="13:25:00 p.m."/>
    <d v="2022-11-09T00:00:00"/>
    <d v="1899-12-30T12:29:00"/>
    <d v="2022-11-08T13:25:00"/>
    <d v="2022-11-09T12:29:00"/>
    <d v="1899-12-30T07:04:00"/>
    <s v="Falla funcional simple"/>
    <s v="En plazo"/>
  </r>
  <r>
    <n v="225"/>
    <s v="Noviembre"/>
    <s v="CRM Ventas - Consejeros"/>
    <s v="Fecha de creación"/>
    <m/>
    <s v="Incidencia"/>
    <x v="0"/>
    <s v="Urgente"/>
    <s v="Alfredo Ponce"/>
    <d v="2022-11-09T00:00:00"/>
    <s v="17:48:00 p.m."/>
    <d v="2022-11-09T00:00:00"/>
    <s v="18:53:00 p. m."/>
    <d v="2022-11-09T17:48:00"/>
    <d v="2022-11-09T18:53:00"/>
    <d v="1899-12-30T01:05:00"/>
    <s v="Falla funcional simple"/>
    <s v="En plazo"/>
  </r>
  <r>
    <n v="226"/>
    <s v="Noviembre"/>
    <s v="CRM Ventas - Supervisores"/>
    <s v="Acceder al CRM sin necesidad de tener usuario ni contraseña"/>
    <m/>
    <s v="_x000a_Incidencia"/>
    <x v="2"/>
    <s v="Normal"/>
    <s v="Alfredo Ponce"/>
    <d v="2022-11-28T00:00:00"/>
    <d v="1899-12-30T12:42:00"/>
    <m/>
    <m/>
    <m/>
    <m/>
    <m/>
    <s v="Falla funcional simple"/>
    <s v="En plazo"/>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2">
  <r>
    <x v="0"/>
    <x v="0"/>
    <x v="0"/>
    <s v="Validación de datos"/>
    <s v="En el CRM ventas, módulo consejero (web), el campo &quot;Envía contrato al correo&quot; debería ser un campo de llenado obligatorio, pero se permite pasar a B-Segunda sin elegir una alternativa de la lista. Se solicita que al momento de hacer el pase a B-Segunda, el sistema valide que este campo cuente con una opción elegida por el usuario."/>
    <s v="Incidencia"/>
    <x v="0"/>
    <s v="Normal"/>
    <s v="Luis Rojas"/>
    <d v="2022-07-06T00:00:00"/>
    <s v="13:03:00 p.m."/>
    <d v="2022-07-07T00:00:00"/>
    <d v="1899-12-30T11:56:00"/>
    <d v="2022-07-06T13:03:00"/>
    <d v="2022-07-07T11:56:00"/>
    <d v="1899-12-30T06:53:00"/>
    <s v="Falla funcional simple"/>
    <x v="0"/>
  </r>
  <r>
    <x v="1"/>
    <x v="0"/>
    <x v="1"/>
    <s v="Envío no exitoso"/>
    <s v="Se dio cierre a la oportunidad 20220718 - FERNANDEZ ORELLANA ELIZABETH MARCELA y no muestra el mensaje de éxito. Tampoco pasa a SG5"/>
    <s v="Incidencia"/>
    <x v="0"/>
    <s v="Urgente"/>
    <s v="Alfredo Ponce"/>
    <d v="2022-07-18T00:00:00"/>
    <s v="17:56:00 p.m."/>
    <d v="2022-07-27T00:00:00"/>
    <d v="1899-12-30T11:21:00"/>
    <d v="2022-07-18T17:56:00"/>
    <d v="2022-07-27T11:21:00"/>
    <d v="1900-01-01T01:25:00"/>
    <s v="Falla funcional simple"/>
    <x v="1"/>
  </r>
  <r>
    <x v="2"/>
    <x v="0"/>
    <x v="0"/>
    <s v="Monto referencial obligatorio"/>
    <s v="Se encontraron dos oportunidades con monto referencial 0 que permitieron cambiar a fase Cerrado validado. Estas son: 20220718 - FERNANDEZ ORELLANA ELIZABETH MARCELA"/>
    <s v="Incidencia"/>
    <x v="0"/>
    <s v="Alta"/>
    <s v="Alfredo Ponce"/>
    <d v="2022-07-19T00:00:00"/>
    <s v="17:23:00 p.m."/>
    <d v="2022-07-22T00:00:00"/>
    <d v="1899-12-30T12:18:00"/>
    <d v="2022-07-19T17:23:00"/>
    <d v="2022-07-22T12:18:00"/>
    <d v="1899-12-30T18:55:00"/>
    <s v="Falla funcional simple"/>
    <x v="0"/>
  </r>
  <r>
    <x v="3"/>
    <x v="0"/>
    <x v="1"/>
    <s v="Problemas al enviar el rechazo al CRM"/>
    <s v="Al rechazar la oportunidad 20220710 - CENTENO HUIZA MONICA EDITH en SG5 se obtiene el siguiente mensaje: (3) PROBLEMAS AL ENVIAR EL RECHAZO AL CRM {&quot;MESSAGE&quot;.&quot;AN ERROR HAS OCURRED.&quot;})."/>
    <s v="Incidencia"/>
    <x v="0"/>
    <s v="Urgente"/>
    <s v="Alfredo Ponce"/>
    <d v="2022-07-20T00:00:00"/>
    <d v="1899-12-30T12:42:00"/>
    <d v="2022-07-22T00:00:00"/>
    <d v="1899-12-30T12:14:00"/>
    <d v="2022-07-20T12:42:00"/>
    <d v="2022-07-22T12:14:00"/>
    <d v="1899-12-30T15:32:00"/>
    <s v="Falla funcional simple"/>
    <x v="0"/>
  </r>
  <r>
    <x v="4"/>
    <x v="1"/>
    <x v="0"/>
    <s v="Sede origen errado"/>
    <s v="Oportunidad de sede San Antonio figura como Cañete"/>
    <s v="Incidencia"/>
    <x v="0"/>
    <s v="Alta"/>
    <s v="Alfredo Ponce"/>
    <d v="2022-08-01T00:00:00"/>
    <d v="1899-12-30T10:42:00"/>
    <d v="2022-09-08T00:00:00"/>
    <d v="1899-12-30T11:55:00"/>
    <d v="2022-08-01T10:42:00"/>
    <d v="2022-09-08T11:55:00"/>
    <d v="1900-01-08T09:13:00"/>
    <s v="Falla funcional simple"/>
    <x v="1"/>
  </r>
  <r>
    <x v="5"/>
    <x v="1"/>
    <x v="0"/>
    <s v="Error en una opciones de derecho de uso"/>
    <s v="Al registrar nuevo tipo de servicio de uso en el SG5 y guardarlo para que se mandé al CRM, este no refleja los cambios agregados. En este caso se agregó un &quot;Derecho de uso perpetuo sepultura simple zona B&quot; en la sede CHiclayo."/>
    <s v="Incidencia"/>
    <x v="0"/>
    <s v="Urgente"/>
    <s v="Luis Rojas"/>
    <d v="2022-08-02T00:00:00"/>
    <d v="1899-12-30T09:40:00"/>
    <d v="2022-08-02T00:00:00"/>
    <s v="14:13:00 p.m."/>
    <d v="2022-08-02T09:40:00"/>
    <d v="2022-08-02T14:13:00"/>
    <d v="1899-12-30T04:33:00"/>
    <s v="Falla funcional simple"/>
    <x v="0"/>
  </r>
  <r>
    <x v="6"/>
    <x v="1"/>
    <x v="0"/>
    <s v="Fecha de creación "/>
    <s v="Oportunidad 20220803 - Carazas Huaman Hermitaño no tiene fecha de creación. Esto impide cambiar a fase C Primera"/>
    <s v="Incidencia"/>
    <x v="0"/>
    <s v="Normal"/>
    <s v="Alfredo Ponce"/>
    <d v="2022-08-04T00:00:00"/>
    <d v="1899-12-30T11:27:00"/>
    <d v="2022-08-31T00:00:00"/>
    <d v="1899-12-30T12:35:00"/>
    <d v="2022-08-04T11:27:00"/>
    <d v="2022-08-31T12:35:00"/>
    <d v="1900-01-05T09:08:00"/>
    <s v="Falla funcional simple"/>
    <x v="1"/>
  </r>
  <r>
    <x v="7"/>
    <x v="1"/>
    <x v="1"/>
    <s v="Error en el registro de correo"/>
    <s v="Se tiene un error con los correos registrados de las oportunidades, son correos correctos pero al momento de mandar las oportunidades estas no pasan y reportan un error en el formato de la direccion de correo."/>
    <s v="Incidencia"/>
    <x v="0"/>
    <s v="Urgente"/>
    <s v="Grabiel Palacios"/>
    <d v="2022-08-11T00:00:00"/>
    <d v="1899-12-30T14:24:00"/>
    <d v="2022-08-31T00:00:00"/>
    <d v="1899-12-30T12:17:00"/>
    <d v="2022-08-11T14:24:00"/>
    <d v="2022-08-31T12:17:00"/>
    <d v="1900-01-03T13:53:00"/>
    <s v="Falla funcional simple"/>
    <x v="1"/>
  </r>
  <r>
    <x v="8"/>
    <x v="1"/>
    <x v="0"/>
    <s v="Almacenamiento del código de espacio en mayúsculas"/>
    <s v="En el módulo consejero, el código del espacio debe ser un campo que permita solo mayúsculas. Si el campo es tipeado en minúsculas, el sistema lo cambia automáticamente a mayúsculas, lo cual esta bien. Sin embargo, si en vez de digitar, el usuario pega (CTRL+V) de otra fuente, el sistema no realiza el cambio a mayúsculas y luego, cuando la oportunidad viaja a SG5 termina generando un error en el contrato."/>
    <s v="Incidencia"/>
    <x v="0"/>
    <s v="Normal"/>
    <s v="Luis Rojas"/>
    <d v="2022-08-11T00:00:00"/>
    <d v="1899-12-30T06:51:00"/>
    <d v="2022-08-31T00:00:00"/>
    <d v="1899-12-30T12:29:00"/>
    <d v="2022-08-11T18:51:00"/>
    <d v="2022-08-31T12:29:00"/>
    <d v="1900-01-03T09:38:00"/>
    <s v="Falla funcional simple"/>
    <x v="1"/>
  </r>
  <r>
    <x v="9"/>
    <x v="1"/>
    <x v="1"/>
    <s v="Desfase de las horas entre la interfaz y la BD"/>
    <s v="Se identificó un problema en el registro de movimientos de la oportunidad con la agenda."/>
    <s v="Incidencia"/>
    <x v="1"/>
    <s v="Urgente"/>
    <s v="Grabiel Palacios"/>
    <d v="2022-08-15T00:00:00"/>
    <d v="1899-12-30T09:39:00"/>
    <d v="2022-09-21T00:00:00"/>
    <d v="1899-12-30T09:21:00"/>
    <d v="2022-08-15T09:39:00"/>
    <m/>
    <m/>
    <m/>
    <x v="2"/>
  </r>
  <r>
    <x v="10"/>
    <x v="1"/>
    <x v="0"/>
    <s v="Fecha de creación "/>
    <s v="Oportunidad 20220816 - NEYRA NEYRA VICTOR PERCY no tiene fecha de creación. Esto impide cambiar a fase C Primera"/>
    <s v="Incidencia"/>
    <x v="0"/>
    <s v="Urgente"/>
    <s v="Alfredo Ponce"/>
    <d v="2022-08-19T00:00:00"/>
    <d v="1899-12-30T08:53:00"/>
    <d v="2022-08-31T00:00:00"/>
    <d v="1899-12-30T12:31:00"/>
    <d v="2022-08-19T08:53:00"/>
    <d v="2022-08-31T12:31:00"/>
    <d v="1900-01-01T19:38:00"/>
    <s v="Falla funcional simple"/>
    <x v="1"/>
  </r>
  <r>
    <x v="11"/>
    <x v="1"/>
    <x v="0"/>
    <s v="Reservas y agendas NO GRABA"/>
    <s v="Usuarios reportan que no pueden grabar registro de reservas y agendas"/>
    <s v="Incidencia"/>
    <x v="0"/>
    <s v="Urgente"/>
    <s v="Alfredo Ponce"/>
    <d v="2022-08-19T00:00:00"/>
    <d v="1899-12-30T08:59:00"/>
    <d v="2022-08-22T00:00:00"/>
    <d v="1899-12-30T11:54:00"/>
    <d v="2022-08-19T08:59:00"/>
    <d v="2022-08-22T11:54:00"/>
    <d v="1899-12-30T10:55:00"/>
    <s v="Falla funcional simple"/>
    <x v="0"/>
  </r>
  <r>
    <x v="12"/>
    <x v="1"/>
    <x v="1"/>
    <s v="Envío oportundad - Carnet extranjería"/>
    <s v="Al enviar la oportunidad 20220829 - LOPEZ SULBARAN ANGEL GABRIEL , se obtiene el siguiente mensaje: Fracaso: {&quot;codigo&quot;:&quot;0003&quot;,&quot;descripcion&quot;:&quot;Las variables ingresadas son incorrectas&quot;,&quot;mensaje&quot;:{&quot;tipo_documento&quot;:&quot;El campo es obligatorio&quot;,&quot;numero_documento&quot;:&quot;El campo solo debe contener 8 caracteres&quot;}}_x000a__x000a_No logrando enviar la oportunidad a SG5"/>
    <s v="Incidencia"/>
    <x v="0"/>
    <s v="Urgente"/>
    <s v="Alfredo Ponce"/>
    <d v="2022-08-29T00:00:00"/>
    <d v="1899-12-30T11:50:00"/>
    <d v="2022-08-31T00:00:00"/>
    <d v="1899-12-30T11:12:00"/>
    <d v="2022-08-29T11:50:00"/>
    <d v="2022-08-31T11:12:00"/>
    <d v="1899-12-30T15:22:00"/>
    <s v="Falla funcional simple"/>
    <x v="0"/>
  </r>
  <r>
    <x v="13"/>
    <x v="2"/>
    <x v="1"/>
    <s v="Error"/>
    <s v="Al enviar oportunidad 20220905 - VIGO MEZA EDITH muestra en el campo Mensaje Kunaq: Fracaso: Error del servicio de correo. Se adjunta captura."/>
    <s v="Incidencia"/>
    <x v="0"/>
    <s v="Urgente"/>
    <s v="Alfredo Ponce"/>
    <d v="2022-09-05T14:00:00"/>
    <d v="2022-09-05T14:00:00"/>
    <d v="2022-09-08T11:36:00"/>
    <d v="2022-09-08T11:36:00"/>
    <d v="2022-09-05T14:00:00"/>
    <d v="2022-09-08T11:36:00"/>
    <d v="1899-12-30T21:36:00"/>
    <s v="Falla funcional simple"/>
    <x v="0"/>
  </r>
  <r>
    <x v="14"/>
    <x v="2"/>
    <x v="0"/>
    <s v="Fecha de creación - Oportunidad 20220903"/>
    <s v="Oportunidad 20220903 - BALVIN QUISPE DE TICLIAHUANCA ZENAIDA AYDEE no tiene fecha de creación. Esto impide cambiar a fase C Primera"/>
    <s v="Incidencia"/>
    <x v="0"/>
    <s v="Urgente"/>
    <s v="Alfredo Ponce"/>
    <d v="2022-09-06T09:36:00"/>
    <d v="2022-09-06T09:36:00"/>
    <d v="2022-09-08T11:33:00"/>
    <d v="2022-09-08T11:33:00"/>
    <d v="2022-09-06T09:36:00"/>
    <d v="2022-09-08T11:33:00"/>
    <d v="1899-12-30T17:57:00"/>
    <s v="Falla funcional simple"/>
    <x v="0"/>
  </r>
  <r>
    <x v="15"/>
    <x v="2"/>
    <x v="0"/>
    <s v="Fecha de creación - Oportunidad 20220906"/>
    <s v="Oportunidad 20220906 - CURILLO SANTOS DIANA GABRIELA no tiene fecha de creación. Esto impide cambiar a fase C Primera"/>
    <s v="_x000a_Incidencia"/>
    <x v="0"/>
    <s v="Urgente"/>
    <s v="Alfredo Ponce"/>
    <d v="2022-09-06T17:21:00"/>
    <d v="2022-09-06T17:21:00"/>
    <d v="2022-09-08T11:34:00"/>
    <d v="2022-09-08T11:34:00"/>
    <d v="2022-09-06T17:21:00"/>
    <d v="2022-09-08T11:34:00"/>
    <d v="1899-12-30T10:13:00"/>
    <s v="Falla funcional simple"/>
    <x v="0"/>
  </r>
  <r>
    <x v="16"/>
    <x v="2"/>
    <x v="0"/>
    <s v="Fecha de creación - Oportunidad 20220908"/>
    <s v="_x0009_Oportunidad 20220908 - MARCHENA GONZALES JAIME DOMINGO no tiene fecha de creación. Esto impide cambiar a fase C Primera"/>
    <s v="Incidencia"/>
    <x v="0"/>
    <s v="Urgente"/>
    <s v="Alfredo Ponce"/>
    <d v="2022-09-09T09:34:00"/>
    <d v="2022-09-09T09:34:00"/>
    <d v="2022-09-09T17:09:00"/>
    <d v="2022-09-09T17:09:00"/>
    <d v="2022-09-09T09:34:00"/>
    <d v="2022-09-09T17:09:00"/>
    <d v="1899-12-30T07:35:00"/>
    <s v="Falla funcional simple"/>
    <x v="0"/>
  </r>
  <r>
    <x v="17"/>
    <x v="2"/>
    <x v="0"/>
    <s v="Búsqueda de agenda"/>
    <s v="Al realizar búsquedas en las agendas, éstas se realizaban haciendo cambios en la fecha &quot;hasta&quot;, sin embargo para todos los usuarios (las capturas que se adjuntarán corresponden al usuario APELAEZ con la oportunidad MATOS QUISPE JANI JOVISA ) no es posible. Se probó cambiando la fecha &quot;de&quot; y la búsqueda se realiza."/>
    <s v="_x000a_Incidencia"/>
    <x v="0"/>
    <s v="Urgente"/>
    <s v="Alfredo Ponce"/>
    <d v="2022-09-09T16:36:00"/>
    <d v="2022-09-09T16:36:00"/>
    <d v="2022-10-03T17:27:00"/>
    <d v="2022-10-03T17:27:00"/>
    <d v="2022-09-09T16:36:00"/>
    <d v="2022-10-03T17:27:00"/>
    <d v="1900-01-04T08:51:00"/>
    <s v="Falla funcional simple"/>
    <x v="1"/>
  </r>
  <r>
    <x v="18"/>
    <x v="2"/>
    <x v="0"/>
    <s v="Fecha de creación - Oportunidad 20220909"/>
    <s v="_x0009_Oportunidad 20220909 - RIVERO ZAVALA JORE no tiene fecha de creación"/>
    <s v="Incidencia"/>
    <x v="0"/>
    <s v="Urgente"/>
    <s v="Alfredo Ponce"/>
    <d v="2022-09-10T10:04:00"/>
    <d v="2022-09-10T10:04:00"/>
    <d v="2022-10-03T17:55:00"/>
    <d v="2022-10-03T17:55:00"/>
    <d v="2022-09-10T10:04:00"/>
    <d v="2022-10-03T17:55:00"/>
    <d v="1900-01-04T07:51:00"/>
    <s v="Falla funcional simple"/>
    <x v="1"/>
  </r>
  <r>
    <x v="19"/>
    <x v="2"/>
    <x v="1"/>
    <s v="Diferencia horario"/>
    <s v="Estimados, se han venido ubicando oportunidades con diferencia de horario. Específicamente en la fecha de creación con el registro en la BD. Se adjuntan capturas, corresponderán a la oportunidad 20220907 - TINTAYO UNTIVEROS MARISOL HERMELINDA"/>
    <s v="_x000a_Incidencia"/>
    <x v="1"/>
    <s v="Urgente"/>
    <s v="Alfredo Ponce"/>
    <d v="2022-09-10T10:11:00"/>
    <d v="2022-09-10T10:11:00"/>
    <d v="2022-09-21T00:00:00"/>
    <d v="1899-12-30T09:20:00"/>
    <d v="2022-09-10T10:11:00"/>
    <m/>
    <m/>
    <m/>
    <x v="2"/>
  </r>
  <r>
    <x v="20"/>
    <x v="2"/>
    <x v="0"/>
    <s v="Fecha de creación - Oportunidad 20220909"/>
    <s v="_x0009_Oportunidad 20220909 - CHAVESTA PISFIL DONAL ELMER no tiene fecha de creación."/>
    <s v="Incidencia"/>
    <x v="0"/>
    <s v="Urgente"/>
    <s v="Alfredo Ponce"/>
    <d v="2022-09-10T13:40:00"/>
    <d v="2022-09-10T13:40:00"/>
    <d v="2022-10-03T17:55:00"/>
    <d v="2022-10-03T17:55:00"/>
    <d v="2022-09-10T13:40:00"/>
    <d v="2022-10-03T17:55:00"/>
    <d v="1900-01-04T04:15:00"/>
    <s v="Falla funcional simple"/>
    <x v="1"/>
  </r>
  <r>
    <x v="21"/>
    <x v="2"/>
    <x v="0"/>
    <s v="Fecha de creación - Oportunidad 20220909"/>
    <s v="_x0009_Oportunidad 20220909 - NIÑO BURGA YOLANDA no tiene fecha de creación."/>
    <s v="_x000a_Incidencia"/>
    <x v="0"/>
    <s v="Urgente"/>
    <s v="Alfredo Ponce"/>
    <d v="2022-09-10T13:42:00"/>
    <d v="2022-09-10T13:42:00"/>
    <d v="2022-10-03T17:56:00"/>
    <d v="2022-10-03T17:56:00"/>
    <d v="2022-09-10T13:42:00"/>
    <d v="2022-10-03T17:56:00"/>
    <d v="1900-01-04T04:14:00"/>
    <s v="Falla funcional simple"/>
    <x v="1"/>
  </r>
  <r>
    <x v="22"/>
    <x v="2"/>
    <x v="0"/>
    <s v="Fecha de creación - Oportunidad 20220910"/>
    <s v="Oportunidad 20220910 - POCOHUANCA CALLATA LUCIO no tiene fecha de creación. Se adjunta captura."/>
    <s v="Incidencia"/>
    <x v="0"/>
    <s v="Urgente"/>
    <s v="Alfredo Ponce"/>
    <d v="2022-09-12T09:23:00"/>
    <d v="2022-09-12T09:23:00"/>
    <d v="2022-10-03T17:56:00"/>
    <d v="2022-10-03T17:56:00"/>
    <d v="2022-09-12T09:23:00"/>
    <d v="2022-10-03T17:56:00"/>
    <d v="1900-01-04T08:33:00"/>
    <s v="Falla funcional simple"/>
    <x v="1"/>
  </r>
  <r>
    <x v="23"/>
    <x v="2"/>
    <x v="0"/>
    <s v="Interés servicio funerario"/>
    <s v="_x0009_No refleja el cambio en el interés para el producto SF000004, sede Lambayeque, NF. Se valida en las tablas del CRM el cambio realizado desde el SG5, sin embargo no se refleja al ser seleccionado por el consejero."/>
    <s v="_x000a_Incidencia"/>
    <x v="0"/>
    <s v="Urgente"/>
    <s v="Alfredo Ponce"/>
    <d v="2022-09-13T12:57:00"/>
    <d v="2022-09-13T12:57:00"/>
    <d v="2022-10-03T17:20:00"/>
    <d v="2022-10-03T17:20:00"/>
    <d v="2022-09-13T12:57:00"/>
    <d v="2022-10-03T17:20:00"/>
    <d v="1900-01-03T20:23:00"/>
    <s v="Falla funcional simple"/>
    <x v="1"/>
  </r>
  <r>
    <x v="24"/>
    <x v="2"/>
    <x v="1"/>
    <s v="Error en la regla de diferencia de 5h"/>
    <s v="Algunas oportunidades se crean sin respetar la regla de las 5h de desfase en el CRM."/>
    <s v="Incidencia"/>
    <x v="0"/>
    <s v="Alta"/>
    <s v="Luis Rojas"/>
    <d v="2022-09-13T17:45:00"/>
    <d v="2022-09-13T17:45:00"/>
    <d v="2022-09-28T00:00:00"/>
    <d v="1899-12-30T16:39:00"/>
    <d v="2022-09-13T17:45:00"/>
    <d v="2022-09-28T16:39:00"/>
    <d v="1900-01-02T14:54:00"/>
    <s v="Falla funcional simple"/>
    <x v="1"/>
  </r>
  <r>
    <x v="25"/>
    <x v="2"/>
    <x v="1"/>
    <s v="Falla del log de creación"/>
    <s v="Al crease algunas oportunidades, el log de creación no figura/guarda."/>
    <s v="_x000a_Incidencia"/>
    <x v="0"/>
    <s v="Alta"/>
    <s v="Luis Rojas"/>
    <d v="2022-09-13T17:48:00"/>
    <d v="2022-09-13T17:48:00"/>
    <d v="2022-10-03T17:58:00"/>
    <d v="2022-10-03T17:58:00"/>
    <d v="2022-09-13T17:48:00"/>
    <d v="2022-10-03T17:58:00"/>
    <d v="1900-01-03T16:10:00"/>
    <s v="Falla funcional simple"/>
    <x v="1"/>
  </r>
  <r>
    <x v="26"/>
    <x v="2"/>
    <x v="0"/>
    <s v="Agendas están ligadas al contacto"/>
    <s v="Las agendas están ligadas al contacto, debiendo estar ligadas a la oportunidad."/>
    <s v="Incidencia"/>
    <x v="0"/>
    <s v="Alta"/>
    <s v="Luis Rojas"/>
    <d v="2022-09-13T17:51:00"/>
    <d v="2022-09-13T17:51:00"/>
    <d v="2022-10-03T17:22:00"/>
    <d v="2022-10-03T17:22:00"/>
    <d v="2022-09-13T17:51:00"/>
    <d v="2022-10-03T17:22:00"/>
    <d v="1900-01-03T15:31:00"/>
    <s v="Falla funcional simple"/>
    <x v="1"/>
  </r>
  <r>
    <x v="27"/>
    <x v="2"/>
    <x v="0"/>
    <s v="Duplicidad de oportunidades"/>
    <s v="_x0009_Se tienen la oportunidad 20220919 - PEREZ ARTEAGA TITO YOEL asignada a los consejeros Saturnino Jara Santistevan y Oscar Hugo San Martin Castillo vta. Tienen la misma fecha de creación. Por favor su apoyo con la revisión."/>
    <s v="_x000a_Incidencia"/>
    <x v="0"/>
    <s v="Urgente"/>
    <s v="Alfredo Ponce"/>
    <d v="2022-09-20T13:00:00"/>
    <d v="2022-09-20T13:00:00"/>
    <d v="2022-10-03T16:24:00"/>
    <d v="2022-10-03T16:24:00"/>
    <d v="2022-09-20T13:00:00"/>
    <d v="2022-10-03T16:24:00"/>
    <d v="1900-01-02T03:24:00"/>
    <s v="Falla funcional simple"/>
    <x v="1"/>
  </r>
  <r>
    <x v="28"/>
    <x v="2"/>
    <x v="0"/>
    <s v="Reservas y agendas NO GRABA"/>
    <s v="se está modificando la dirección de la oportunidad 20220819 - TIMOTEO CAMPOVERDE JOSE ALEXANDER, se tiene el mensaje &quot;El registro se grabo correctamente&quot;"/>
    <s v="Incidencia"/>
    <x v="0"/>
    <s v="Urgente"/>
    <s v="Alfredo Ponce"/>
    <d v="2022-09-21T11:26:00"/>
    <d v="2022-09-21T11:26:00"/>
    <d v="2022-10-03T16:20:00"/>
    <d v="2022-10-03T16:20:00"/>
    <d v="2022-09-21T11:26:00"/>
    <d v="2022-10-03T16:20:00"/>
    <d v="1900-01-01T20:54:00"/>
    <s v="Falla funcional simple"/>
    <x v="1"/>
  </r>
  <r>
    <x v="29"/>
    <x v="2"/>
    <x v="0"/>
    <s v="Asignación de sede"/>
    <s v="Usuario Rayda Rita Vargas Perales C2 generó un caso con el contrato 2314 en Cusco II pero se generó con contrato 2314 de San Antonio"/>
    <s v="Incidencia"/>
    <x v="0"/>
    <s v="Urgente"/>
    <s v="Alfredo Ponce"/>
    <d v="2022-09-24T12:15:00"/>
    <d v="2022-09-24T12:15:00"/>
    <d v="2022-10-03T17:01:00"/>
    <d v="2022-10-03T17:01:00"/>
    <d v="2022-09-24T12:15:00"/>
    <d v="2022-10-03T17:01:00"/>
    <d v="1899-12-31T20:46:00"/>
    <s v="Falla funcional simple"/>
    <x v="1"/>
  </r>
  <r>
    <x v="30"/>
    <x v="2"/>
    <x v="1"/>
    <s v="Oportunidad cerrada"/>
    <s v="La oportunidad 20220906 - VIVANCO QUISPE URSIVIA LUCIA fue cerrada y enviada a SG5 el 16/9/2022 a las 7:22 p. m. El 22/9/2022 a las 11:40 a. m. se modificó la oportunidad en el CRM. Y se tiene un rechazo en SG5 a esta misma hora."/>
    <s v="Incidencia"/>
    <x v="0"/>
    <s v="Urgente"/>
    <s v="Alfredo Ponce"/>
    <d v="2022-09-26T15:21:00"/>
    <d v="2022-09-26T15:21:00"/>
    <d v="2022-10-03T16:33:00"/>
    <d v="2022-10-03T16:33:00"/>
    <d v="2022-09-26T15:21:00"/>
    <d v="2022-10-03T16:33:00"/>
    <d v="1899-12-31T17:12:00"/>
    <s v="Falla funcional simple"/>
    <x v="1"/>
  </r>
  <r>
    <x v="31"/>
    <x v="2"/>
    <x v="1"/>
    <s v="Oportunidades cerradas - no accesibles"/>
    <s v="_x0009_Las oportunidades no son accesibles por ningún usuario"/>
    <s v="Incidencia"/>
    <x v="0"/>
    <s v="Urgente"/>
    <s v="Alfredo Ponce"/>
    <d v="2022-09-28T09:35:00"/>
    <d v="2022-09-28T09:35:00"/>
    <d v="2022-10-03T16:23:00"/>
    <d v="2022-10-03T16:23:00"/>
    <d v="2022-09-28T09:35:00"/>
    <d v="2022-10-03T16:23:00"/>
    <d v="1899-12-31T06:48:00"/>
    <s v="Falla funcional simple"/>
    <x v="1"/>
  </r>
  <r>
    <x v="32"/>
    <x v="3"/>
    <x v="0"/>
    <s v="Fecha de creación"/>
    <s v="Se identificó registros sin que hayan rellenado los datos obligatorios en c-primera y el sistema permitió. Se adjunta captura de un caso y relación de oportunidades en este estado."/>
    <s v="Incidencia"/>
    <x v="0"/>
    <s v="Urgente"/>
    <s v="Alfredo Ponce"/>
    <d v="2022-10-24T00:00:00"/>
    <d v="1899-12-30T08:39:00"/>
    <d v="2022-10-25T00:00:00"/>
    <s v="14:27:00 p. m."/>
    <d v="2022-10-24T08:39:00"/>
    <d v="2022-10-25T14:27:00"/>
    <d v="1899-12-30T13:48:00"/>
    <s v="Falla funcional simple"/>
    <x v="0"/>
  </r>
  <r>
    <x v="33"/>
    <x v="3"/>
    <x v="0"/>
    <s v="Fecha de creación"/>
    <s v="_x0009_OPORTUNIDAD 20221017 - BELTRAN CISNEROS LILIANA DEL PILAR NO TIENE FECHA DE CREACIÓN."/>
    <s v="Incidencia"/>
    <x v="0"/>
    <s v="Urgente"/>
    <s v="Alfredo Ponce"/>
    <d v="2022-10-17T00:00:00"/>
    <s v="17:31:00 p. m."/>
    <d v="2022-10-25T00:00:00"/>
    <s v="14:28:00 p. m."/>
    <d v="2022-10-17T17:31:00"/>
    <d v="2022-10-25T14:28:00"/>
    <d v="1899-12-31T20:57:00"/>
    <s v="Falla funcional simple"/>
    <x v="1"/>
  </r>
  <r>
    <x v="34"/>
    <x v="3"/>
    <x v="0"/>
    <s v="Funcionalidad de datos obligatorios C-primera"/>
    <s v="Oportunidad 20221021 - BARRIOS SARMIENTO ANDRES ARTURO no tiene fecha de creación."/>
    <s v="Incidencia"/>
    <x v="0"/>
    <s v="Urgente"/>
    <s v="Alfredo Ponce"/>
    <d v="2022-10-14T00:00:00"/>
    <s v="13:38:00 p.m."/>
    <d v="2022-10-26T00:00:00"/>
    <d v="1899-12-30T12:43:00"/>
    <d v="2022-10-24T13:38:00"/>
    <d v="2022-10-25T12:43:00"/>
    <d v="1899-12-30T07:05:00"/>
    <s v="Falla funcional simple"/>
    <x v="0"/>
  </r>
  <r>
    <x v="35"/>
    <x v="3"/>
    <x v="0"/>
    <s v="Contrato de servicio 9001022"/>
    <s v="Se tiene el contacto con DNI 32852495, y oportunidad 20220619 - BOLAÑOS RODRIGUEZ JAIME HELI que tiene contrato generado en SG5 pero que no figura en contrato de servicio. Se requiere para generar un caso."/>
    <s v="Incidencia"/>
    <x v="0"/>
    <s v="Urgente"/>
    <s v="Alfredo Ponce"/>
    <d v="2022-10-28T00:00:00"/>
    <d v="1899-12-30T11:39:00"/>
    <d v="2022-10-29T00:00:00"/>
    <d v="1899-12-30T11:17:00"/>
    <d v="2022-10-28T11:39:00"/>
    <d v="2022-10-29T11:17:00"/>
    <d v="1899-12-30T07:20:00"/>
    <s v="Falla funcional simple"/>
    <x v="0"/>
  </r>
  <r>
    <x v="36"/>
    <x v="4"/>
    <x v="1"/>
    <s v="Administración usuarios base de datos"/>
    <s v="No es posible administrar usuarios en la base de datos MySql del servidor, y al crear usuarios se muestra un mensaje indicando que la indexación para la tabla bd está corrupta. Código de error 1034."/>
    <s v="Incidencia"/>
    <x v="0"/>
    <s v="Urgente"/>
    <s v="Alfredo Ponce"/>
    <d v="2022-11-02T00:00:00"/>
    <d v="1899-12-30T12:57:00"/>
    <d v="2022-11-21T00:00:00"/>
    <d v="1899-12-30T10:03:00"/>
    <d v="2022-11-02T12:57:00"/>
    <d v="2022-11-21T10:03:00"/>
    <d v="1900-01-03T05:06:00"/>
    <s v="Falla funcional simple"/>
    <x v="1"/>
  </r>
  <r>
    <x v="37"/>
    <x v="4"/>
    <x v="0"/>
    <s v="Derecho de sepultura"/>
    <s v="El sistema permite enviar al supervisor cuando se selecciona SERVICIO ADICIONAL pero sin cantidad. Caso ejemplo oportunidad 20221030 - SAFORAS HUAMAN JENNY EDITH_x000a_Para este caso, la sección debe trabajar con la misma lógica de las otras secciones, si esta activada la cantidad debe ser mayor o igual a 1, siendo una validación de B-segunda."/>
    <s v="Incidencia"/>
    <x v="0"/>
    <s v="Urgente"/>
    <s v="Alfredo Ponce"/>
    <d v="2022-11-07T00:00:00"/>
    <s v="16:34:00 p.m."/>
    <d v="2022-11-17T00:00:00"/>
    <d v="1899-12-30T12:23:00"/>
    <d v="2022-11-07T16:34:00"/>
    <d v="2022-11-17T12:23:00"/>
    <d v="1900-01-01T11:49:00"/>
    <s v="Falla funcional simple"/>
    <x v="1"/>
  </r>
  <r>
    <x v="38"/>
    <x v="4"/>
    <x v="0"/>
    <s v="Reservado a primera"/>
    <s v="Al cambiar de fase a la oportunidad 20221102 - PAUCAR QUISPE NELSON a primera retorna a Reservado. Cabe indicar que se ingresan todos los datos obligatorios. No muestra ningún mensaje de error. Hasta el momento es la única oportunidad. Se contrasta que con otras oportunidades se logra cambiar de fase"/>
    <s v="Incidencia"/>
    <x v="0"/>
    <s v="Alta"/>
    <s v="Alfredo Ponce"/>
    <d v="2022-11-08T00:00:00"/>
    <s v="13:02:00 p.m."/>
    <d v="2022-11-09T00:00:00"/>
    <s v="12:39:00p. m."/>
    <d v="2022-11-08T13:02:00"/>
    <d v="2022-11-09T12:39:00"/>
    <d v="1899-12-30T07:37:00"/>
    <s v="Falla funcional simple"/>
    <x v="0"/>
  </r>
  <r>
    <x v="39"/>
    <x v="4"/>
    <x v="1"/>
    <s v="Rechazo"/>
    <s v="Oportunidad 20221102 - CHOCCECHANCA CUADRO ANDREA ANTONIA tuvo un rechazo en SG5, el CRM devuelve Fracaso (se adjuntará captura), sin embargo recepciona y graba el rechazo en el CRM. SG5 no actualiza. Por favor su apoyo indicando como proceder en este caso."/>
    <s v="_x000a_Incidencia"/>
    <x v="0"/>
    <s v="Urgente"/>
    <s v="Alfredo Ponce"/>
    <d v="2022-11-08T00:00:00"/>
    <s v="13:25:00 p.m."/>
    <d v="2022-11-09T00:00:00"/>
    <d v="1899-12-30T12:29:00"/>
    <d v="2022-11-08T13:25:00"/>
    <d v="2022-11-09T12:29:00"/>
    <d v="1899-12-30T07:04:00"/>
    <s v="Falla funcional simple"/>
    <x v="0"/>
  </r>
  <r>
    <x v="40"/>
    <x v="4"/>
    <x v="0"/>
    <s v="Fecha de creación"/>
    <s v="Oportunidad 20221109 - ARRIAGA VALDERRAMA MARCO RAFAEL no tiene fecha de creación."/>
    <s v="Incidencia"/>
    <x v="0"/>
    <s v="Urgente"/>
    <s v="Alfredo Ponce"/>
    <d v="2022-11-09T00:00:00"/>
    <s v="17:48:00 p.m."/>
    <d v="2022-11-09T00:00:00"/>
    <s v="18:53:00 p. m."/>
    <d v="2022-11-09T17:48:00"/>
    <d v="2022-11-09T18:53:00"/>
    <d v="1899-12-30T01:05:00"/>
    <s v="Falla funcional simple"/>
    <x v="0"/>
  </r>
  <r>
    <x v="41"/>
    <x v="4"/>
    <x v="1"/>
    <s v="Acceder al CRM sin necesidad de tener usuario ni contraseña"/>
    <s v="Se encontro encontro una forma de acceder al CRM de un colaborador sin necesidad de tener su usuario ni contraseña, usando el link del CRM - Ecuador."/>
    <s v="_x000a_Incidencia"/>
    <x v="2"/>
    <s v="Normal"/>
    <s v="Alfredo Ponce"/>
    <d v="2022-11-28T00:00:00"/>
    <d v="1899-12-30T12:42:00"/>
    <m/>
    <m/>
    <d v="2022-11-28T12:42:00"/>
    <m/>
    <m/>
    <s v="Falla funcional simple"/>
    <x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7.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8.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9.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B688917C-59B4-444D-9D11-371E897A2608}" name="TablaDinámica8" cacheId="206" applyNumberFormats="0" applyBorderFormats="0" applyFontFormats="0" applyPatternFormats="0" applyAlignmentFormats="0" applyWidthHeightFormats="1" dataCaption="Valores" updatedVersion="7" minRefreshableVersion="3" useAutoFormatting="1" itemPrintTitles="1" createdVersion="7" indent="0" outline="1" outlineData="1" multipleFieldFilters="0">
  <location ref="G161:H204" firstHeaderRow="1" firstDataRow="1" firstDataCol="1"/>
  <pivotFields count="18">
    <pivotField axis="axisRow" showAll="0" sortType="ascending">
      <items count="43">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t="default"/>
      </items>
      <autoSortScope>
        <pivotArea dataOnly="0" outline="0" fieldPosition="0">
          <references count="1">
            <reference field="4294967294" count="1" selected="0">
              <x v="0"/>
            </reference>
          </references>
        </pivotArea>
      </autoSortScope>
    </pivotField>
    <pivotField showAll="0">
      <items count="6">
        <item x="0"/>
        <item x="1"/>
        <item x="3"/>
        <item x="4"/>
        <item x="2"/>
        <item t="default"/>
      </items>
    </pivotField>
    <pivotField showAll="0">
      <items count="3">
        <item x="0"/>
        <item x="1"/>
        <item t="default"/>
      </items>
    </pivotField>
    <pivotField showAll="0"/>
    <pivotField showAll="0"/>
    <pivotField showAll="0"/>
    <pivotField showAll="0">
      <items count="4">
        <item x="2"/>
        <item x="0"/>
        <item x="1"/>
        <item t="default"/>
      </items>
    </pivotField>
    <pivotField showAll="0"/>
    <pivotField showAll="0"/>
    <pivotField numFmtId="14" showAll="0"/>
    <pivotField showAll="0"/>
    <pivotField numFmtId="14" showAll="0"/>
    <pivotField showAll="0"/>
    <pivotField numFmtId="22" showAll="0"/>
    <pivotField showAll="0"/>
    <pivotField dataField="1" showAll="0"/>
    <pivotField showAll="0"/>
    <pivotField showAll="0">
      <items count="4">
        <item x="2"/>
        <item x="0"/>
        <item x="1"/>
        <item t="default"/>
      </items>
    </pivotField>
  </pivotFields>
  <rowFields count="1">
    <field x="0"/>
  </rowFields>
  <rowItems count="43">
    <i>
      <x v="41"/>
    </i>
    <i>
      <x v="19"/>
    </i>
    <i>
      <x v="9"/>
    </i>
    <i>
      <x v="40"/>
    </i>
    <i>
      <x v="5"/>
    </i>
    <i>
      <x/>
    </i>
    <i>
      <x v="39"/>
    </i>
    <i>
      <x v="34"/>
    </i>
    <i>
      <x v="35"/>
    </i>
    <i>
      <x v="16"/>
    </i>
    <i>
      <x v="38"/>
    </i>
    <i>
      <x v="15"/>
    </i>
    <i>
      <x v="11"/>
    </i>
    <i>
      <x v="32"/>
    </i>
    <i>
      <x v="12"/>
    </i>
    <i>
      <x v="3"/>
    </i>
    <i>
      <x v="14"/>
    </i>
    <i>
      <x v="2"/>
    </i>
    <i>
      <x v="13"/>
    </i>
    <i>
      <x v="31"/>
    </i>
    <i>
      <x v="30"/>
    </i>
    <i>
      <x v="29"/>
    </i>
    <i>
      <x v="33"/>
    </i>
    <i>
      <x v="1"/>
    </i>
    <i>
      <x v="37"/>
    </i>
    <i>
      <x v="10"/>
    </i>
    <i>
      <x v="28"/>
    </i>
    <i>
      <x v="27"/>
    </i>
    <i>
      <x v="24"/>
    </i>
    <i>
      <x v="36"/>
    </i>
    <i>
      <x v="8"/>
    </i>
    <i>
      <x v="7"/>
    </i>
    <i>
      <x v="26"/>
    </i>
    <i>
      <x v="25"/>
    </i>
    <i>
      <x v="23"/>
    </i>
    <i>
      <x v="21"/>
    </i>
    <i>
      <x v="20"/>
    </i>
    <i>
      <x v="18"/>
    </i>
    <i>
      <x v="22"/>
    </i>
    <i>
      <x v="17"/>
    </i>
    <i>
      <x v="6"/>
    </i>
    <i>
      <x v="4"/>
    </i>
    <i t="grand">
      <x/>
    </i>
  </rowItems>
  <colItems count="1">
    <i/>
  </colItems>
  <dataFields count="1">
    <dataField name="Máx. de Horas totales" fld="15" subtotal="max" baseField="0" baseItem="0" numFmtId="46"/>
  </dataFields>
  <formats count="1">
    <format dxfId="92">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D8C720C0-7D04-44AE-9E0C-0AD52E7A7347}" name="TablaDinámica43" cacheId="206" applyNumberFormats="0" applyBorderFormats="0" applyFontFormats="0" applyPatternFormats="0" applyAlignmentFormats="0" applyWidthHeightFormats="1" dataCaption="Valores" updatedVersion="7" minRefreshableVersion="3" useAutoFormatting="1" itemPrintTitles="1" createdVersion="7" indent="0" outline="1" outlineData="1" multipleFieldFilters="0" chartFormat="14">
  <location ref="A18:B22" firstHeaderRow="1" firstDataRow="1" firstDataCol="1"/>
  <pivotFields count="18">
    <pivotField dataField="1" showAll="0"/>
    <pivotField showAll="0">
      <items count="6">
        <item x="0"/>
        <item x="1"/>
        <item x="3"/>
        <item x="4"/>
        <item x="2"/>
        <item t="default"/>
      </items>
    </pivotField>
    <pivotField showAll="0">
      <items count="3">
        <item x="0"/>
        <item x="1"/>
        <item t="default"/>
      </items>
    </pivotField>
    <pivotField showAll="0"/>
    <pivotField showAll="0"/>
    <pivotField showAll="0"/>
    <pivotField axis="axisRow" showAll="0">
      <items count="4">
        <item x="0"/>
        <item x="1"/>
        <item x="2"/>
        <item t="default"/>
      </items>
    </pivotField>
    <pivotField showAll="0"/>
    <pivotField showAll="0"/>
    <pivotField numFmtId="14" showAll="0"/>
    <pivotField showAll="0"/>
    <pivotField showAll="0"/>
    <pivotField showAll="0"/>
    <pivotField showAll="0"/>
    <pivotField showAll="0"/>
    <pivotField showAll="0"/>
    <pivotField showAll="0"/>
    <pivotField showAll="0">
      <items count="4">
        <item x="2"/>
        <item x="0"/>
        <item x="1"/>
        <item t="default"/>
      </items>
    </pivotField>
  </pivotFields>
  <rowFields count="1">
    <field x="6"/>
  </rowFields>
  <rowItems count="4">
    <i>
      <x/>
    </i>
    <i>
      <x v="1"/>
    </i>
    <i>
      <x v="2"/>
    </i>
    <i t="grand">
      <x/>
    </i>
  </rowItems>
  <colItems count="1">
    <i/>
  </colItems>
  <dataFields count="1">
    <dataField name="Cuenta de Código" fld="0" subtotal="count" baseField="6" baseItem="0"/>
  </dataFields>
  <chartFormats count="3">
    <chartFormat chart="4" format="12" series="1">
      <pivotArea type="data" outline="0" fieldPosition="0">
        <references count="1">
          <reference field="4294967294" count="1" selected="0">
            <x v="0"/>
          </reference>
        </references>
      </pivotArea>
    </chartFormat>
    <chartFormat chart="10" format="0" series="1">
      <pivotArea type="data" outline="0" fieldPosition="0">
        <references count="1">
          <reference field="4294967294" count="1" selected="0">
            <x v="0"/>
          </reference>
        </references>
      </pivotArea>
    </chartFormat>
    <chartFormat chart="13" format="2"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FB079420-F1B2-429D-A6A4-E019F0BFF8E8}" name="TablaDinámica25" cacheId="1" applyNumberFormats="0" applyBorderFormats="0" applyFontFormats="0" applyPatternFormats="0" applyAlignmentFormats="0" applyWidthHeightFormats="1" dataCaption="Valores" updatedVersion="7" minRefreshableVersion="3" useAutoFormatting="1" rowGrandTotals="0" colGrandTotals="0" itemPrintTitles="1" createdVersion="7" indent="0" compact="0" compactData="0" multipleFieldFilters="0" chartFormat="12">
  <location ref="A3:B6" firstHeaderRow="1" firstDataRow="1" firstDataCol="1"/>
  <pivotFields count="18">
    <pivotField dataField="1"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axis="axisRow" compact="0" outline="0" showAll="0" defaultSubtotal="0">
      <items count="4">
        <item x="0"/>
        <item m="1" x="3"/>
        <item x="1"/>
        <item x="2"/>
      </items>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numFmtId="14"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s>
  <rowFields count="1">
    <field x="6"/>
  </rowFields>
  <rowItems count="3">
    <i>
      <x/>
    </i>
    <i>
      <x v="2"/>
    </i>
    <i>
      <x v="3"/>
    </i>
  </rowItems>
  <colItems count="1">
    <i/>
  </colItems>
  <dataFields count="1">
    <dataField name="Cuenta de Código" fld="0" subtotal="count" baseField="6" baseItem="0"/>
  </dataFields>
  <chartFormats count="4">
    <chartFormat chart="0" format="1" series="1">
      <pivotArea type="data" outline="0" fieldPosition="0">
        <references count="1">
          <reference field="4294967294" count="1" selected="0">
            <x v="0"/>
          </reference>
        </references>
      </pivotArea>
    </chartFormat>
    <chartFormat chart="5" format="3" series="1">
      <pivotArea type="data" outline="0" fieldPosition="0">
        <references count="1">
          <reference field="4294967294" count="1" selected="0">
            <x v="0"/>
          </reference>
        </references>
      </pivotArea>
    </chartFormat>
    <chartFormat chart="9" format="2" series="1">
      <pivotArea type="data" outline="0" fieldPosition="0">
        <references count="1">
          <reference field="4294967294" count="1" selected="0">
            <x v="0"/>
          </reference>
        </references>
      </pivotArea>
    </chartFormat>
    <chartFormat chart="10" format="3"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fillDownLabelsDefault="1"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4D97D589-7B03-4493-AD3D-5FEDC2DFD64E}" name="TablaDinámica42" cacheId="206" applyNumberFormats="0" applyBorderFormats="0" applyFontFormats="0" applyPatternFormats="0" applyAlignmentFormats="0" applyWidthHeightFormats="1" dataCaption="Valores" updatedVersion="7" minRefreshableVersion="3" useAutoFormatting="1" itemPrintTitles="1" mergeItem="1" createdVersion="7" indent="0" outline="1" outlineData="1" multipleFieldFilters="0" chartFormat="8">
  <location ref="A66:B109" firstHeaderRow="1" firstDataRow="1" firstDataCol="1"/>
  <pivotFields count="18">
    <pivotField axis="axisRow" showAll="0">
      <items count="43">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t="default"/>
      </items>
    </pivotField>
    <pivotField showAll="0">
      <items count="6">
        <item x="0"/>
        <item x="1"/>
        <item x="3"/>
        <item x="4"/>
        <item x="2"/>
        <item t="default"/>
      </items>
    </pivotField>
    <pivotField showAll="0">
      <items count="3">
        <item x="0"/>
        <item x="1"/>
        <item t="default"/>
      </items>
    </pivotField>
    <pivotField showAll="0"/>
    <pivotField showAll="0"/>
    <pivotField showAll="0"/>
    <pivotField showAll="0">
      <items count="4">
        <item x="2"/>
        <item x="0"/>
        <item x="1"/>
        <item t="default"/>
      </items>
    </pivotField>
    <pivotField showAll="0"/>
    <pivotField showAll="0"/>
    <pivotField numFmtId="14" showAll="0"/>
    <pivotField showAll="0"/>
    <pivotField numFmtId="14" showAll="0"/>
    <pivotField showAll="0"/>
    <pivotField numFmtId="22" showAll="0"/>
    <pivotField showAll="0"/>
    <pivotField dataField="1" showAll="0"/>
    <pivotField showAll="0"/>
    <pivotField showAll="0">
      <items count="4">
        <item x="2"/>
        <item x="0"/>
        <item x="1"/>
        <item t="default"/>
      </items>
    </pivotField>
  </pivotFields>
  <rowFields count="1">
    <field x="0"/>
  </rowFields>
  <rowItems count="43">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x v="41"/>
    </i>
    <i t="grand">
      <x/>
    </i>
  </rowItems>
  <colItems count="1">
    <i/>
  </colItems>
  <dataFields count="1">
    <dataField name="Promedio de Horas totales" fld="15" subtotal="average" baseField="0" baseItem="22"/>
  </dataFields>
  <formats count="1">
    <format dxfId="24">
      <pivotArea outline="0" collapsedLevelsAreSubtotals="1" fieldPosition="0"/>
    </format>
  </formats>
  <chartFormats count="1">
    <chartFormat chart="6" format="6"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A1E7EE20-9B04-4C62-B70F-A290A87D01B3}" name="TablaDinámica7" cacheId="206" applyNumberFormats="0" applyBorderFormats="0" applyFontFormats="0" applyPatternFormats="0" applyAlignmentFormats="0" applyWidthHeightFormats="1" dataCaption="Valores" updatedVersion="7" minRefreshableVersion="3" useAutoFormatting="1" itemPrintTitles="1" createdVersion="7" indent="0" outline="1" outlineData="1" multipleFieldFilters="0">
  <location ref="F106:G110" firstHeaderRow="1" firstDataRow="1" firstDataCol="1"/>
  <pivotFields count="18">
    <pivotField showAll="0"/>
    <pivotField showAll="0">
      <items count="6">
        <item x="0"/>
        <item x="1"/>
        <item x="3"/>
        <item x="4"/>
        <item x="2"/>
        <item t="default"/>
      </items>
    </pivotField>
    <pivotField showAll="0">
      <items count="3">
        <item x="0"/>
        <item x="1"/>
        <item t="default"/>
      </items>
    </pivotField>
    <pivotField dataField="1" showAll="0"/>
    <pivotField showAll="0"/>
    <pivotField showAll="0"/>
    <pivotField showAll="0">
      <items count="4">
        <item x="2"/>
        <item x="0"/>
        <item x="1"/>
        <item t="default"/>
      </items>
    </pivotField>
    <pivotField showAll="0"/>
    <pivotField showAll="0"/>
    <pivotField numFmtId="14" showAll="0"/>
    <pivotField showAll="0"/>
    <pivotField numFmtId="14" showAll="0"/>
    <pivotField showAll="0"/>
    <pivotField numFmtId="22" showAll="0"/>
    <pivotField showAll="0"/>
    <pivotField showAll="0"/>
    <pivotField showAll="0"/>
    <pivotField axis="axisRow" showAll="0">
      <items count="4">
        <item x="2"/>
        <item x="0"/>
        <item x="1"/>
        <item t="default"/>
      </items>
    </pivotField>
  </pivotFields>
  <rowFields count="1">
    <field x="17"/>
  </rowFields>
  <rowItems count="4">
    <i>
      <x/>
    </i>
    <i>
      <x v="1"/>
    </i>
    <i>
      <x v="2"/>
    </i>
    <i t="grand">
      <x/>
    </i>
  </rowItems>
  <colItems count="1">
    <i/>
  </colItems>
  <dataFields count="1">
    <dataField name="Cuenta de Descripción" fld="3"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6.xml><?xml version="1.0" encoding="utf-8"?>
<pivotTableDefinition xmlns="http://schemas.openxmlformats.org/spreadsheetml/2006/main" xmlns:mc="http://schemas.openxmlformats.org/markup-compatibility/2006" xmlns:xr="http://schemas.microsoft.com/office/spreadsheetml/2014/revision" mc:Ignorable="xr" xr:uid="{CB2C1D09-4A33-4578-9460-62FB3C41678C}" name="TablaDinámica41" cacheId="206" applyNumberFormats="0" applyBorderFormats="0" applyFontFormats="0" applyPatternFormats="0" applyAlignmentFormats="0" applyWidthHeightFormats="1" dataCaption="Valores" updatedVersion="7" minRefreshableVersion="3" useAutoFormatting="1" itemPrintTitles="1" createdVersion="7" indent="0" outline="1" outlineData="1" multipleFieldFilters="0" chartFormat="4">
  <location ref="A47:E54" firstHeaderRow="1" firstDataRow="2" firstDataCol="1"/>
  <pivotFields count="18">
    <pivotField dataField="1" showAll="0"/>
    <pivotField axis="axisRow" showAll="0">
      <items count="6">
        <item x="0"/>
        <item x="1"/>
        <item x="3"/>
        <item x="2"/>
        <item x="4"/>
        <item t="default"/>
      </items>
    </pivotField>
    <pivotField showAll="0">
      <items count="3">
        <item x="0"/>
        <item x="1"/>
        <item t="default"/>
      </items>
    </pivotField>
    <pivotField showAll="0"/>
    <pivotField showAll="0"/>
    <pivotField showAll="0"/>
    <pivotField showAll="0">
      <items count="4">
        <item x="2"/>
        <item x="0"/>
        <item x="1"/>
        <item t="default"/>
      </items>
    </pivotField>
    <pivotField showAll="0"/>
    <pivotField showAll="0"/>
    <pivotField numFmtId="14" showAll="0"/>
    <pivotField showAll="0"/>
    <pivotField numFmtId="14" showAll="0"/>
    <pivotField showAll="0"/>
    <pivotField numFmtId="22" showAll="0"/>
    <pivotField showAll="0"/>
    <pivotField showAll="0"/>
    <pivotField showAll="0"/>
    <pivotField axis="axisCol" showAll="0">
      <items count="4">
        <item x="2"/>
        <item x="0"/>
        <item x="1"/>
        <item t="default"/>
      </items>
    </pivotField>
  </pivotFields>
  <rowFields count="1">
    <field x="1"/>
  </rowFields>
  <rowItems count="6">
    <i>
      <x/>
    </i>
    <i>
      <x v="1"/>
    </i>
    <i>
      <x v="2"/>
    </i>
    <i>
      <x v="3"/>
    </i>
    <i>
      <x v="4"/>
    </i>
    <i t="grand">
      <x/>
    </i>
  </rowItems>
  <colFields count="1">
    <field x="17"/>
  </colFields>
  <colItems count="4">
    <i>
      <x/>
    </i>
    <i>
      <x v="1"/>
    </i>
    <i>
      <x v="2"/>
    </i>
    <i t="grand">
      <x/>
    </i>
  </colItems>
  <dataFields count="1">
    <dataField name="Cuenta de Código" fld="0" subtotal="count" baseField="1" baseItem="2"/>
  </dataFields>
  <chartFormats count="22">
    <chartFormat chart="0" format="0" series="1">
      <pivotArea type="data" outline="0" fieldPosition="0">
        <references count="2">
          <reference field="4294967294" count="1" selected="0">
            <x v="0"/>
          </reference>
          <reference field="17" count="1" selected="0">
            <x v="1"/>
          </reference>
        </references>
      </pivotArea>
    </chartFormat>
    <chartFormat chart="0" format="1" series="1">
      <pivotArea type="data" outline="0" fieldPosition="0">
        <references count="2">
          <reference field="4294967294" count="1" selected="0">
            <x v="0"/>
          </reference>
          <reference field="17" count="1" selected="0">
            <x v="2"/>
          </reference>
        </references>
      </pivotArea>
    </chartFormat>
    <chartFormat chart="0" format="2" series="1">
      <pivotArea type="data" outline="0" fieldPosition="0">
        <references count="3">
          <reference field="4294967294" count="1" selected="0">
            <x v="0"/>
          </reference>
          <reference field="1" count="1" selected="0">
            <x v="2"/>
          </reference>
          <reference field="17" count="1" selected="0">
            <x v="1"/>
          </reference>
        </references>
      </pivotArea>
    </chartFormat>
    <chartFormat chart="0" format="3" series="1">
      <pivotArea type="data" outline="0" fieldPosition="0">
        <references count="3">
          <reference field="4294967294" count="1" selected="0">
            <x v="0"/>
          </reference>
          <reference field="1" count="1" selected="0">
            <x v="3"/>
          </reference>
          <reference field="17" count="1" selected="0">
            <x v="1"/>
          </reference>
        </references>
      </pivotArea>
    </chartFormat>
    <chartFormat chart="0" format="4" series="1">
      <pivotArea type="data" outline="0" fieldPosition="0">
        <references count="3">
          <reference field="4294967294" count="1" selected="0">
            <x v="0"/>
          </reference>
          <reference field="1" count="1" selected="0">
            <x v="0"/>
          </reference>
          <reference field="17" count="1" selected="0">
            <x v="2"/>
          </reference>
        </references>
      </pivotArea>
    </chartFormat>
    <chartFormat chart="0" format="5" series="1">
      <pivotArea type="data" outline="0" fieldPosition="0">
        <references count="3">
          <reference field="4294967294" count="1" selected="0">
            <x v="0"/>
          </reference>
          <reference field="1" count="1" selected="0">
            <x v="1"/>
          </reference>
          <reference field="17" count="1" selected="0">
            <x v="2"/>
          </reference>
        </references>
      </pivotArea>
    </chartFormat>
    <chartFormat chart="0" format="6" series="1">
      <pivotArea type="data" outline="0" fieldPosition="0">
        <references count="3">
          <reference field="4294967294" count="1" selected="0">
            <x v="0"/>
          </reference>
          <reference field="1" count="1" selected="0">
            <x v="2"/>
          </reference>
          <reference field="17" count="1" selected="0">
            <x v="2"/>
          </reference>
        </references>
      </pivotArea>
    </chartFormat>
    <chartFormat chart="0" format="7" series="1">
      <pivotArea type="data" outline="0" fieldPosition="0">
        <references count="3">
          <reference field="4294967294" count="1" selected="0">
            <x v="0"/>
          </reference>
          <reference field="1" count="1" selected="0">
            <x v="3"/>
          </reference>
          <reference field="17" count="1" selected="0">
            <x v="2"/>
          </reference>
        </references>
      </pivotArea>
    </chartFormat>
    <chartFormat chart="0" format="8" series="1">
      <pivotArea type="data" outline="0" fieldPosition="0">
        <references count="2">
          <reference field="4294967294" count="1" selected="0">
            <x v="0"/>
          </reference>
          <reference field="1" count="1" selected="0">
            <x v="0"/>
          </reference>
        </references>
      </pivotArea>
    </chartFormat>
    <chartFormat chart="0" format="9" series="1">
      <pivotArea type="data" outline="0" fieldPosition="0">
        <references count="2">
          <reference field="4294967294" count="1" selected="0">
            <x v="0"/>
          </reference>
          <reference field="1" count="1" selected="0">
            <x v="1"/>
          </reference>
        </references>
      </pivotArea>
    </chartFormat>
    <chartFormat chart="0" format="10" series="1">
      <pivotArea type="data" outline="0" fieldPosition="0">
        <references count="2">
          <reference field="4294967294" count="1" selected="0">
            <x v="0"/>
          </reference>
          <reference field="1" count="1" selected="0">
            <x v="2"/>
          </reference>
        </references>
      </pivotArea>
    </chartFormat>
    <chartFormat chart="0" format="11" series="1">
      <pivotArea type="data" outline="0" fieldPosition="0">
        <references count="2">
          <reference field="4294967294" count="1" selected="0">
            <x v="0"/>
          </reference>
          <reference field="1" count="1" selected="0">
            <x v="3"/>
          </reference>
        </references>
      </pivotArea>
    </chartFormat>
    <chartFormat chart="0" format="12" series="1">
      <pivotArea type="data" outline="0" fieldPosition="0">
        <references count="1">
          <reference field="4294967294" count="1" selected="0">
            <x v="0"/>
          </reference>
        </references>
      </pivotArea>
    </chartFormat>
    <chartFormat chart="1" format="13" series="1">
      <pivotArea type="data" outline="0" fieldPosition="0">
        <references count="2">
          <reference field="4294967294" count="1" selected="0">
            <x v="0"/>
          </reference>
          <reference field="17" count="1" selected="0">
            <x v="1"/>
          </reference>
        </references>
      </pivotArea>
    </chartFormat>
    <chartFormat chart="1" format="14" series="1">
      <pivotArea type="data" outline="0" fieldPosition="0">
        <references count="2">
          <reference field="4294967294" count="1" selected="0">
            <x v="0"/>
          </reference>
          <reference field="17" count="1" selected="0">
            <x v="2"/>
          </reference>
        </references>
      </pivotArea>
    </chartFormat>
    <chartFormat chart="2" format="15" series="1">
      <pivotArea type="data" outline="0" fieldPosition="0">
        <references count="2">
          <reference field="4294967294" count="1" selected="0">
            <x v="0"/>
          </reference>
          <reference field="17" count="1" selected="0">
            <x v="1"/>
          </reference>
        </references>
      </pivotArea>
    </chartFormat>
    <chartFormat chart="2" format="16" series="1">
      <pivotArea type="data" outline="0" fieldPosition="0">
        <references count="2">
          <reference field="4294967294" count="1" selected="0">
            <x v="0"/>
          </reference>
          <reference field="17" count="1" selected="0">
            <x v="2"/>
          </reference>
        </references>
      </pivotArea>
    </chartFormat>
    <chartFormat chart="3" format="15" series="1">
      <pivotArea type="data" outline="0" fieldPosition="0">
        <references count="2">
          <reference field="4294967294" count="1" selected="0">
            <x v="0"/>
          </reference>
          <reference field="17" count="1" selected="0">
            <x v="1"/>
          </reference>
        </references>
      </pivotArea>
    </chartFormat>
    <chartFormat chart="3" format="16" series="1">
      <pivotArea type="data" outline="0" fieldPosition="0">
        <references count="2">
          <reference field="4294967294" count="1" selected="0">
            <x v="0"/>
          </reference>
          <reference field="17" count="1" selected="0">
            <x v="2"/>
          </reference>
        </references>
      </pivotArea>
    </chartFormat>
    <chartFormat chart="3" format="17" series="1">
      <pivotArea type="data" outline="0" fieldPosition="0">
        <references count="1">
          <reference field="4294967294" count="1" selected="0">
            <x v="0"/>
          </reference>
        </references>
      </pivotArea>
    </chartFormat>
    <chartFormat chart="3" format="19" series="1">
      <pivotArea type="data" outline="0" fieldPosition="0">
        <references count="2">
          <reference field="4294967294" count="1" selected="0">
            <x v="0"/>
          </reference>
          <reference field="17" count="1" selected="0">
            <x v="0"/>
          </reference>
        </references>
      </pivotArea>
    </chartFormat>
    <chartFormat chart="0" format="13" series="1">
      <pivotArea type="data" outline="0" fieldPosition="0">
        <references count="2">
          <reference field="4294967294" count="1" selected="0">
            <x v="0"/>
          </reference>
          <reference field="17"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7.xml><?xml version="1.0" encoding="utf-8"?>
<pivotTableDefinition xmlns="http://schemas.openxmlformats.org/spreadsheetml/2006/main" xmlns:mc="http://schemas.openxmlformats.org/markup-compatibility/2006" xmlns:xr="http://schemas.microsoft.com/office/spreadsheetml/2014/revision" mc:Ignorable="xr" xr:uid="{4686A003-2968-44DF-9A43-9B0FD30BA9B3}" name="TablaDinámica39" cacheId="206" applyNumberFormats="0" applyBorderFormats="0" applyFontFormats="0" applyPatternFormats="0" applyAlignmentFormats="0" applyWidthHeightFormats="1" dataCaption="Valores" updatedVersion="7" minRefreshableVersion="3" useAutoFormatting="1" itemPrintTitles="1" createdVersion="7" indent="0" outline="1" outlineData="1" multipleFieldFilters="0">
  <location ref="A27:A28" firstHeaderRow="1" firstDataRow="1" firstDataCol="0"/>
  <pivotFields count="18">
    <pivotField dataField="1" showAll="0"/>
    <pivotField showAll="0">
      <items count="6">
        <item x="0"/>
        <item x="1"/>
        <item x="3"/>
        <item x="4"/>
        <item x="2"/>
        <item t="default"/>
      </items>
    </pivotField>
    <pivotField showAll="0">
      <items count="3">
        <item x="0"/>
        <item x="1"/>
        <item t="default"/>
      </items>
    </pivotField>
    <pivotField showAll="0"/>
    <pivotField showAll="0"/>
    <pivotField showAll="0"/>
    <pivotField showAll="0">
      <items count="4">
        <item x="2"/>
        <item x="0"/>
        <item x="1"/>
        <item t="default"/>
      </items>
    </pivotField>
    <pivotField showAll="0"/>
    <pivotField showAll="0"/>
    <pivotField numFmtId="14" showAll="0"/>
    <pivotField showAll="0"/>
    <pivotField numFmtId="14" showAll="0"/>
    <pivotField showAll="0"/>
    <pivotField numFmtId="22" showAll="0"/>
    <pivotField showAll="0"/>
    <pivotField showAll="0"/>
    <pivotField showAll="0"/>
    <pivotField showAll="0">
      <items count="4">
        <item x="2"/>
        <item x="0"/>
        <item x="1"/>
        <item t="default"/>
      </items>
    </pivotField>
  </pivotFields>
  <rowItems count="1">
    <i/>
  </rowItems>
  <colItems count="1">
    <i/>
  </colItems>
  <dataFields count="1">
    <dataField name="Cuenta de Código" fld="0" subtotal="count" baseField="1"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8.xml><?xml version="1.0" encoding="utf-8"?>
<pivotTableDefinition xmlns="http://schemas.openxmlformats.org/spreadsheetml/2006/main" xmlns:mc="http://schemas.openxmlformats.org/markup-compatibility/2006" xmlns:xr="http://schemas.microsoft.com/office/spreadsheetml/2014/revision" mc:Ignorable="xr" xr:uid="{072F53E6-84AB-4366-A241-BEB91A4B349F}" name="TablaDinámica9" cacheId="206" applyNumberFormats="0" applyBorderFormats="0" applyFontFormats="0" applyPatternFormats="0" applyAlignmentFormats="0" applyWidthHeightFormats="1" dataCaption="Valores" updatedVersion="7" minRefreshableVersion="3" useAutoFormatting="1" itemPrintTitles="1" createdVersion="7" indent="0" outline="1" outlineData="1" multipleFieldFilters="0">
  <location ref="A154:B197" firstHeaderRow="1" firstDataRow="1" firstDataCol="1"/>
  <pivotFields count="18">
    <pivotField axis="axisRow" showAll="0">
      <items count="43">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t="default"/>
      </items>
    </pivotField>
    <pivotField showAll="0">
      <items count="6">
        <item x="0"/>
        <item x="1"/>
        <item x="3"/>
        <item x="4"/>
        <item x="2"/>
        <item t="default"/>
      </items>
    </pivotField>
    <pivotField showAll="0">
      <items count="3">
        <item x="0"/>
        <item x="1"/>
        <item t="default"/>
      </items>
    </pivotField>
    <pivotField showAll="0"/>
    <pivotField showAll="0"/>
    <pivotField showAll="0"/>
    <pivotField showAll="0">
      <items count="4">
        <item x="2"/>
        <item x="0"/>
        <item x="1"/>
        <item t="default"/>
      </items>
    </pivotField>
    <pivotField showAll="0"/>
    <pivotField showAll="0"/>
    <pivotField numFmtId="14" showAll="0"/>
    <pivotField showAll="0"/>
    <pivotField numFmtId="14" showAll="0"/>
    <pivotField showAll="0"/>
    <pivotField numFmtId="22" showAll="0"/>
    <pivotField showAll="0"/>
    <pivotField dataField="1" showAll="0"/>
    <pivotField showAll="0"/>
    <pivotField showAll="0">
      <items count="4">
        <item x="2"/>
        <item x="0"/>
        <item x="1"/>
        <item t="default"/>
      </items>
    </pivotField>
  </pivotFields>
  <rowFields count="1">
    <field x="0"/>
  </rowFields>
  <rowItems count="43">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x v="41"/>
    </i>
    <i t="grand">
      <x/>
    </i>
  </rowItems>
  <colItems count="1">
    <i/>
  </colItems>
  <dataFields count="1">
    <dataField name="Mín. de Horas totales" fld="15" subtotal="min" baseField="0" baseItem="5" numFmtId="46"/>
  </dataFields>
  <formats count="1">
    <format dxfId="91">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9.xml><?xml version="1.0" encoding="utf-8"?>
<pivotTableDefinition xmlns="http://schemas.openxmlformats.org/spreadsheetml/2006/main" xmlns:mc="http://schemas.openxmlformats.org/markup-compatibility/2006" xmlns:xr="http://schemas.microsoft.com/office/spreadsheetml/2014/revision" mc:Ignorable="xr" xr:uid="{D318B9AB-1F6C-4E9C-95A8-AC2DFA27DC66}" name="TablaDinámica40" cacheId="206" applyNumberFormats="0" applyBorderFormats="0" applyFontFormats="0" applyPatternFormats="0" applyAlignmentFormats="0" applyWidthHeightFormats="1" dataCaption="Valores" updatedVersion="7" minRefreshableVersion="3" useAutoFormatting="1" itemPrintTitles="1" createdVersion="7" indent="0" outline="1" outlineData="1" multipleFieldFilters="0" chartFormat="17">
  <location ref="A36:B40" firstHeaderRow="1" firstDataRow="1" firstDataCol="1"/>
  <pivotFields count="18">
    <pivotField dataField="1" showAll="0"/>
    <pivotField showAll="0">
      <items count="6">
        <item x="0"/>
        <item x="1"/>
        <item x="3"/>
        <item x="4"/>
        <item x="2"/>
        <item t="default"/>
      </items>
    </pivotField>
    <pivotField showAll="0">
      <items count="3">
        <item x="0"/>
        <item x="1"/>
        <item t="default"/>
      </items>
    </pivotField>
    <pivotField showAll="0"/>
    <pivotField showAll="0"/>
    <pivotField showAll="0"/>
    <pivotField showAll="0">
      <items count="4">
        <item x="2"/>
        <item x="0"/>
        <item x="1"/>
        <item t="default"/>
      </items>
    </pivotField>
    <pivotField showAll="0"/>
    <pivotField showAll="0"/>
    <pivotField numFmtId="14" showAll="0"/>
    <pivotField showAll="0"/>
    <pivotField numFmtId="14" showAll="0"/>
    <pivotField showAll="0"/>
    <pivotField numFmtId="22" showAll="0"/>
    <pivotField showAll="0"/>
    <pivotField showAll="0"/>
    <pivotField showAll="0"/>
    <pivotField axis="axisRow" showAll="0">
      <items count="4">
        <item x="2"/>
        <item x="0"/>
        <item x="1"/>
        <item t="default"/>
      </items>
    </pivotField>
  </pivotFields>
  <rowFields count="1">
    <field x="17"/>
  </rowFields>
  <rowItems count="4">
    <i>
      <x/>
    </i>
    <i>
      <x v="1"/>
    </i>
    <i>
      <x v="2"/>
    </i>
    <i t="grand">
      <x/>
    </i>
  </rowItems>
  <colItems count="1">
    <i/>
  </colItems>
  <dataFields count="1">
    <dataField name="Cuenta de Código" fld="0" subtotal="count" baseField="1" baseItem="0"/>
  </dataFields>
  <chartFormats count="3">
    <chartFormat chart="3" format="2" series="1">
      <pivotArea type="data" outline="0" fieldPosition="0">
        <references count="1">
          <reference field="4294967294" count="1" selected="0">
            <x v="0"/>
          </reference>
        </references>
      </pivotArea>
    </chartFormat>
    <chartFormat chart="10" format="2" series="1">
      <pivotArea type="data" outline="0" fieldPosition="0">
        <references count="1">
          <reference field="4294967294" count="1" selected="0">
            <x v="0"/>
          </reference>
        </references>
      </pivotArea>
    </chartFormat>
    <chartFormat chart="16" format="4"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Mes1" xr10:uid="{F757B973-BA60-46BE-B8D3-08CCA1B14280}" sourceName="Mes">
  <pivotTables>
    <pivotTable tabId="18" name="TablaDinámica43"/>
    <pivotTable tabId="18" name="TablaDinámica40"/>
    <pivotTable tabId="18" name="TablaDinámica39"/>
    <pivotTable tabId="18" name="TablaDinámica41"/>
    <pivotTable tabId="18" name="TablaDinámica42"/>
    <pivotTable tabId="18" name="TablaDinámica7"/>
    <pivotTable tabId="18" name="TablaDinámica8"/>
    <pivotTable tabId="18" name="TablaDinámica9"/>
  </pivotTables>
  <data>
    <tabular pivotCacheId="734136660">
      <items count="5">
        <i x="0" s="1"/>
        <i x="1" s="1"/>
        <i x="3" s="1"/>
        <i x="4" s="1"/>
        <i x="2" s="1"/>
      </items>
    </tabular>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Modulo" xr10:uid="{4C423EC6-0585-418E-99A0-2E0ED4538D93}" sourceName="Modulo">
  <pivotTables>
    <pivotTable tabId="18" name="TablaDinámica43"/>
    <pivotTable tabId="18" name="TablaDinámica40"/>
    <pivotTable tabId="18" name="TablaDinámica39"/>
    <pivotTable tabId="18" name="TablaDinámica41"/>
    <pivotTable tabId="18" name="TablaDinámica42"/>
    <pivotTable tabId="18" name="TablaDinámica7"/>
    <pivotTable tabId="18" name="TablaDinámica8"/>
    <pivotTable tabId="18" name="TablaDinámica9"/>
  </pivotTables>
  <data>
    <tabular pivotCacheId="734136660">
      <items count="2">
        <i x="0" s="1"/>
        <i x="1" s="1"/>
      </items>
    </tabular>
  </data>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Estado" xr10:uid="{703CB53B-9505-4692-8BF5-B20DAFEBC246}" sourceName="Estado">
  <pivotTables>
    <pivotTable tabId="18" name="TablaDinámica43"/>
    <pivotTable tabId="18" name="TablaDinámica40"/>
    <pivotTable tabId="18" name="TablaDinámica39"/>
    <pivotTable tabId="18" name="TablaDinámica41"/>
    <pivotTable tabId="18" name="TablaDinámica42"/>
    <pivotTable tabId="18" name="TablaDinámica7"/>
    <pivotTable tabId="18" name="TablaDinámica8"/>
    <pivotTable tabId="18" name="TablaDinámica9"/>
  </pivotTables>
  <data>
    <tabular pivotCacheId="734136660">
      <items count="3">
        <i x="2" s="1"/>
        <i x="0" s="1"/>
        <i x="1" s="1"/>
      </items>
    </tabular>
  </data>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Plazos" xr10:uid="{039D6CA1-94A7-4B23-8CF5-BCD181256874}" sourceName="Plazos">
  <pivotTables>
    <pivotTable tabId="18" name="TablaDinámica7"/>
    <pivotTable tabId="18" name="TablaDinámica39"/>
    <pivotTable tabId="18" name="TablaDinámica40"/>
    <pivotTable tabId="18" name="TablaDinámica41"/>
    <pivotTable tabId="18" name="TablaDinámica42"/>
    <pivotTable tabId="18" name="TablaDinámica43"/>
    <pivotTable tabId="18" name="TablaDinámica8"/>
    <pivotTable tabId="18" name="TablaDinámica9"/>
  </pivotTables>
  <data>
    <tabular pivotCacheId="734136660">
      <items count="3">
        <i x="2" s="1"/>
        <i x="0" s="1"/>
        <i x="1" s="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Mes 2" xr10:uid="{03675408-8175-4261-B27E-04F2CA33BA35}" cache="SegmentaciónDeDatos_Mes1" caption="Mes" columnCount="2" style="SlicerStyleLight6" rowHeight="241300"/>
  <slicer name="Modulo" xr10:uid="{455F3AFA-63DA-4BFF-8BBC-2371ADF694ED}" cache="SegmentaciónDeDatos_Modulo" caption="Modulo" style="SlicerStyleLight6" rowHeight="241300"/>
  <slicer name="Estado" xr10:uid="{F67E2BD4-2053-43A5-82F4-908524B325F6}" cache="SegmentaciónDeDatos_Estado" caption="Estado" style="SlicerStyleLight6" rowHeight="241300"/>
  <slicer name="Plazos" xr10:uid="{74F44185-15D4-4075-8EF2-D94EA908D213}" cache="SegmentaciónDeDatos_Plazos" caption="Plazos" style="SlicerStyleLight6" rowHeight="241300"/>
</slicers>
</file>

<file path=xl/slicers/slicer2.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Mes 1" xr10:uid="{0AA376A6-BBBC-44E7-B7DF-C9BF0873867D}" cache="SegmentaciónDeDatos_Mes1" caption="Mes" columnCount="4" rowHeight="2413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B250F33-BF06-4093-B14D-E6C2F7875F61}" name="Tabla1" displayName="Tabla1" ref="A4:R46" totalsRowShown="0" dataDxfId="111">
  <autoFilter ref="A4:R46" xr:uid="{BB250F33-BF06-4093-B14D-E6C2F7875F61}"/>
  <tableColumns count="18">
    <tableColumn id="1" xr3:uid="{706347A7-068A-4041-9D56-7E9761D50AD7}" name="Código" dataDxfId="110"/>
    <tableColumn id="2" xr3:uid="{128697BF-AC77-4C19-8BD1-3C63D7588F46}" name="Mes" dataDxfId="109"/>
    <tableColumn id="3" xr3:uid="{7444B95C-118B-43DD-AEFD-5DDC08CE72BC}" name="Modulo" dataDxfId="108"/>
    <tableColumn id="4" xr3:uid="{F37EB12D-29DB-42AF-A11A-745C63366925}" name="Descripción" dataDxfId="107"/>
    <tableColumn id="16" xr3:uid="{1491AF85-3702-45AE-89A4-3CD073DE4ED2}" name="Detalle" dataDxfId="106"/>
    <tableColumn id="5" xr3:uid="{09B631F3-C938-4159-B1B5-26F16F26298F}" name="Categoría o tipo" dataDxfId="105"/>
    <tableColumn id="6" xr3:uid="{1B15AB56-7B32-4E7E-AB7C-E90F7F958663}" name="Estado" dataDxfId="104"/>
    <tableColumn id="7" xr3:uid="{48644320-74E4-4459-B5F0-E9C7222AD9C4}" name="Prioridad " dataDxfId="103"/>
    <tableColumn id="8" xr3:uid="{66CB9A96-7850-4960-838B-99541323F03B}" name="Reportado por" dataDxfId="102"/>
    <tableColumn id="9" xr3:uid="{2819D838-7A77-47F1-8F19-0AEECF99EFB9}" name="Fecha de ingreso " dataDxfId="101"/>
    <tableColumn id="10" xr3:uid="{30B8A736-6B40-4101-AE9B-25BAFBC37ACC}" name="Hora de ingreso" dataDxfId="100"/>
    <tableColumn id="11" xr3:uid="{88B6818C-7512-4BAA-A4D3-01DA4745E109}" name="Fecha de resolución " dataDxfId="99"/>
    <tableColumn id="12" xr3:uid="{7E1558EC-CF88-442C-A941-F719B3F143E9}" name="Hora de resolución " dataDxfId="98"/>
    <tableColumn id="13" xr3:uid="{5B51093F-8833-40B5-A0FB-0101ED6616D6}" name="Fecha Ingreso" dataDxfId="97"/>
    <tableColumn id="14" xr3:uid="{8BD6A27C-74D6-4D22-8F57-441FF79FA5E7}" name="Fecha Resolución" dataDxfId="96"/>
    <tableColumn id="15" xr3:uid="{833D7C45-E496-4F09-821A-B272DE5F8A3B}" name="Horas totales" dataDxfId="95">
      <calculatedColumnFormula>(NETWORKDAYS(Tabla1[[#This Row],[Fecha Ingreso]],Tabla1[[#This Row],[Fecha Resolución]])-2)*(Salida-Entrada)+Salida-MOD(Tabla1[[#This Row],[Fecha Ingreso]],1)+MOD(Tabla1[[#This Row],[Fecha Resolución]],1)-Entrada</calculatedColumnFormula>
    </tableColumn>
    <tableColumn id="17" xr3:uid="{4D3BF716-4F6D-4F4A-9A58-28F8559DD280}" name="Tipo de Fallas" dataDxfId="94"/>
    <tableColumn id="18" xr3:uid="{AA2D45AC-A218-449E-93F2-CB3A0739994C}" name="Plazos" dataDxfId="93">
      <calculatedColumnFormula>IF(Tabla1[[#This Row],[Horas totales]]&gt;$U$4,"Fuera de plazo","En plazo")</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microsoft.com/office/2007/relationships/slicer" Target="../slicers/slicer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pivotTable" Target="../pivotTables/pivotTable8.xml"/><Relationship Id="rId3" Type="http://schemas.openxmlformats.org/officeDocument/2006/relationships/pivotTable" Target="../pivotTables/pivotTable3.xml"/><Relationship Id="rId7" Type="http://schemas.openxmlformats.org/officeDocument/2006/relationships/pivotTable" Target="../pivotTables/pivotTable7.xml"/><Relationship Id="rId12" Type="http://schemas.microsoft.com/office/2007/relationships/slicer" Target="../slicers/slicer2.xml"/><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openxmlformats.org/officeDocument/2006/relationships/pivotTable" Target="../pivotTables/pivotTable6.xml"/><Relationship Id="rId11" Type="http://schemas.openxmlformats.org/officeDocument/2006/relationships/drawing" Target="../drawings/drawing3.xml"/><Relationship Id="rId5" Type="http://schemas.openxmlformats.org/officeDocument/2006/relationships/pivotTable" Target="../pivotTables/pivotTable5.xml"/><Relationship Id="rId10" Type="http://schemas.openxmlformats.org/officeDocument/2006/relationships/printerSettings" Target="../printerSettings/printerSettings3.bin"/><Relationship Id="rId4" Type="http://schemas.openxmlformats.org/officeDocument/2006/relationships/pivotTable" Target="../pivotTables/pivotTable4.xml"/><Relationship Id="rId9" Type="http://schemas.openxmlformats.org/officeDocument/2006/relationships/pivotTable" Target="../pivotTables/pivotTable9.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FACE84-2DCE-449A-869E-3C4816E5E9FB}">
  <sheetPr codeName="Hoja1"/>
  <dimension ref="B1:AA42"/>
  <sheetViews>
    <sheetView showGridLines="0" tabSelected="1" zoomScale="45" zoomScaleNormal="45" workbookViewId="0">
      <selection activeCell="AA13" sqref="AA13"/>
    </sheetView>
  </sheetViews>
  <sheetFormatPr baseColWidth="10" defaultRowHeight="15" x14ac:dyDescent="0.25"/>
  <cols>
    <col min="1" max="1" width="3.140625" customWidth="1"/>
    <col min="2" max="2" width="6.7109375" customWidth="1"/>
    <col min="7" max="7" width="3.28515625" customWidth="1"/>
    <col min="8" max="8" width="27.85546875" customWidth="1"/>
    <col min="17" max="17" width="11.42578125" customWidth="1"/>
    <col min="18" max="18" width="14.7109375" customWidth="1"/>
    <col min="19" max="22" width="12.5703125" customWidth="1"/>
    <col min="32" max="32" width="11.42578125" customWidth="1"/>
  </cols>
  <sheetData>
    <row r="1" spans="2:27" ht="13.5" customHeight="1" x14ac:dyDescent="0.25">
      <c r="B1" s="69"/>
      <c r="C1" s="70"/>
      <c r="D1" s="70"/>
      <c r="E1" s="70"/>
      <c r="F1" s="70"/>
      <c r="G1" s="70"/>
      <c r="H1" s="70"/>
      <c r="I1" s="70"/>
      <c r="J1" s="70"/>
      <c r="K1" s="70"/>
      <c r="L1" s="70"/>
      <c r="M1" s="69"/>
      <c r="N1" s="69"/>
      <c r="O1" s="69"/>
      <c r="P1" s="69"/>
      <c r="Q1" s="69"/>
      <c r="R1" s="69"/>
      <c r="S1" s="69"/>
      <c r="T1" s="69"/>
      <c r="U1" s="69"/>
      <c r="V1" s="69"/>
      <c r="W1" s="65"/>
      <c r="X1" s="65"/>
      <c r="Y1" s="66"/>
    </row>
    <row r="2" spans="2:27" ht="30.75" customHeight="1" x14ac:dyDescent="0.3">
      <c r="B2" s="100" t="s">
        <v>136</v>
      </c>
      <c r="C2" s="101"/>
      <c r="D2" s="101"/>
      <c r="E2" s="101"/>
      <c r="F2" s="102"/>
      <c r="H2" s="71"/>
      <c r="I2" s="72"/>
      <c r="J2" s="72"/>
      <c r="K2" s="72"/>
      <c r="L2" s="72"/>
      <c r="M2" s="73"/>
      <c r="N2" s="73"/>
      <c r="O2" s="73"/>
      <c r="P2" s="73"/>
      <c r="Q2" s="73"/>
      <c r="R2" s="73"/>
      <c r="S2" s="73"/>
      <c r="T2" s="73"/>
      <c r="U2" s="73"/>
      <c r="V2" s="74"/>
      <c r="W2" s="67"/>
      <c r="X2" s="67"/>
      <c r="Y2" s="66"/>
    </row>
    <row r="3" spans="2:27" ht="19.5" customHeight="1" x14ac:dyDescent="0.25">
      <c r="B3" s="103"/>
      <c r="C3" s="104"/>
      <c r="D3" s="104"/>
      <c r="E3" s="104"/>
      <c r="F3" s="105"/>
      <c r="H3" s="75"/>
      <c r="I3" s="76"/>
      <c r="J3" s="76"/>
      <c r="K3" s="76"/>
      <c r="L3" s="76"/>
      <c r="M3" s="76"/>
      <c r="N3" s="76"/>
      <c r="O3" s="77"/>
      <c r="P3" s="77"/>
      <c r="Q3" s="77"/>
      <c r="R3" s="77"/>
      <c r="S3" s="77"/>
      <c r="T3" s="77"/>
      <c r="U3" s="77"/>
      <c r="V3" s="78"/>
      <c r="W3" s="65"/>
      <c r="X3" s="65"/>
    </row>
    <row r="4" spans="2:27" ht="19.5" customHeight="1" x14ac:dyDescent="0.25">
      <c r="B4" s="103"/>
      <c r="C4" s="104"/>
      <c r="D4" s="104"/>
      <c r="E4" s="104"/>
      <c r="F4" s="105"/>
      <c r="H4" s="75"/>
      <c r="I4" s="76"/>
      <c r="J4" s="76"/>
      <c r="K4" s="76"/>
      <c r="L4" s="76"/>
      <c r="M4" s="76"/>
      <c r="N4" s="76"/>
      <c r="O4" s="77"/>
      <c r="P4" s="77"/>
      <c r="Q4" s="77"/>
      <c r="R4" s="77"/>
      <c r="S4" s="77"/>
      <c r="T4" s="77"/>
      <c r="U4" s="77"/>
      <c r="V4" s="78"/>
      <c r="W4" s="65"/>
      <c r="X4" s="65"/>
    </row>
    <row r="5" spans="2:27" ht="19.5" customHeight="1" x14ac:dyDescent="0.25">
      <c r="B5" s="103"/>
      <c r="C5" s="104"/>
      <c r="D5" s="104"/>
      <c r="E5" s="104"/>
      <c r="F5" s="105"/>
      <c r="H5" s="75"/>
      <c r="I5" s="76"/>
      <c r="J5" s="76"/>
      <c r="K5" s="76"/>
      <c r="L5" s="76"/>
      <c r="M5" s="76"/>
      <c r="N5" s="76"/>
      <c r="O5" s="77"/>
      <c r="P5" s="77"/>
      <c r="Q5" s="77"/>
      <c r="R5" s="77"/>
      <c r="S5" s="77"/>
      <c r="T5" s="77"/>
      <c r="U5" s="77"/>
      <c r="V5" s="78"/>
      <c r="W5" s="65"/>
      <c r="X5" s="65"/>
    </row>
    <row r="6" spans="2:27" ht="19.5" customHeight="1" x14ac:dyDescent="0.25">
      <c r="B6" s="106"/>
      <c r="C6" s="107"/>
      <c r="D6" s="107"/>
      <c r="E6" s="107"/>
      <c r="F6" s="108"/>
      <c r="G6" s="69"/>
      <c r="H6" s="79"/>
      <c r="I6" s="80"/>
      <c r="J6" s="80"/>
      <c r="K6" s="80"/>
      <c r="L6" s="80"/>
      <c r="M6" s="80"/>
      <c r="N6" s="80"/>
      <c r="O6" s="81"/>
      <c r="P6" s="81"/>
      <c r="Q6" s="81"/>
      <c r="R6" s="81"/>
      <c r="S6" s="81"/>
      <c r="T6" s="81"/>
      <c r="U6" s="81"/>
      <c r="V6" s="82"/>
      <c r="W6" s="65"/>
      <c r="X6" s="65"/>
    </row>
    <row r="7" spans="2:27" ht="21" customHeight="1" x14ac:dyDescent="0.3">
      <c r="B7" s="69"/>
      <c r="C7" s="69"/>
      <c r="D7" s="69"/>
      <c r="E7" s="69"/>
      <c r="F7" s="69"/>
      <c r="G7" s="69"/>
      <c r="H7" s="69"/>
      <c r="I7" s="69"/>
      <c r="J7" s="69"/>
      <c r="K7" s="69"/>
      <c r="L7" s="69"/>
      <c r="M7" s="69"/>
      <c r="N7" s="69"/>
      <c r="O7" s="69"/>
      <c r="P7" s="69"/>
      <c r="Q7" s="69"/>
      <c r="R7" s="69"/>
      <c r="S7" s="69"/>
      <c r="T7" s="69"/>
      <c r="U7" s="69"/>
      <c r="V7" s="69"/>
      <c r="W7" s="64"/>
      <c r="X7" s="64"/>
    </row>
    <row r="8" spans="2:27" ht="17.25" customHeight="1" x14ac:dyDescent="0.25">
      <c r="S8" s="109" t="s">
        <v>134</v>
      </c>
      <c r="T8" s="110"/>
      <c r="U8" s="110"/>
      <c r="V8" s="111"/>
    </row>
    <row r="9" spans="2:27" ht="17.25" customHeight="1" x14ac:dyDescent="0.3">
      <c r="S9" s="112"/>
      <c r="T9" s="113"/>
      <c r="U9" s="113"/>
      <c r="V9" s="114"/>
      <c r="W9" s="64"/>
      <c r="X9" s="64"/>
    </row>
    <row r="10" spans="2:27" ht="17.25" customHeight="1" x14ac:dyDescent="0.3">
      <c r="S10" s="83"/>
      <c r="T10" s="123">
        <f>GETPIVOTDATA("Código",Indicadores!$A$27)</f>
        <v>42</v>
      </c>
      <c r="U10" s="123"/>
      <c r="V10" s="84"/>
      <c r="W10" s="64"/>
      <c r="X10" s="64"/>
    </row>
    <row r="11" spans="2:27" ht="17.25" customHeight="1" x14ac:dyDescent="0.3">
      <c r="S11" s="85"/>
      <c r="T11" s="124"/>
      <c r="U11" s="124"/>
      <c r="V11" s="86"/>
      <c r="W11" s="64"/>
      <c r="X11" s="64"/>
    </row>
    <row r="12" spans="2:27" ht="18.75" x14ac:dyDescent="0.3">
      <c r="U12" s="64"/>
      <c r="V12" s="64"/>
      <c r="W12" s="64"/>
      <c r="X12" s="64"/>
    </row>
    <row r="13" spans="2:27" ht="17.25" customHeight="1" x14ac:dyDescent="0.25">
      <c r="S13" s="109" t="s">
        <v>140</v>
      </c>
      <c r="T13" s="110"/>
      <c r="U13" s="110"/>
      <c r="V13" s="111"/>
      <c r="X13" s="89"/>
      <c r="Y13" s="89"/>
      <c r="Z13" s="89"/>
      <c r="AA13" s="89"/>
    </row>
    <row r="14" spans="2:27" ht="17.25" customHeight="1" x14ac:dyDescent="0.25">
      <c r="S14" s="112"/>
      <c r="T14" s="113"/>
      <c r="U14" s="113"/>
      <c r="V14" s="114"/>
      <c r="X14" s="89"/>
      <c r="Y14" s="89"/>
      <c r="Z14" s="89"/>
      <c r="AA14" s="90"/>
    </row>
    <row r="15" spans="2:27" ht="17.25" customHeight="1" x14ac:dyDescent="0.25">
      <c r="S15" s="87"/>
      <c r="T15" s="121">
        <f>GETPIVOTDATA("Horas totales",Indicadores!$A$66)</f>
        <v>2.5769764957264965</v>
      </c>
      <c r="U15" s="121"/>
      <c r="V15" s="88"/>
      <c r="X15" s="89"/>
      <c r="Y15" s="89"/>
      <c r="Z15" s="89"/>
      <c r="AA15" s="90"/>
    </row>
    <row r="16" spans="2:27" ht="17.25" customHeight="1" x14ac:dyDescent="0.25">
      <c r="S16" s="83"/>
      <c r="T16" s="121"/>
      <c r="U16" s="121"/>
      <c r="V16" s="84"/>
      <c r="X16" s="89"/>
      <c r="Y16" s="89"/>
      <c r="Z16" s="89"/>
      <c r="AA16" s="89"/>
    </row>
    <row r="17" spans="18:27" ht="17.25" customHeight="1" x14ac:dyDescent="0.25">
      <c r="S17" s="85"/>
      <c r="T17" s="122"/>
      <c r="U17" s="122"/>
      <c r="V17" s="86"/>
      <c r="X17" s="89"/>
      <c r="Y17" s="89"/>
      <c r="Z17" s="89"/>
      <c r="AA17" s="89"/>
    </row>
    <row r="18" spans="18:27" ht="19.5" customHeight="1" x14ac:dyDescent="0.25">
      <c r="X18" s="89"/>
      <c r="Y18" s="89"/>
      <c r="Z18" s="89"/>
      <c r="AA18" s="89"/>
    </row>
    <row r="19" spans="18:27" ht="17.25" customHeight="1" x14ac:dyDescent="0.25">
      <c r="S19" s="115" t="s">
        <v>141</v>
      </c>
      <c r="T19" s="116"/>
      <c r="U19" s="116"/>
      <c r="V19" s="117"/>
    </row>
    <row r="20" spans="18:27" ht="17.25" customHeight="1" x14ac:dyDescent="0.25">
      <c r="S20" s="118"/>
      <c r="T20" s="119"/>
      <c r="U20" s="119"/>
      <c r="V20" s="120"/>
    </row>
    <row r="21" spans="18:27" ht="17.25" customHeight="1" x14ac:dyDescent="0.25">
      <c r="S21" s="118"/>
      <c r="T21" s="119"/>
      <c r="U21" s="119"/>
      <c r="V21" s="120"/>
    </row>
    <row r="22" spans="18:27" ht="17.25" customHeight="1" x14ac:dyDescent="0.25">
      <c r="S22" s="92"/>
      <c r="T22" s="121">
        <f>Indicadores!E147</f>
        <v>9.3840277777777779</v>
      </c>
      <c r="U22" s="121"/>
      <c r="V22" s="93"/>
    </row>
    <row r="23" spans="18:27" ht="17.25" customHeight="1" x14ac:dyDescent="0.25">
      <c r="S23" s="92"/>
      <c r="T23" s="121"/>
      <c r="U23" s="121"/>
      <c r="V23" s="93"/>
    </row>
    <row r="24" spans="18:27" ht="17.25" customHeight="1" x14ac:dyDescent="0.25">
      <c r="S24" s="94"/>
      <c r="T24" s="122"/>
      <c r="U24" s="122"/>
      <c r="V24" s="95"/>
    </row>
    <row r="25" spans="18:27" ht="20.25" customHeight="1" x14ac:dyDescent="0.25">
      <c r="R25" s="69"/>
      <c r="U25" s="69"/>
    </row>
    <row r="26" spans="18:27" x14ac:dyDescent="0.25">
      <c r="S26" s="115" t="s">
        <v>143</v>
      </c>
      <c r="T26" s="116"/>
      <c r="U26" s="116"/>
      <c r="V26" s="117"/>
    </row>
    <row r="27" spans="18:27" ht="27" customHeight="1" x14ac:dyDescent="0.25">
      <c r="S27" s="118"/>
      <c r="T27" s="119"/>
      <c r="U27" s="119"/>
      <c r="V27" s="120"/>
    </row>
    <row r="28" spans="18:27" x14ac:dyDescent="0.25">
      <c r="S28" s="118"/>
      <c r="T28" s="119"/>
      <c r="U28" s="119"/>
      <c r="V28" s="120"/>
    </row>
    <row r="29" spans="18:27" ht="24" customHeight="1" x14ac:dyDescent="0.25">
      <c r="S29" s="92"/>
      <c r="T29" s="121">
        <f>GETPIVOTDATA("Horas totales",Indicadores!$A$154)</f>
        <v>4.5138888888888888E-2</v>
      </c>
      <c r="U29" s="121"/>
      <c r="V29" s="93"/>
    </row>
    <row r="30" spans="18:27" ht="15" customHeight="1" x14ac:dyDescent="0.25">
      <c r="S30" s="92"/>
      <c r="T30" s="121"/>
      <c r="U30" s="121"/>
      <c r="V30" s="93"/>
    </row>
    <row r="31" spans="18:27" ht="15" customHeight="1" x14ac:dyDescent="0.25">
      <c r="S31" s="94"/>
      <c r="T31" s="122"/>
      <c r="U31" s="122"/>
      <c r="V31" s="95"/>
    </row>
    <row r="32" spans="18:27" ht="21.75" customHeight="1" x14ac:dyDescent="0.25"/>
    <row r="40" ht="25.5" customHeight="1" x14ac:dyDescent="0.25"/>
    <row r="41" ht="35.25" customHeight="1" x14ac:dyDescent="0.25"/>
    <row r="42" ht="29.25" customHeight="1" x14ac:dyDescent="0.25"/>
  </sheetData>
  <mergeCells count="9">
    <mergeCell ref="B2:F6"/>
    <mergeCell ref="S8:V9"/>
    <mergeCell ref="S13:V14"/>
    <mergeCell ref="S26:V28"/>
    <mergeCell ref="T29:U31"/>
    <mergeCell ref="T15:U17"/>
    <mergeCell ref="S19:V21"/>
    <mergeCell ref="T22:U24"/>
    <mergeCell ref="T10:U11"/>
  </mergeCells>
  <pageMargins left="0.7" right="0.7" top="0.75" bottom="0.75" header="0.3" footer="0.3"/>
  <pageSetup paperSize="9" orientation="portrait" r:id="rId1"/>
  <drawing r:id="rId2"/>
  <extLst>
    <ext xmlns:x14="http://schemas.microsoft.com/office/spreadsheetml/2009/9/main" uri="{A8765BA9-456A-4dab-B4F3-ACF838C121DE}">
      <x14:slicerList>
        <x14:slicer r:id="rId3"/>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55D83C-2714-449C-BC85-5A50E56E2176}">
  <sheetPr codeName="Hoja2"/>
  <dimension ref="A1:AC60"/>
  <sheetViews>
    <sheetView topLeftCell="A40" zoomScale="60" zoomScaleNormal="60" workbookViewId="0">
      <pane xSplit="1" topLeftCell="E1" activePane="topRight" state="frozen"/>
      <selection pane="topRight" activeCell="Q54" sqref="Q54"/>
    </sheetView>
  </sheetViews>
  <sheetFormatPr baseColWidth="10" defaultRowHeight="15" outlineLevelCol="1" x14ac:dyDescent="0.25"/>
  <cols>
    <col min="3" max="3" width="20.28515625" customWidth="1"/>
    <col min="4" max="4" width="26.7109375" customWidth="1"/>
    <col min="5" max="5" width="27" customWidth="1"/>
    <col min="6" max="6" width="17.140625" style="16" customWidth="1"/>
    <col min="7" max="7" width="20.5703125" style="35" bestFit="1" customWidth="1"/>
    <col min="8" max="8" width="11.7109375" hidden="1" customWidth="1" outlineLevel="1"/>
    <col min="9" max="9" width="17.42578125" hidden="1" customWidth="1" outlineLevel="1"/>
    <col min="10" max="10" width="19.42578125" hidden="1" customWidth="1" outlineLevel="1"/>
    <col min="11" max="11" width="18" hidden="1" customWidth="1" outlineLevel="1"/>
    <col min="12" max="12" width="22.140625" hidden="1" customWidth="1" outlineLevel="1"/>
    <col min="13" max="13" width="21.28515625" hidden="1" customWidth="1" outlineLevel="1"/>
    <col min="14" max="14" width="19.85546875" customWidth="1" collapsed="1"/>
    <col min="15" max="15" width="19.28515625" bestFit="1" customWidth="1"/>
    <col min="16" max="16" width="18.7109375" style="57" customWidth="1"/>
    <col min="17" max="17" width="17.7109375" customWidth="1"/>
    <col min="18" max="18" width="15.7109375" bestFit="1" customWidth="1"/>
    <col min="24" max="24" width="22" customWidth="1"/>
    <col min="26" max="26" width="17" bestFit="1" customWidth="1"/>
    <col min="28" max="28" width="17" bestFit="1" customWidth="1"/>
  </cols>
  <sheetData>
    <row r="1" spans="1:29" x14ac:dyDescent="0.25">
      <c r="J1" t="s">
        <v>131</v>
      </c>
      <c r="K1" s="16" t="s">
        <v>132</v>
      </c>
      <c r="L1" s="16"/>
      <c r="M1" s="30"/>
      <c r="U1" s="22"/>
      <c r="V1" s="22"/>
      <c r="W1" s="27"/>
      <c r="X1" s="22"/>
      <c r="Y1" s="22"/>
      <c r="Z1" s="22"/>
      <c r="AA1" s="22"/>
      <c r="AB1" s="22"/>
      <c r="AC1" s="22"/>
    </row>
    <row r="2" spans="1:29" x14ac:dyDescent="0.25">
      <c r="J2" s="30">
        <v>0.375</v>
      </c>
      <c r="K2" s="30">
        <v>0.70833333333333337</v>
      </c>
      <c r="L2" s="30"/>
      <c r="M2" s="30"/>
      <c r="U2" s="22"/>
      <c r="V2" s="22"/>
      <c r="W2" s="27"/>
      <c r="X2" s="22"/>
      <c r="Y2" s="22"/>
      <c r="Z2" s="22"/>
      <c r="AA2" s="22"/>
      <c r="AB2" s="22"/>
      <c r="AC2" s="22"/>
    </row>
    <row r="3" spans="1:29" x14ac:dyDescent="0.25">
      <c r="U3" s="22"/>
      <c r="V3" s="22"/>
      <c r="W3" s="27"/>
      <c r="X3" s="22"/>
      <c r="Y3" s="22"/>
      <c r="Z3" s="22"/>
      <c r="AA3" s="22"/>
      <c r="AB3" s="22"/>
      <c r="AC3" s="22"/>
    </row>
    <row r="4" spans="1:29" x14ac:dyDescent="0.25">
      <c r="A4" t="s">
        <v>11</v>
      </c>
      <c r="B4" t="s">
        <v>16</v>
      </c>
      <c r="C4" t="s">
        <v>28</v>
      </c>
      <c r="D4" t="s">
        <v>14</v>
      </c>
      <c r="E4" t="s">
        <v>45</v>
      </c>
      <c r="F4" s="16" t="s">
        <v>17</v>
      </c>
      <c r="G4" s="35" t="s">
        <v>12</v>
      </c>
      <c r="H4" t="s">
        <v>15</v>
      </c>
      <c r="I4" t="s">
        <v>18</v>
      </c>
      <c r="J4" t="s">
        <v>29</v>
      </c>
      <c r="K4" t="s">
        <v>21</v>
      </c>
      <c r="L4" t="s">
        <v>22</v>
      </c>
      <c r="M4" t="s">
        <v>23</v>
      </c>
      <c r="N4" t="s">
        <v>43</v>
      </c>
      <c r="O4" t="s">
        <v>44</v>
      </c>
      <c r="P4" s="57" t="s">
        <v>55</v>
      </c>
      <c r="Q4" t="s">
        <v>73</v>
      </c>
      <c r="R4" t="s">
        <v>52</v>
      </c>
      <c r="U4" s="68">
        <v>1</v>
      </c>
      <c r="V4" s="22"/>
      <c r="W4" s="22"/>
      <c r="X4" s="22"/>
      <c r="Y4" s="22"/>
      <c r="Z4" s="22"/>
      <c r="AA4" s="22"/>
      <c r="AB4" s="22"/>
      <c r="AC4" s="22"/>
    </row>
    <row r="5" spans="1:29" s="22" customFormat="1" ht="33" customHeight="1" x14ac:dyDescent="0.25">
      <c r="A5" s="16">
        <v>183</v>
      </c>
      <c r="B5" s="16" t="s">
        <v>31</v>
      </c>
      <c r="C5" s="25" t="s">
        <v>82</v>
      </c>
      <c r="D5" s="25" t="s">
        <v>33</v>
      </c>
      <c r="E5" s="22" t="s">
        <v>48</v>
      </c>
      <c r="F5" s="16" t="s">
        <v>9</v>
      </c>
      <c r="G5" s="35" t="s">
        <v>10</v>
      </c>
      <c r="H5" s="22" t="s">
        <v>24</v>
      </c>
      <c r="I5" s="22" t="s">
        <v>39</v>
      </c>
      <c r="J5" s="24">
        <v>44748</v>
      </c>
      <c r="K5" s="16" t="s">
        <v>40</v>
      </c>
      <c r="L5" s="24">
        <v>44749</v>
      </c>
      <c r="M5" s="23">
        <v>0.49722222222222223</v>
      </c>
      <c r="N5" s="26">
        <v>44748.543749999997</v>
      </c>
      <c r="O5" s="26">
        <v>44749.49722222222</v>
      </c>
      <c r="P5" s="58">
        <f>(NETWORKDAYS(Tabla1[[#This Row],[Fecha Ingreso]],Tabla1[[#This Row],[Fecha Resolución]])-2)*(Salida-Entrada)+Salida-MOD(Tabla1[[#This Row],[Fecha Ingreso]],1)+MOD(Tabla1[[#This Row],[Fecha Resolución]],1)-Entrada</f>
        <v>0.28680555555668741</v>
      </c>
      <c r="Q5" s="25" t="s">
        <v>51</v>
      </c>
      <c r="R5" s="22" t="str">
        <f>IF(Tabla1[[#This Row],[Horas totales]]&gt;$U$4,"Fuera de plazo","En plazo")</f>
        <v>En plazo</v>
      </c>
      <c r="U5"/>
      <c r="V5"/>
      <c r="W5"/>
      <c r="X5" s="36"/>
      <c r="Y5" s="37"/>
      <c r="AA5"/>
      <c r="AB5"/>
      <c r="AC5"/>
    </row>
    <row r="6" spans="1:29" s="22" customFormat="1" ht="30" x14ac:dyDescent="0.25">
      <c r="A6" s="16">
        <v>184</v>
      </c>
      <c r="B6" s="16" t="s">
        <v>31</v>
      </c>
      <c r="C6" s="25" t="s">
        <v>32</v>
      </c>
      <c r="D6" s="25" t="s">
        <v>34</v>
      </c>
      <c r="E6" s="22" t="s">
        <v>49</v>
      </c>
      <c r="F6" s="16" t="s">
        <v>9</v>
      </c>
      <c r="G6" s="35" t="s">
        <v>10</v>
      </c>
      <c r="H6" s="22" t="s">
        <v>37</v>
      </c>
      <c r="I6" s="22" t="s">
        <v>25</v>
      </c>
      <c r="J6" s="24">
        <v>44760</v>
      </c>
      <c r="K6" s="16" t="s">
        <v>41</v>
      </c>
      <c r="L6" s="24">
        <v>44769</v>
      </c>
      <c r="M6" s="23">
        <v>0.47291666666666665</v>
      </c>
      <c r="N6" s="26">
        <v>44760.74722222222</v>
      </c>
      <c r="O6" s="26">
        <v>44769.472916666666</v>
      </c>
      <c r="P6" s="58">
        <f>(NETWORKDAYS(Tabla1[[#This Row],[Fecha Ingreso]],Tabla1[[#This Row],[Fecha Resolución]])-2)*(Salida-Entrada)+Salida-MOD(Tabla1[[#This Row],[Fecha Ingreso]],1)+MOD(Tabla1[[#This Row],[Fecha Resolución]],1)-Entrada</f>
        <v>2.0590277777785864</v>
      </c>
      <c r="Q6" s="25" t="s">
        <v>51</v>
      </c>
      <c r="R6" s="22" t="str">
        <f>IF(Tabla1[[#This Row],[Horas totales]]&gt;$U$4,"Fuera de plazo","En plazo")</f>
        <v>Fuera de plazo</v>
      </c>
      <c r="U6" s="34"/>
      <c r="V6"/>
      <c r="W6"/>
      <c r="X6"/>
      <c r="Y6"/>
      <c r="Z6"/>
      <c r="AA6"/>
      <c r="AB6"/>
      <c r="AC6"/>
    </row>
    <row r="7" spans="1:29" s="22" customFormat="1" ht="30" x14ac:dyDescent="0.25">
      <c r="A7" s="16">
        <v>185</v>
      </c>
      <c r="B7" s="16" t="s">
        <v>31</v>
      </c>
      <c r="C7" s="25" t="s">
        <v>82</v>
      </c>
      <c r="D7" s="25" t="s">
        <v>35</v>
      </c>
      <c r="E7" s="22" t="s">
        <v>50</v>
      </c>
      <c r="F7" s="16" t="s">
        <v>9</v>
      </c>
      <c r="G7" s="35" t="s">
        <v>10</v>
      </c>
      <c r="H7" s="22" t="s">
        <v>38</v>
      </c>
      <c r="I7" s="22" t="s">
        <v>25</v>
      </c>
      <c r="J7" s="24">
        <v>44761</v>
      </c>
      <c r="K7" s="16" t="s">
        <v>42</v>
      </c>
      <c r="L7" s="24">
        <v>44764</v>
      </c>
      <c r="M7" s="23">
        <v>0.51250000000000007</v>
      </c>
      <c r="N7" s="26">
        <v>44761.724305555559</v>
      </c>
      <c r="O7" s="26">
        <v>44764.512499999997</v>
      </c>
      <c r="P7" s="58">
        <f>(NETWORKDAYS(Tabla1[[#This Row],[Fecha Ingreso]],Tabla1[[#This Row],[Fecha Resolución]])-2)*(Salida-Entrada)+Salida-MOD(Tabla1[[#This Row],[Fecha Ingreso]],1)+MOD(Tabla1[[#This Row],[Fecha Resolución]],1)-Entrada</f>
        <v>0.78819444443797693</v>
      </c>
      <c r="Q7" s="25" t="s">
        <v>51</v>
      </c>
      <c r="R7" s="22" t="str">
        <f>IF(Tabla1[[#This Row],[Horas totales]]&gt;$U$4,"Fuera de plazo","En plazo")</f>
        <v>En plazo</v>
      </c>
      <c r="U7" s="34"/>
      <c r="V7"/>
      <c r="W7"/>
      <c r="X7"/>
      <c r="Y7"/>
      <c r="Z7"/>
      <c r="AA7"/>
      <c r="AB7"/>
      <c r="AC7"/>
    </row>
    <row r="8" spans="1:29" s="22" customFormat="1" ht="30" x14ac:dyDescent="0.25">
      <c r="A8" s="16">
        <v>186</v>
      </c>
      <c r="B8" s="16" t="s">
        <v>31</v>
      </c>
      <c r="C8" s="25" t="s">
        <v>32</v>
      </c>
      <c r="D8" s="25" t="s">
        <v>36</v>
      </c>
      <c r="E8" s="22" t="s">
        <v>47</v>
      </c>
      <c r="F8" s="16" t="s">
        <v>9</v>
      </c>
      <c r="G8" s="35" t="s">
        <v>10</v>
      </c>
      <c r="H8" s="22" t="s">
        <v>37</v>
      </c>
      <c r="I8" s="22" t="s">
        <v>25</v>
      </c>
      <c r="J8" s="24">
        <v>44762</v>
      </c>
      <c r="K8" s="23">
        <v>0.52916666666666667</v>
      </c>
      <c r="L8" s="24">
        <v>44764</v>
      </c>
      <c r="M8" s="23">
        <v>0.50972222222222219</v>
      </c>
      <c r="N8" s="26">
        <v>44762.529166666667</v>
      </c>
      <c r="O8" s="26">
        <v>44764.509722222225</v>
      </c>
      <c r="P8" s="58">
        <f>(NETWORKDAYS(Tabla1[[#This Row],[Fecha Ingreso]],Tabla1[[#This Row],[Fecha Resolución]])-2)*(Salida-Entrada)+Salida-MOD(Tabla1[[#This Row],[Fecha Ingreso]],1)+MOD(Tabla1[[#This Row],[Fecha Resolución]],1)-Entrada</f>
        <v>0.64722222222432424</v>
      </c>
      <c r="Q8" s="25" t="s">
        <v>51</v>
      </c>
      <c r="R8" s="22" t="str">
        <f>IF(Tabla1[[#This Row],[Horas totales]]&gt;$U$4,"Fuera de plazo","En plazo")</f>
        <v>En plazo</v>
      </c>
      <c r="U8" s="34"/>
      <c r="V8"/>
      <c r="W8"/>
      <c r="X8"/>
      <c r="Y8"/>
      <c r="Z8"/>
      <c r="AA8"/>
      <c r="AB8"/>
      <c r="AC8"/>
    </row>
    <row r="9" spans="1:29" ht="30" x14ac:dyDescent="0.25">
      <c r="A9" s="16">
        <v>188</v>
      </c>
      <c r="B9" s="16" t="s">
        <v>56</v>
      </c>
      <c r="C9" s="25" t="s">
        <v>82</v>
      </c>
      <c r="D9" s="25" t="s">
        <v>57</v>
      </c>
      <c r="E9" s="22" t="s">
        <v>71</v>
      </c>
      <c r="F9" s="16" t="s">
        <v>9</v>
      </c>
      <c r="G9" s="35" t="s">
        <v>10</v>
      </c>
      <c r="H9" s="22" t="s">
        <v>38</v>
      </c>
      <c r="I9" s="22" t="s">
        <v>25</v>
      </c>
      <c r="J9" s="24">
        <v>44774</v>
      </c>
      <c r="K9" s="23">
        <v>0.4458333333333333</v>
      </c>
      <c r="L9" s="24">
        <v>44812</v>
      </c>
      <c r="M9" s="23">
        <v>0.49652777777777773</v>
      </c>
      <c r="N9" s="26">
        <v>44774.445833333331</v>
      </c>
      <c r="O9" s="33">
        <v>44812.496527777781</v>
      </c>
      <c r="P9" s="58">
        <f>(NETWORKDAYS(Tabla1[[#This Row],[Fecha Ingreso]],Tabla1[[#This Row],[Fecha Resolución]])-2)*(Salida-Entrada)+Salida-MOD(Tabla1[[#This Row],[Fecha Ingreso]],1)+MOD(Tabla1[[#This Row],[Fecha Resolución]],1)-Entrada</f>
        <v>9.3840277777829542</v>
      </c>
      <c r="Q9" s="25" t="s">
        <v>51</v>
      </c>
      <c r="R9" s="22" t="str">
        <f>IF(Tabla1[[#This Row],[Horas totales]]&gt;$U$4,"Fuera de plazo","En plazo")</f>
        <v>Fuera de plazo</v>
      </c>
      <c r="U9" s="34"/>
    </row>
    <row r="10" spans="1:29" ht="30" x14ac:dyDescent="0.25">
      <c r="A10" s="16">
        <v>189</v>
      </c>
      <c r="B10" s="16" t="s">
        <v>56</v>
      </c>
      <c r="C10" s="25" t="s">
        <v>82</v>
      </c>
      <c r="D10" s="25" t="s">
        <v>58</v>
      </c>
      <c r="E10" s="22" t="s">
        <v>72</v>
      </c>
      <c r="F10" s="16" t="s">
        <v>9</v>
      </c>
      <c r="G10" s="35" t="s">
        <v>10</v>
      </c>
      <c r="H10" s="22" t="s">
        <v>37</v>
      </c>
      <c r="I10" s="22" t="s">
        <v>39</v>
      </c>
      <c r="J10" s="24">
        <v>44775</v>
      </c>
      <c r="K10" s="23">
        <v>0.40277777777777773</v>
      </c>
      <c r="L10" s="24">
        <v>44775</v>
      </c>
      <c r="M10" s="23" t="s">
        <v>65</v>
      </c>
      <c r="N10" s="26">
        <v>44775.402777777781</v>
      </c>
      <c r="O10" s="26">
        <v>44775.592361111114</v>
      </c>
      <c r="P10" s="58">
        <f>(NETWORKDAYS(Tabla1[[#This Row],[Fecha Ingreso]],Tabla1[[#This Row],[Fecha Resolución]])-2)*(Salida-Entrada)+Salida-MOD(Tabla1[[#This Row],[Fecha Ingreso]],1)+MOD(Tabla1[[#This Row],[Fecha Resolución]],1)-Entrada</f>
        <v>0.18958333333284827</v>
      </c>
      <c r="Q10" s="25" t="s">
        <v>51</v>
      </c>
      <c r="R10" s="22" t="str">
        <f>IF(Tabla1[[#This Row],[Horas totales]]&gt;$U$4,"Fuera de plazo","En plazo")</f>
        <v>En plazo</v>
      </c>
      <c r="U10" s="34"/>
    </row>
    <row r="11" spans="1:29" ht="30" x14ac:dyDescent="0.25">
      <c r="A11" s="16">
        <v>190</v>
      </c>
      <c r="B11" s="16" t="s">
        <v>56</v>
      </c>
      <c r="C11" s="25" t="s">
        <v>82</v>
      </c>
      <c r="D11" s="25" t="s">
        <v>61</v>
      </c>
      <c r="E11" s="22" t="s">
        <v>78</v>
      </c>
      <c r="F11" s="16" t="s">
        <v>9</v>
      </c>
      <c r="G11" s="35" t="s">
        <v>10</v>
      </c>
      <c r="H11" s="22" t="s">
        <v>24</v>
      </c>
      <c r="I11" s="22" t="s">
        <v>25</v>
      </c>
      <c r="J11" s="24">
        <v>44777</v>
      </c>
      <c r="K11" s="23">
        <v>0.4770833333333333</v>
      </c>
      <c r="L11" s="24">
        <v>44804</v>
      </c>
      <c r="M11" s="23">
        <v>0.52430555555555558</v>
      </c>
      <c r="N11" s="26">
        <v>44777.477083333331</v>
      </c>
      <c r="O11" s="26">
        <v>44804.524305555555</v>
      </c>
      <c r="P11" s="58">
        <f>(NETWORKDAYS(Tabla1[[#This Row],[Fecha Ingreso]],Tabla1[[#This Row],[Fecha Resolución]])-2)*(Salida-Entrada)+Salida-MOD(Tabla1[[#This Row],[Fecha Ingreso]],1)+MOD(Tabla1[[#This Row],[Fecha Resolución]],1)-Entrada</f>
        <v>6.380555555556688</v>
      </c>
      <c r="Q11" s="25" t="s">
        <v>51</v>
      </c>
      <c r="R11" s="22" t="str">
        <f>IF(Tabla1[[#This Row],[Horas totales]]&gt;$U$4,"Fuera de plazo","En plazo")</f>
        <v>Fuera de plazo</v>
      </c>
      <c r="U11" s="34"/>
    </row>
    <row r="12" spans="1:29" ht="30" x14ac:dyDescent="0.25">
      <c r="A12" s="16">
        <v>191</v>
      </c>
      <c r="B12" s="16" t="s">
        <v>56</v>
      </c>
      <c r="C12" s="25" t="s">
        <v>32</v>
      </c>
      <c r="D12" s="25" t="s">
        <v>77</v>
      </c>
      <c r="E12" s="22" t="s">
        <v>79</v>
      </c>
      <c r="F12" s="16" t="s">
        <v>9</v>
      </c>
      <c r="G12" s="35" t="s">
        <v>10</v>
      </c>
      <c r="H12" s="22" t="s">
        <v>37</v>
      </c>
      <c r="I12" s="22" t="s">
        <v>64</v>
      </c>
      <c r="J12" s="24">
        <v>44784</v>
      </c>
      <c r="K12" s="23">
        <v>0.6</v>
      </c>
      <c r="L12" s="24">
        <v>44804</v>
      </c>
      <c r="M12" s="23">
        <v>0.51180555555555551</v>
      </c>
      <c r="N12" s="26">
        <v>44784.6</v>
      </c>
      <c r="O12" s="26">
        <v>44804.511805555558</v>
      </c>
      <c r="P12" s="58">
        <f>(NETWORKDAYS(Tabla1[[#This Row],[Fecha Ingreso]],Tabla1[[#This Row],[Fecha Resolución]])-2)*(Salida-Entrada)+Salida-MOD(Tabla1[[#This Row],[Fecha Ingreso]],1)+MOD(Tabla1[[#This Row],[Fecha Resolución]],1)-Entrada</f>
        <v>4.5784722222257797</v>
      </c>
      <c r="Q12" s="25" t="s">
        <v>51</v>
      </c>
      <c r="R12" s="22" t="str">
        <f>IF(Tabla1[[#This Row],[Horas totales]]&gt;$U$4,"Fuera de plazo","En plazo")</f>
        <v>Fuera de plazo</v>
      </c>
      <c r="U12" s="34"/>
    </row>
    <row r="13" spans="1:29" ht="30" x14ac:dyDescent="0.25">
      <c r="A13" s="16">
        <v>192</v>
      </c>
      <c r="B13" s="16" t="s">
        <v>56</v>
      </c>
      <c r="C13" s="25" t="s">
        <v>82</v>
      </c>
      <c r="D13" s="25" t="s">
        <v>59</v>
      </c>
      <c r="E13" s="22" t="s">
        <v>70</v>
      </c>
      <c r="F13" s="16" t="s">
        <v>9</v>
      </c>
      <c r="G13" s="35" t="s">
        <v>10</v>
      </c>
      <c r="H13" s="22" t="s">
        <v>24</v>
      </c>
      <c r="I13" s="22" t="s">
        <v>39</v>
      </c>
      <c r="J13" s="24">
        <v>44784</v>
      </c>
      <c r="K13" s="23">
        <v>0.28541666666666665</v>
      </c>
      <c r="L13" s="24">
        <v>44804</v>
      </c>
      <c r="M13" s="23">
        <v>0.52013888888888882</v>
      </c>
      <c r="N13" s="26">
        <v>44784.785416666666</v>
      </c>
      <c r="O13" s="26">
        <v>44804.520138888889</v>
      </c>
      <c r="P13" s="58">
        <f>(NETWORKDAYS(Tabla1[[#This Row],[Fecha Ingreso]],Tabla1[[#This Row],[Fecha Resolución]])-2)*(Salida-Entrada)+Salida-MOD(Tabla1[[#This Row],[Fecha Ingreso]],1)+MOD(Tabla1[[#This Row],[Fecha Resolución]],1)-Entrada</f>
        <v>4.401388888890021</v>
      </c>
      <c r="Q13" s="25" t="s">
        <v>51</v>
      </c>
      <c r="R13" s="22" t="str">
        <f>IF(Tabla1[[#This Row],[Horas totales]]&gt;$U$4,"Fuera de plazo","En plazo")</f>
        <v>Fuera de plazo</v>
      </c>
      <c r="U13" s="34"/>
    </row>
    <row r="14" spans="1:29" ht="30" x14ac:dyDescent="0.25">
      <c r="A14" s="16">
        <v>193</v>
      </c>
      <c r="B14" s="16" t="s">
        <v>56</v>
      </c>
      <c r="C14" s="25" t="s">
        <v>32</v>
      </c>
      <c r="D14" s="25" t="s">
        <v>60</v>
      </c>
      <c r="E14" s="22" t="s">
        <v>69</v>
      </c>
      <c r="F14" s="16" t="s">
        <v>9</v>
      </c>
      <c r="G14" s="35" t="s">
        <v>90</v>
      </c>
      <c r="H14" s="22" t="s">
        <v>37</v>
      </c>
      <c r="I14" s="22" t="s">
        <v>64</v>
      </c>
      <c r="J14" s="24">
        <v>44788</v>
      </c>
      <c r="K14" s="23">
        <v>0.40208333333333335</v>
      </c>
      <c r="L14" s="24">
        <v>44825</v>
      </c>
      <c r="M14" s="23">
        <v>0.38958333333333334</v>
      </c>
      <c r="N14" s="26">
        <v>44788.402083333334</v>
      </c>
      <c r="O14" s="26"/>
      <c r="P14" s="58"/>
      <c r="Q14" s="25"/>
      <c r="R14" s="22" t="s">
        <v>139</v>
      </c>
    </row>
    <row r="15" spans="1:29" ht="30" x14ac:dyDescent="0.25">
      <c r="A15" s="16">
        <v>194</v>
      </c>
      <c r="B15" s="16" t="s">
        <v>56</v>
      </c>
      <c r="C15" s="25" t="s">
        <v>82</v>
      </c>
      <c r="D15" s="25" t="s">
        <v>61</v>
      </c>
      <c r="E15" s="22" t="s">
        <v>68</v>
      </c>
      <c r="F15" s="16" t="s">
        <v>9</v>
      </c>
      <c r="G15" s="35" t="s">
        <v>10</v>
      </c>
      <c r="H15" s="22" t="s">
        <v>37</v>
      </c>
      <c r="I15" s="22" t="s">
        <v>25</v>
      </c>
      <c r="J15" s="24">
        <v>44792</v>
      </c>
      <c r="K15" s="23">
        <v>0.37013888888888885</v>
      </c>
      <c r="L15" s="24">
        <v>44804</v>
      </c>
      <c r="M15" s="23">
        <v>0.52152777777777781</v>
      </c>
      <c r="N15" s="26">
        <v>44792.370138888888</v>
      </c>
      <c r="O15" s="26">
        <v>44804.521527777775</v>
      </c>
      <c r="P15" s="58">
        <f>(NETWORKDAYS(Tabla1[[#This Row],[Fecha Ingreso]],Tabla1[[#This Row],[Fecha Resolución]])-2)*(Salida-Entrada)+Salida-MOD(Tabla1[[#This Row],[Fecha Ingreso]],1)+MOD(Tabla1[[#This Row],[Fecha Resolución]],1)-Entrada</f>
        <v>2.8180555555542623</v>
      </c>
      <c r="Q15" s="25" t="s">
        <v>51</v>
      </c>
      <c r="R15" s="22" t="str">
        <f>IF(Tabla1[[#This Row],[Horas totales]]&gt;$U$4,"Fuera de plazo","En plazo")</f>
        <v>Fuera de plazo</v>
      </c>
    </row>
    <row r="16" spans="1:29" ht="30" x14ac:dyDescent="0.25">
      <c r="A16" s="16">
        <v>195</v>
      </c>
      <c r="B16" s="16" t="s">
        <v>56</v>
      </c>
      <c r="C16" s="25" t="s">
        <v>82</v>
      </c>
      <c r="D16" s="25" t="s">
        <v>62</v>
      </c>
      <c r="E16" s="22" t="s">
        <v>67</v>
      </c>
      <c r="F16" s="16" t="s">
        <v>9</v>
      </c>
      <c r="G16" s="35" t="s">
        <v>10</v>
      </c>
      <c r="H16" s="22" t="s">
        <v>37</v>
      </c>
      <c r="I16" s="22" t="s">
        <v>25</v>
      </c>
      <c r="J16" s="24">
        <v>44792</v>
      </c>
      <c r="K16" s="23">
        <v>0.3743055555555555</v>
      </c>
      <c r="L16" s="24">
        <v>44795</v>
      </c>
      <c r="M16" s="23">
        <v>0.49583333333333335</v>
      </c>
      <c r="N16" s="26">
        <v>44792.374305555553</v>
      </c>
      <c r="O16" s="26">
        <v>44795.495833333334</v>
      </c>
      <c r="P16" s="58">
        <f>(NETWORKDAYS(Tabla1[[#This Row],[Fecha Ingreso]],Tabla1[[#This Row],[Fecha Resolución]])-2)*(Salida-Entrada)+Salida-MOD(Tabla1[[#This Row],[Fecha Ingreso]],1)+MOD(Tabla1[[#This Row],[Fecha Resolución]],1)-Entrada</f>
        <v>0.45486111111434491</v>
      </c>
      <c r="Q16" s="25" t="s">
        <v>51</v>
      </c>
      <c r="R16" s="22" t="str">
        <f>IF(Tabla1[[#This Row],[Horas totales]]&gt;$U$4,"Fuera de plazo","En plazo")</f>
        <v>En plazo</v>
      </c>
    </row>
    <row r="17" spans="1:29" ht="30" x14ac:dyDescent="0.25">
      <c r="A17" s="16">
        <v>196</v>
      </c>
      <c r="B17" s="16" t="s">
        <v>56</v>
      </c>
      <c r="C17" s="25" t="s">
        <v>32</v>
      </c>
      <c r="D17" s="25" t="s">
        <v>63</v>
      </c>
      <c r="E17" s="22" t="s">
        <v>66</v>
      </c>
      <c r="F17" s="16" t="s">
        <v>9</v>
      </c>
      <c r="G17" s="35" t="s">
        <v>10</v>
      </c>
      <c r="H17" s="22" t="s">
        <v>37</v>
      </c>
      <c r="I17" s="22" t="s">
        <v>25</v>
      </c>
      <c r="J17" s="24">
        <v>44802</v>
      </c>
      <c r="K17" s="23">
        <v>0.49305555555555558</v>
      </c>
      <c r="L17" s="24">
        <v>44804</v>
      </c>
      <c r="M17" s="23">
        <v>0.46666666666666662</v>
      </c>
      <c r="N17" s="26">
        <v>44802.493055555555</v>
      </c>
      <c r="O17" s="26">
        <v>44804.466666666667</v>
      </c>
      <c r="P17" s="58">
        <f>(NETWORKDAYS(Tabla1[[#This Row],[Fecha Ingreso]],Tabla1[[#This Row],[Fecha Resolución]])-2)*(Salida-Entrada)+Salida-MOD(Tabla1[[#This Row],[Fecha Ingreso]],1)+MOD(Tabla1[[#This Row],[Fecha Resolución]],1)-Entrada</f>
        <v>0.64027777777907136</v>
      </c>
      <c r="Q17" s="25" t="s">
        <v>51</v>
      </c>
      <c r="R17" s="22" t="str">
        <f>IF(Tabla1[[#This Row],[Horas totales]]&gt;$U$4,"Fuera de plazo","En plazo")</f>
        <v>En plazo</v>
      </c>
    </row>
    <row r="18" spans="1:29" ht="30" x14ac:dyDescent="0.25">
      <c r="A18" s="16">
        <v>197</v>
      </c>
      <c r="B18" s="16" t="s">
        <v>80</v>
      </c>
      <c r="C18" s="25" t="s">
        <v>32</v>
      </c>
      <c r="D18" s="25" t="s">
        <v>81</v>
      </c>
      <c r="E18" s="22" t="s">
        <v>107</v>
      </c>
      <c r="F18" s="16" t="s">
        <v>9</v>
      </c>
      <c r="G18" s="35" t="s">
        <v>10</v>
      </c>
      <c r="H18" s="22" t="s">
        <v>37</v>
      </c>
      <c r="I18" s="22" t="s">
        <v>25</v>
      </c>
      <c r="J18" s="55">
        <f>Tabla1[[#This Row],[Fecha Ingreso]]</f>
        <v>44809.583333333336</v>
      </c>
      <c r="K18" s="56">
        <f>Tabla1[[#This Row],[Fecha Ingreso]]</f>
        <v>44809.583333333336</v>
      </c>
      <c r="L18" s="55">
        <f>Tabla1[[#This Row],[Fecha Resolución]]</f>
        <v>44812.48333333333</v>
      </c>
      <c r="M18" s="56">
        <f>Tabla1[[#This Row],[Fecha Resolución]]</f>
        <v>44812.48333333333</v>
      </c>
      <c r="N18" s="26">
        <v>44809.583333333336</v>
      </c>
      <c r="O18" s="26">
        <v>44812.48333333333</v>
      </c>
      <c r="P18" s="58">
        <f>(NETWORKDAYS(Tabla1[[#This Row],[Fecha Ingreso]],Tabla1[[#This Row],[Fecha Resolución]])-2)*(Salida-Entrada)+Salida-MOD(Tabla1[[#This Row],[Fecha Ingreso]],1)+MOD(Tabla1[[#This Row],[Fecha Resolución]],1)-Entrada</f>
        <v>0.89999999999417923</v>
      </c>
      <c r="Q18" s="25" t="s">
        <v>51</v>
      </c>
      <c r="R18" s="22" t="str">
        <f>IF(Tabla1[[#This Row],[Horas totales]]&gt;$U$4,"Fuera de plazo","En plazo")</f>
        <v>En plazo</v>
      </c>
      <c r="U18" s="28"/>
      <c r="V18" s="28"/>
      <c r="W18" s="28"/>
      <c r="X18" s="28"/>
      <c r="Y18" s="28"/>
      <c r="Z18" s="28"/>
      <c r="AA18" s="28"/>
      <c r="AB18" s="28"/>
      <c r="AC18" s="28"/>
    </row>
    <row r="19" spans="1:29" ht="30" x14ac:dyDescent="0.25">
      <c r="A19" s="16">
        <v>198</v>
      </c>
      <c r="B19" s="16" t="s">
        <v>80</v>
      </c>
      <c r="C19" s="25" t="s">
        <v>82</v>
      </c>
      <c r="D19" s="25" t="s">
        <v>83</v>
      </c>
      <c r="E19" s="22" t="s">
        <v>108</v>
      </c>
      <c r="F19" s="16" t="s">
        <v>9</v>
      </c>
      <c r="G19" s="35" t="s">
        <v>10</v>
      </c>
      <c r="H19" s="22" t="s">
        <v>37</v>
      </c>
      <c r="I19" s="22" t="s">
        <v>25</v>
      </c>
      <c r="J19" s="55">
        <f>Tabla1[[#This Row],[Fecha Ingreso]]</f>
        <v>44810.400000000001</v>
      </c>
      <c r="K19" s="56">
        <f>Tabla1[[#This Row],[Fecha Ingreso]]</f>
        <v>44810.400000000001</v>
      </c>
      <c r="L19" s="55">
        <f>Tabla1[[#This Row],[Fecha Resolución]]</f>
        <v>44812.481249999997</v>
      </c>
      <c r="M19" s="56">
        <f>Tabla1[[#This Row],[Fecha Resolución]]</f>
        <v>44812.481249999997</v>
      </c>
      <c r="N19" s="26">
        <v>44810.400000000001</v>
      </c>
      <c r="O19" s="26">
        <v>44812.481249999997</v>
      </c>
      <c r="P19" s="58">
        <f>(NETWORKDAYS(Tabla1[[#This Row],[Fecha Ingreso]],Tabla1[[#This Row],[Fecha Resolución]])-2)*(Salida-Entrada)+Salida-MOD(Tabla1[[#This Row],[Fecha Ingreso]],1)+MOD(Tabla1[[#This Row],[Fecha Resolución]],1)-Entrada</f>
        <v>0.74791666666230117</v>
      </c>
      <c r="Q19" s="25" t="s">
        <v>51</v>
      </c>
      <c r="R19" s="22" t="str">
        <f>IF(Tabla1[[#This Row],[Horas totales]]&gt;$U$4,"Fuera de plazo","En plazo")</f>
        <v>En plazo</v>
      </c>
    </row>
    <row r="20" spans="1:29" ht="30" x14ac:dyDescent="0.25">
      <c r="A20" s="16">
        <v>199</v>
      </c>
      <c r="B20" s="16" t="s">
        <v>80</v>
      </c>
      <c r="C20" s="25" t="s">
        <v>82</v>
      </c>
      <c r="D20" s="25" t="s">
        <v>84</v>
      </c>
      <c r="E20" s="22" t="s">
        <v>109</v>
      </c>
      <c r="F20" s="16" t="s">
        <v>85</v>
      </c>
      <c r="G20" s="35" t="s">
        <v>10</v>
      </c>
      <c r="H20" s="22" t="s">
        <v>37</v>
      </c>
      <c r="I20" s="22" t="s">
        <v>25</v>
      </c>
      <c r="J20" s="55">
        <f>Tabla1[[#This Row],[Fecha Ingreso]]</f>
        <v>44810.722916666666</v>
      </c>
      <c r="K20" s="56">
        <f>Tabla1[[#This Row],[Fecha Ingreso]]</f>
        <v>44810.722916666666</v>
      </c>
      <c r="L20" s="55">
        <f>Tabla1[[#This Row],[Fecha Resolución]]</f>
        <v>44812.481944444444</v>
      </c>
      <c r="M20" s="56">
        <f>Tabla1[[#This Row],[Fecha Resolución]]</f>
        <v>44812.481944444444</v>
      </c>
      <c r="N20" s="26">
        <v>44810.722916666666</v>
      </c>
      <c r="O20" s="26">
        <v>44812.481944444444</v>
      </c>
      <c r="P20" s="58">
        <f>(NETWORKDAYS(Tabla1[[#This Row],[Fecha Ingreso]],Tabla1[[#This Row],[Fecha Resolución]])-2)*(Salida-Entrada)+Salida-MOD(Tabla1[[#This Row],[Fecha Ingreso]],1)+MOD(Tabla1[[#This Row],[Fecha Resolución]],1)-Entrada</f>
        <v>0.42569444444476789</v>
      </c>
      <c r="Q20" s="25" t="s">
        <v>51</v>
      </c>
      <c r="R20" s="22" t="str">
        <f>IF(Tabla1[[#This Row],[Horas totales]]&gt;$U$4,"Fuera de plazo","En plazo")</f>
        <v>En plazo</v>
      </c>
    </row>
    <row r="21" spans="1:29" ht="30" x14ac:dyDescent="0.25">
      <c r="A21" s="16">
        <v>200</v>
      </c>
      <c r="B21" s="16" t="s">
        <v>80</v>
      </c>
      <c r="C21" s="25" t="s">
        <v>82</v>
      </c>
      <c r="D21" s="25" t="s">
        <v>86</v>
      </c>
      <c r="E21" s="22" t="s">
        <v>110</v>
      </c>
      <c r="F21" s="16" t="s">
        <v>9</v>
      </c>
      <c r="G21" s="35" t="s">
        <v>10</v>
      </c>
      <c r="H21" s="22" t="s">
        <v>37</v>
      </c>
      <c r="I21" s="22" t="s">
        <v>25</v>
      </c>
      <c r="J21" s="55">
        <f>Tabla1[[#This Row],[Fecha Ingreso]]</f>
        <v>44813.398611111108</v>
      </c>
      <c r="K21" s="56">
        <f>Tabla1[[#This Row],[Fecha Ingreso]]</f>
        <v>44813.398611111108</v>
      </c>
      <c r="L21" s="55">
        <f>Tabla1[[#This Row],[Fecha Resolución]]</f>
        <v>44813.714583333334</v>
      </c>
      <c r="M21" s="56">
        <f>Tabla1[[#This Row],[Fecha Resolución]]</f>
        <v>44813.714583333334</v>
      </c>
      <c r="N21" s="26">
        <v>44813.398611111108</v>
      </c>
      <c r="O21" s="26">
        <v>44813.714583333334</v>
      </c>
      <c r="P21" s="58">
        <f>(NETWORKDAYS(Tabla1[[#This Row],[Fecha Ingreso]],Tabla1[[#This Row],[Fecha Resolución]])-2)*(Salida-Entrada)+Salida-MOD(Tabla1[[#This Row],[Fecha Ingreso]],1)+MOD(Tabla1[[#This Row],[Fecha Resolución]],1)-Entrada</f>
        <v>0.31597222222626442</v>
      </c>
      <c r="Q21" s="25" t="s">
        <v>51</v>
      </c>
      <c r="R21" s="22" t="str">
        <f>IF(Tabla1[[#This Row],[Horas totales]]&gt;$U$4,"Fuera de plazo","En plazo")</f>
        <v>En plazo</v>
      </c>
    </row>
    <row r="22" spans="1:29" s="28" customFormat="1" ht="30" x14ac:dyDescent="0.25">
      <c r="A22" s="57">
        <v>201</v>
      </c>
      <c r="B22" s="57" t="s">
        <v>80</v>
      </c>
      <c r="C22" s="59" t="s">
        <v>82</v>
      </c>
      <c r="D22" s="59" t="s">
        <v>87</v>
      </c>
      <c r="E22" s="60" t="s">
        <v>111</v>
      </c>
      <c r="F22" s="57" t="s">
        <v>85</v>
      </c>
      <c r="G22" s="61" t="s">
        <v>10</v>
      </c>
      <c r="H22" s="60" t="s">
        <v>37</v>
      </c>
      <c r="I22" s="60" t="s">
        <v>25</v>
      </c>
      <c r="J22" s="55">
        <f>Tabla1[[#This Row],[Fecha Ingreso]]</f>
        <v>44813.691666666666</v>
      </c>
      <c r="K22" s="56">
        <f>Tabla1[[#This Row],[Fecha Ingreso]]</f>
        <v>44813.691666666666</v>
      </c>
      <c r="L22" s="55">
        <f>Tabla1[[#This Row],[Fecha Resolución]]</f>
        <v>44837.727083333331</v>
      </c>
      <c r="M22" s="56">
        <f>Tabla1[[#This Row],[Fecha Resolución]]</f>
        <v>44837.727083333331</v>
      </c>
      <c r="N22" s="62">
        <v>44813.691666666666</v>
      </c>
      <c r="O22" s="62">
        <v>44837.727083333331</v>
      </c>
      <c r="P22" s="58">
        <f>(NETWORKDAYS(Tabla1[[#This Row],[Fecha Ingreso]],Tabla1[[#This Row],[Fecha Resolución]])-2)*(Salida-Entrada)+Salida-MOD(Tabla1[[#This Row],[Fecha Ingreso]],1)+MOD(Tabla1[[#This Row],[Fecha Resolución]],1)-Entrada</f>
        <v>5.3687499999990305</v>
      </c>
      <c r="Q22" s="59" t="s">
        <v>51</v>
      </c>
      <c r="R22" s="22" t="str">
        <f>IF(Tabla1[[#This Row],[Horas totales]]&gt;$U$4,"Fuera de plazo","En plazo")</f>
        <v>Fuera de plazo</v>
      </c>
      <c r="U22"/>
      <c r="V22"/>
      <c r="W22"/>
      <c r="X22"/>
      <c r="Y22"/>
      <c r="Z22"/>
      <c r="AA22"/>
      <c r="AB22"/>
      <c r="AC22"/>
    </row>
    <row r="23" spans="1:29" ht="30" x14ac:dyDescent="0.25">
      <c r="A23" s="16">
        <v>202</v>
      </c>
      <c r="B23" s="16" t="s">
        <v>80</v>
      </c>
      <c r="C23" s="25" t="s">
        <v>82</v>
      </c>
      <c r="D23" s="25" t="s">
        <v>88</v>
      </c>
      <c r="E23" s="22" t="s">
        <v>112</v>
      </c>
      <c r="F23" s="16" t="s">
        <v>9</v>
      </c>
      <c r="G23" s="35" t="s">
        <v>10</v>
      </c>
      <c r="H23" s="22" t="s">
        <v>37</v>
      </c>
      <c r="I23" s="22" t="s">
        <v>25</v>
      </c>
      <c r="J23" s="55">
        <f>Tabla1[[#This Row],[Fecha Ingreso]]</f>
        <v>44814.419444444444</v>
      </c>
      <c r="K23" s="56">
        <f>Tabla1[[#This Row],[Fecha Ingreso]]</f>
        <v>44814.419444444444</v>
      </c>
      <c r="L23" s="55">
        <f>Tabla1[[#This Row],[Fecha Resolución]]</f>
        <v>44837.746527777781</v>
      </c>
      <c r="M23" s="56">
        <f>Tabla1[[#This Row],[Fecha Resolución]]</f>
        <v>44837.746527777781</v>
      </c>
      <c r="N23" s="26">
        <v>44814.419444444444</v>
      </c>
      <c r="O23" s="26">
        <v>44837.746527777781</v>
      </c>
      <c r="P23" s="58">
        <f>(NETWORKDAYS(Tabla1[[#This Row],[Fecha Ingreso]],Tabla1[[#This Row],[Fecha Resolución]])-2)*(Salida-Entrada)+Salida-MOD(Tabla1[[#This Row],[Fecha Ingreso]],1)+MOD(Tabla1[[#This Row],[Fecha Resolución]],1)-Entrada</f>
        <v>5.3270833333372138</v>
      </c>
      <c r="Q23" s="25" t="s">
        <v>51</v>
      </c>
      <c r="R23" s="22" t="str">
        <f>IF(Tabla1[[#This Row],[Horas totales]]&gt;$U$4,"Fuera de plazo","En plazo")</f>
        <v>Fuera de plazo</v>
      </c>
    </row>
    <row r="24" spans="1:29" ht="30" x14ac:dyDescent="0.25">
      <c r="A24" s="16">
        <v>203</v>
      </c>
      <c r="B24" s="16" t="s">
        <v>80</v>
      </c>
      <c r="C24" s="25" t="s">
        <v>32</v>
      </c>
      <c r="D24" s="25" t="s">
        <v>89</v>
      </c>
      <c r="E24" s="22" t="s">
        <v>113</v>
      </c>
      <c r="F24" s="16" t="s">
        <v>85</v>
      </c>
      <c r="G24" s="35" t="s">
        <v>90</v>
      </c>
      <c r="H24" s="22" t="s">
        <v>37</v>
      </c>
      <c r="I24" s="22" t="s">
        <v>25</v>
      </c>
      <c r="J24" s="55">
        <f>Tabla1[[#This Row],[Fecha Ingreso]]</f>
        <v>44814.424305555556</v>
      </c>
      <c r="K24" s="56">
        <f>Tabla1[[#This Row],[Fecha Ingreso]]</f>
        <v>44814.424305555556</v>
      </c>
      <c r="L24" s="55">
        <v>44825</v>
      </c>
      <c r="M24" s="56">
        <v>0.3888888888888889</v>
      </c>
      <c r="N24" s="26">
        <v>44814.424305555556</v>
      </c>
      <c r="O24" s="26"/>
      <c r="P24" s="58"/>
      <c r="Q24" s="25"/>
      <c r="R24" s="22" t="s">
        <v>139</v>
      </c>
    </row>
    <row r="25" spans="1:29" ht="30" x14ac:dyDescent="0.25">
      <c r="A25" s="16">
        <v>204</v>
      </c>
      <c r="B25" s="16" t="s">
        <v>80</v>
      </c>
      <c r="C25" s="25" t="s">
        <v>82</v>
      </c>
      <c r="D25" s="25" t="s">
        <v>88</v>
      </c>
      <c r="E25" s="22" t="s">
        <v>114</v>
      </c>
      <c r="F25" s="16" t="s">
        <v>9</v>
      </c>
      <c r="G25" s="35" t="s">
        <v>10</v>
      </c>
      <c r="H25" s="22" t="s">
        <v>37</v>
      </c>
      <c r="I25" s="22" t="s">
        <v>25</v>
      </c>
      <c r="J25" s="55">
        <f>Tabla1[[#This Row],[Fecha Ingreso]]</f>
        <v>44814.569444444445</v>
      </c>
      <c r="K25" s="56">
        <f>Tabla1[[#This Row],[Fecha Ingreso]]</f>
        <v>44814.569444444445</v>
      </c>
      <c r="L25" s="55">
        <f>Tabla1[[#This Row],[Fecha Resolución]]</f>
        <v>44837.746527777781</v>
      </c>
      <c r="M25" s="56">
        <f>Tabla1[[#This Row],[Fecha Resolución]]</f>
        <v>44837.746527777781</v>
      </c>
      <c r="N25" s="26">
        <v>44814.569444444445</v>
      </c>
      <c r="O25" s="26">
        <v>44837.746527777781</v>
      </c>
      <c r="P25" s="58">
        <f>(NETWORKDAYS(Tabla1[[#This Row],[Fecha Ingreso]],Tabla1[[#This Row],[Fecha Resolución]])-2)*(Salida-Entrada)+Salida-MOD(Tabla1[[#This Row],[Fecha Ingreso]],1)+MOD(Tabla1[[#This Row],[Fecha Resolución]],1)-Entrada</f>
        <v>5.1770833333357587</v>
      </c>
      <c r="Q25" s="25" t="s">
        <v>51</v>
      </c>
      <c r="R25" s="22" t="str">
        <f>IF(Tabla1[[#This Row],[Horas totales]]&gt;$U$4,"Fuera de plazo","En plazo")</f>
        <v>Fuera de plazo</v>
      </c>
    </row>
    <row r="26" spans="1:29" ht="30" x14ac:dyDescent="0.25">
      <c r="A26" s="16">
        <v>205</v>
      </c>
      <c r="B26" s="16" t="s">
        <v>80</v>
      </c>
      <c r="C26" s="25" t="s">
        <v>82</v>
      </c>
      <c r="D26" s="25" t="s">
        <v>88</v>
      </c>
      <c r="E26" s="22" t="s">
        <v>115</v>
      </c>
      <c r="F26" s="16" t="s">
        <v>85</v>
      </c>
      <c r="G26" s="35" t="s">
        <v>10</v>
      </c>
      <c r="H26" s="22" t="s">
        <v>37</v>
      </c>
      <c r="I26" s="22" t="s">
        <v>25</v>
      </c>
      <c r="J26" s="55">
        <f>Tabla1[[#This Row],[Fecha Ingreso]]</f>
        <v>44814.570833333331</v>
      </c>
      <c r="K26" s="56">
        <f>Tabla1[[#This Row],[Fecha Ingreso]]</f>
        <v>44814.570833333331</v>
      </c>
      <c r="L26" s="55">
        <f>Tabla1[[#This Row],[Fecha Resolución]]</f>
        <v>44837.74722222222</v>
      </c>
      <c r="M26" s="56">
        <f>Tabla1[[#This Row],[Fecha Resolución]]</f>
        <v>44837.74722222222</v>
      </c>
      <c r="N26" s="26">
        <v>44814.570833333331</v>
      </c>
      <c r="O26" s="26">
        <v>44837.74722222222</v>
      </c>
      <c r="P26" s="58">
        <f>(NETWORKDAYS(Tabla1[[#This Row],[Fecha Ingreso]],Tabla1[[#This Row],[Fecha Resolución]])-2)*(Salida-Entrada)+Salida-MOD(Tabla1[[#This Row],[Fecha Ingreso]],1)+MOD(Tabla1[[#This Row],[Fecha Resolución]],1)-Entrada</f>
        <v>5.1763888888890506</v>
      </c>
      <c r="Q26" s="25" t="s">
        <v>51</v>
      </c>
      <c r="R26" s="22" t="str">
        <f>IF(Tabla1[[#This Row],[Horas totales]]&gt;$U$4,"Fuera de plazo","En plazo")</f>
        <v>Fuera de plazo</v>
      </c>
    </row>
    <row r="27" spans="1:29" ht="30" x14ac:dyDescent="0.25">
      <c r="A27" s="16">
        <v>206</v>
      </c>
      <c r="B27" s="16" t="s">
        <v>80</v>
      </c>
      <c r="C27" s="25" t="s">
        <v>82</v>
      </c>
      <c r="D27" s="25" t="s">
        <v>91</v>
      </c>
      <c r="E27" s="22" t="s">
        <v>116</v>
      </c>
      <c r="F27" s="16" t="s">
        <v>9</v>
      </c>
      <c r="G27" s="35" t="s">
        <v>10</v>
      </c>
      <c r="H27" s="22" t="s">
        <v>37</v>
      </c>
      <c r="I27" s="22" t="s">
        <v>25</v>
      </c>
      <c r="J27" s="55">
        <f>Tabla1[[#This Row],[Fecha Ingreso]]</f>
        <v>44816.390972222223</v>
      </c>
      <c r="K27" s="56">
        <f>Tabla1[[#This Row],[Fecha Ingreso]]</f>
        <v>44816.390972222223</v>
      </c>
      <c r="L27" s="55">
        <f>Tabla1[[#This Row],[Fecha Resolución]]</f>
        <v>44837.74722222222</v>
      </c>
      <c r="M27" s="56">
        <f>Tabla1[[#This Row],[Fecha Resolución]]</f>
        <v>44837.74722222222</v>
      </c>
      <c r="N27" s="26">
        <v>44816.390972222223</v>
      </c>
      <c r="O27" s="26">
        <v>44837.74722222222</v>
      </c>
      <c r="P27" s="58">
        <f>(NETWORKDAYS(Tabla1[[#This Row],[Fecha Ingreso]],Tabla1[[#This Row],[Fecha Resolución]])-2)*(Salida-Entrada)+Salida-MOD(Tabla1[[#This Row],[Fecha Ingreso]],1)+MOD(Tabla1[[#This Row],[Fecha Resolución]],1)-Entrada</f>
        <v>5.3562499999970896</v>
      </c>
      <c r="Q27" s="25" t="s">
        <v>51</v>
      </c>
      <c r="R27" s="22" t="str">
        <f>IF(Tabla1[[#This Row],[Horas totales]]&gt;$U$4,"Fuera de plazo","En plazo")</f>
        <v>Fuera de plazo</v>
      </c>
    </row>
    <row r="28" spans="1:29" ht="30" x14ac:dyDescent="0.25">
      <c r="A28" s="16">
        <v>207</v>
      </c>
      <c r="B28" s="16" t="s">
        <v>80</v>
      </c>
      <c r="C28" s="25" t="s">
        <v>82</v>
      </c>
      <c r="D28" s="25" t="s">
        <v>92</v>
      </c>
      <c r="E28" s="22" t="s">
        <v>117</v>
      </c>
      <c r="F28" s="16" t="s">
        <v>85</v>
      </c>
      <c r="G28" s="35" t="s">
        <v>10</v>
      </c>
      <c r="H28" s="22" t="s">
        <v>37</v>
      </c>
      <c r="I28" s="22" t="s">
        <v>25</v>
      </c>
      <c r="J28" s="55">
        <f>Tabla1[[#This Row],[Fecha Ingreso]]</f>
        <v>44817.539583333331</v>
      </c>
      <c r="K28" s="56">
        <f>Tabla1[[#This Row],[Fecha Ingreso]]</f>
        <v>44817.539583333331</v>
      </c>
      <c r="L28" s="55">
        <f>Tabla1[[#This Row],[Fecha Resolución]]</f>
        <v>44837.722222222219</v>
      </c>
      <c r="M28" s="56">
        <f>Tabla1[[#This Row],[Fecha Resolución]]</f>
        <v>44837.722222222219</v>
      </c>
      <c r="N28" s="26">
        <v>44817.539583333331</v>
      </c>
      <c r="O28" s="26">
        <v>44837.722222222219</v>
      </c>
      <c r="P28" s="58">
        <f>(NETWORKDAYS(Tabla1[[#This Row],[Fecha Ingreso]],Tabla1[[#This Row],[Fecha Resolución]])-2)*(Salida-Entrada)+Salida-MOD(Tabla1[[#This Row],[Fecha Ingreso]],1)+MOD(Tabla1[[#This Row],[Fecha Resolución]],1)-Entrada</f>
        <v>4.8493055555542623</v>
      </c>
      <c r="Q28" s="25" t="s">
        <v>51</v>
      </c>
      <c r="R28" s="22" t="str">
        <f>IF(Tabla1[[#This Row],[Horas totales]]&gt;$U$4,"Fuera de plazo","En plazo")</f>
        <v>Fuera de plazo</v>
      </c>
    </row>
    <row r="29" spans="1:29" ht="30" customHeight="1" x14ac:dyDescent="0.25">
      <c r="A29" s="16">
        <v>208</v>
      </c>
      <c r="B29" s="16" t="s">
        <v>80</v>
      </c>
      <c r="C29" s="25" t="s">
        <v>32</v>
      </c>
      <c r="D29" s="25" t="s">
        <v>93</v>
      </c>
      <c r="E29" s="22" t="s">
        <v>118</v>
      </c>
      <c r="F29" s="16" t="s">
        <v>9</v>
      </c>
      <c r="G29" s="35" t="s">
        <v>10</v>
      </c>
      <c r="H29" s="22" t="s">
        <v>38</v>
      </c>
      <c r="I29" s="22" t="s">
        <v>39</v>
      </c>
      <c r="J29" s="55">
        <f>Tabla1[[#This Row],[Fecha Ingreso]]</f>
        <v>44817.739583333336</v>
      </c>
      <c r="K29" s="56">
        <f>Tabla1[[#This Row],[Fecha Ingreso]]</f>
        <v>44817.739583333336</v>
      </c>
      <c r="L29" s="55">
        <v>44832</v>
      </c>
      <c r="M29" s="56">
        <v>0.69374999999999998</v>
      </c>
      <c r="N29" s="26">
        <v>44817.739583333336</v>
      </c>
      <c r="O29" s="26">
        <v>44832.693749999999</v>
      </c>
      <c r="P29" s="58">
        <f>(NETWORKDAYS(Tabla1[[#This Row],[Fecha Ingreso]],Tabla1[[#This Row],[Fecha Resolución]])-2)*(Salida-Entrada)+Salida-MOD(Tabla1[[#This Row],[Fecha Ingreso]],1)+MOD(Tabla1[[#This Row],[Fecha Resolución]],1)-Entrada</f>
        <v>3.6208333333294531</v>
      </c>
      <c r="Q29" s="25" t="s">
        <v>51</v>
      </c>
      <c r="R29" s="22" t="str">
        <f>IF(Tabla1[[#This Row],[Horas totales]]&gt;$U$4,"Fuera de plazo","En plazo")</f>
        <v>Fuera de plazo</v>
      </c>
    </row>
    <row r="30" spans="1:29" ht="30" customHeight="1" x14ac:dyDescent="0.25">
      <c r="A30" s="16">
        <v>209</v>
      </c>
      <c r="B30" s="16" t="s">
        <v>80</v>
      </c>
      <c r="C30" s="25" t="s">
        <v>32</v>
      </c>
      <c r="D30" s="25" t="s">
        <v>94</v>
      </c>
      <c r="E30" s="22" t="s">
        <v>119</v>
      </c>
      <c r="F30" s="16" t="s">
        <v>85</v>
      </c>
      <c r="G30" s="35" t="s">
        <v>10</v>
      </c>
      <c r="H30" s="22" t="s">
        <v>38</v>
      </c>
      <c r="I30" s="22" t="s">
        <v>39</v>
      </c>
      <c r="J30" s="55">
        <f>Tabla1[[#This Row],[Fecha Ingreso]]</f>
        <v>44817.741666666669</v>
      </c>
      <c r="K30" s="56">
        <f>Tabla1[[#This Row],[Fecha Ingreso]]</f>
        <v>44817.741666666669</v>
      </c>
      <c r="L30" s="55">
        <f>Tabla1[[#This Row],[Fecha Resolución]]</f>
        <v>44837.748611111114</v>
      </c>
      <c r="M30" s="56">
        <f>Tabla1[[#This Row],[Fecha Resolución]]</f>
        <v>44837.748611111114</v>
      </c>
      <c r="N30" s="26">
        <v>44817.741666666669</v>
      </c>
      <c r="O30" s="26">
        <v>44837.748611111114</v>
      </c>
      <c r="P30" s="58">
        <f>(NETWORKDAYS(Tabla1[[#This Row],[Fecha Ingreso]],Tabla1[[#This Row],[Fecha Resolución]])-2)*(Salida-Entrada)+Salida-MOD(Tabla1[[#This Row],[Fecha Ingreso]],1)+MOD(Tabla1[[#This Row],[Fecha Resolución]],1)-Entrada</f>
        <v>4.6736111111119198</v>
      </c>
      <c r="Q30" s="25" t="s">
        <v>51</v>
      </c>
      <c r="R30" s="22" t="str">
        <f>IF(Tabla1[[#This Row],[Horas totales]]&gt;$U$4,"Fuera de plazo","En plazo")</f>
        <v>Fuera de plazo</v>
      </c>
    </row>
    <row r="31" spans="1:29" ht="30" customHeight="1" x14ac:dyDescent="0.25">
      <c r="A31" s="16">
        <v>210</v>
      </c>
      <c r="B31" s="16" t="s">
        <v>80</v>
      </c>
      <c r="C31" s="25" t="s">
        <v>82</v>
      </c>
      <c r="D31" s="25" t="s">
        <v>95</v>
      </c>
      <c r="E31" s="22" t="s">
        <v>120</v>
      </c>
      <c r="F31" s="16" t="s">
        <v>9</v>
      </c>
      <c r="G31" s="35" t="s">
        <v>10</v>
      </c>
      <c r="H31" s="22" t="s">
        <v>38</v>
      </c>
      <c r="I31" s="22" t="s">
        <v>39</v>
      </c>
      <c r="J31" s="55">
        <f>Tabla1[[#This Row],[Fecha Ingreso]]</f>
        <v>44817.743750000001</v>
      </c>
      <c r="K31" s="56">
        <f>Tabla1[[#This Row],[Fecha Ingreso]]</f>
        <v>44817.743750000001</v>
      </c>
      <c r="L31" s="55">
        <f>Tabla1[[#This Row],[Fecha Resolución]]</f>
        <v>44837.723611111112</v>
      </c>
      <c r="M31" s="56">
        <f>Tabla1[[#This Row],[Fecha Resolución]]</f>
        <v>44837.723611111112</v>
      </c>
      <c r="N31" s="26">
        <v>44817.743750000001</v>
      </c>
      <c r="O31" s="26">
        <v>44837.723611111112</v>
      </c>
      <c r="P31" s="58">
        <f>(NETWORKDAYS(Tabla1[[#This Row],[Fecha Ingreso]],Tabla1[[#This Row],[Fecha Resolución]])-2)*(Salida-Entrada)+Salida-MOD(Tabla1[[#This Row],[Fecha Ingreso]],1)+MOD(Tabla1[[#This Row],[Fecha Resolución]],1)-Entrada</f>
        <v>4.6465277777776164</v>
      </c>
      <c r="Q31" s="25" t="s">
        <v>51</v>
      </c>
      <c r="R31" s="22" t="str">
        <f>IF(Tabla1[[#This Row],[Horas totales]]&gt;$U$4,"Fuera de plazo","En plazo")</f>
        <v>Fuera de plazo</v>
      </c>
    </row>
    <row r="32" spans="1:29" ht="30" customHeight="1" x14ac:dyDescent="0.25">
      <c r="A32" s="16">
        <v>212</v>
      </c>
      <c r="B32" s="16" t="s">
        <v>80</v>
      </c>
      <c r="C32" s="25" t="s">
        <v>82</v>
      </c>
      <c r="D32" s="25" t="s">
        <v>96</v>
      </c>
      <c r="E32" s="22" t="s">
        <v>121</v>
      </c>
      <c r="F32" s="16" t="s">
        <v>85</v>
      </c>
      <c r="G32" s="35" t="s">
        <v>10</v>
      </c>
      <c r="H32" s="22" t="s">
        <v>37</v>
      </c>
      <c r="I32" s="22" t="s">
        <v>25</v>
      </c>
      <c r="J32" s="55">
        <f>Tabla1[[#This Row],[Fecha Ingreso]]</f>
        <v>44824.541666666664</v>
      </c>
      <c r="K32" s="56">
        <f>Tabla1[[#This Row],[Fecha Ingreso]]</f>
        <v>44824.541666666664</v>
      </c>
      <c r="L32" s="55">
        <f>Tabla1[[#This Row],[Fecha Resolución]]</f>
        <v>44837.683333333334</v>
      </c>
      <c r="M32" s="56">
        <f>Tabla1[[#This Row],[Fecha Resolución]]</f>
        <v>44837.683333333334</v>
      </c>
      <c r="N32" s="26">
        <v>44824.541666666664</v>
      </c>
      <c r="O32" s="26">
        <v>44837.683333333334</v>
      </c>
      <c r="P32" s="58">
        <f>(NETWORKDAYS(Tabla1[[#This Row],[Fecha Ingreso]],Tabla1[[#This Row],[Fecha Resolución]])-2)*(Salida-Entrada)+Salida-MOD(Tabla1[[#This Row],[Fecha Ingreso]],1)+MOD(Tabla1[[#This Row],[Fecha Resolución]],1)-Entrada</f>
        <v>3.1416666666700626</v>
      </c>
      <c r="Q32" s="25" t="s">
        <v>51</v>
      </c>
      <c r="R32" s="22" t="str">
        <f>IF(Tabla1[[#This Row],[Horas totales]]&gt;$U$4,"Fuera de plazo","En plazo")</f>
        <v>Fuera de plazo</v>
      </c>
    </row>
    <row r="33" spans="1:18" ht="30" customHeight="1" x14ac:dyDescent="0.25">
      <c r="A33" s="16">
        <v>213</v>
      </c>
      <c r="B33" s="16" t="s">
        <v>80</v>
      </c>
      <c r="C33" s="25" t="s">
        <v>82</v>
      </c>
      <c r="D33" s="25" t="s">
        <v>62</v>
      </c>
      <c r="E33" s="22" t="s">
        <v>122</v>
      </c>
      <c r="F33" s="16" t="s">
        <v>9</v>
      </c>
      <c r="G33" s="35" t="s">
        <v>10</v>
      </c>
      <c r="H33" s="22" t="s">
        <v>37</v>
      </c>
      <c r="I33" s="22" t="s">
        <v>25</v>
      </c>
      <c r="J33" s="55">
        <f>Tabla1[[#This Row],[Fecha Ingreso]]</f>
        <v>44825.476388888892</v>
      </c>
      <c r="K33" s="56">
        <f>Tabla1[[#This Row],[Fecha Ingreso]]</f>
        <v>44825.476388888892</v>
      </c>
      <c r="L33" s="55">
        <f>Tabla1[[#This Row],[Fecha Resolución]]</f>
        <v>44837.680555555555</v>
      </c>
      <c r="M33" s="56">
        <f>Tabla1[[#This Row],[Fecha Resolución]]</f>
        <v>44837.680555555555</v>
      </c>
      <c r="N33" s="26">
        <v>44825.476388888892</v>
      </c>
      <c r="O33" s="26">
        <v>44837.680555555555</v>
      </c>
      <c r="P33" s="58">
        <f>(NETWORKDAYS(Tabla1[[#This Row],[Fecha Ingreso]],Tabla1[[#This Row],[Fecha Resolución]])-2)*(Salida-Entrada)+Salida-MOD(Tabla1[[#This Row],[Fecha Ingreso]],1)+MOD(Tabla1[[#This Row],[Fecha Resolución]],1)-Entrada</f>
        <v>2.8708333333294531</v>
      </c>
      <c r="Q33" s="25" t="s">
        <v>51</v>
      </c>
      <c r="R33" s="22" t="str">
        <f>IF(Tabla1[[#This Row],[Horas totales]]&gt;$U$4,"Fuera de plazo","En plazo")</f>
        <v>Fuera de plazo</v>
      </c>
    </row>
    <row r="34" spans="1:18" ht="30" customHeight="1" x14ac:dyDescent="0.25">
      <c r="A34" s="16">
        <v>214</v>
      </c>
      <c r="B34" s="16" t="s">
        <v>80</v>
      </c>
      <c r="C34" s="25" t="s">
        <v>82</v>
      </c>
      <c r="D34" s="25" t="s">
        <v>97</v>
      </c>
      <c r="E34" s="22" t="s">
        <v>123</v>
      </c>
      <c r="F34" s="16" t="s">
        <v>9</v>
      </c>
      <c r="G34" s="35" t="s">
        <v>10</v>
      </c>
      <c r="H34" s="22" t="s">
        <v>37</v>
      </c>
      <c r="I34" s="22" t="s">
        <v>25</v>
      </c>
      <c r="J34" s="55">
        <f>Tabla1[[#This Row],[Fecha Ingreso]]</f>
        <v>44828.510416666664</v>
      </c>
      <c r="K34" s="56">
        <f>Tabla1[[#This Row],[Fecha Ingreso]]</f>
        <v>44828.510416666664</v>
      </c>
      <c r="L34" s="55">
        <f>Tabla1[[#This Row],[Fecha Resolución]]</f>
        <v>44837.709027777775</v>
      </c>
      <c r="M34" s="56">
        <f>Tabla1[[#This Row],[Fecha Resolución]]</f>
        <v>44837.709027777775</v>
      </c>
      <c r="N34" s="26">
        <v>44828.510416666664</v>
      </c>
      <c r="O34" s="26">
        <v>44837.709027777775</v>
      </c>
      <c r="P34" s="58">
        <f>(NETWORKDAYS(Tabla1[[#This Row],[Fecha Ingreso]],Tabla1[[#This Row],[Fecha Resolución]])-2)*(Salida-Entrada)+Salida-MOD(Tabla1[[#This Row],[Fecha Ingreso]],1)+MOD(Tabla1[[#This Row],[Fecha Resolución]],1)-Entrada</f>
        <v>1.8652777777776164</v>
      </c>
      <c r="Q34" s="25" t="s">
        <v>51</v>
      </c>
      <c r="R34" s="22" t="str">
        <f>IF(Tabla1[[#This Row],[Horas totales]]&gt;$U$4,"Fuera de plazo","En plazo")</f>
        <v>Fuera de plazo</v>
      </c>
    </row>
    <row r="35" spans="1:18" ht="30" customHeight="1" x14ac:dyDescent="0.25">
      <c r="A35" s="16">
        <v>215</v>
      </c>
      <c r="B35" s="16" t="s">
        <v>80</v>
      </c>
      <c r="C35" s="25" t="s">
        <v>32</v>
      </c>
      <c r="D35" s="25" t="s">
        <v>98</v>
      </c>
      <c r="E35" s="22" t="s">
        <v>124</v>
      </c>
      <c r="F35" s="16" t="s">
        <v>9</v>
      </c>
      <c r="G35" s="35" t="s">
        <v>10</v>
      </c>
      <c r="H35" s="22" t="s">
        <v>37</v>
      </c>
      <c r="I35" s="22" t="s">
        <v>25</v>
      </c>
      <c r="J35" s="55">
        <f>Tabla1[[#This Row],[Fecha Ingreso]]</f>
        <v>44830.63958333333</v>
      </c>
      <c r="K35" s="56">
        <f>Tabla1[[#This Row],[Fecha Ingreso]]</f>
        <v>44830.63958333333</v>
      </c>
      <c r="L35" s="55">
        <f>Tabla1[[#This Row],[Fecha Resolución]]</f>
        <v>44837.689583333333</v>
      </c>
      <c r="M35" s="56">
        <f>Tabla1[[#This Row],[Fecha Resolución]]</f>
        <v>44837.689583333333</v>
      </c>
      <c r="N35" s="26">
        <v>44830.63958333333</v>
      </c>
      <c r="O35" s="26">
        <v>44837.689583333333</v>
      </c>
      <c r="P35" s="58">
        <f>(NETWORKDAYS(Tabla1[[#This Row],[Fecha Ingreso]],Tabla1[[#This Row],[Fecha Resolución]])-2)*(Salida-Entrada)+Salida-MOD(Tabla1[[#This Row],[Fecha Ingreso]],1)+MOD(Tabla1[[#This Row],[Fecha Resolución]],1)-Entrada</f>
        <v>1.7166666666695773</v>
      </c>
      <c r="Q35" s="25" t="s">
        <v>51</v>
      </c>
      <c r="R35" s="22" t="str">
        <f>IF(Tabla1[[#This Row],[Horas totales]]&gt;$U$4,"Fuera de plazo","En plazo")</f>
        <v>Fuera de plazo</v>
      </c>
    </row>
    <row r="36" spans="1:18" ht="30" customHeight="1" x14ac:dyDescent="0.25">
      <c r="A36" s="16">
        <v>216</v>
      </c>
      <c r="B36" s="16" t="s">
        <v>80</v>
      </c>
      <c r="C36" s="45" t="s">
        <v>32</v>
      </c>
      <c r="D36" s="25" t="s">
        <v>99</v>
      </c>
      <c r="E36" s="22" t="s">
        <v>125</v>
      </c>
      <c r="F36" s="16" t="s">
        <v>9</v>
      </c>
      <c r="G36" s="35" t="s">
        <v>10</v>
      </c>
      <c r="H36" s="22" t="s">
        <v>37</v>
      </c>
      <c r="I36" s="22" t="s">
        <v>25</v>
      </c>
      <c r="J36" s="55">
        <f>Tabla1[[#This Row],[Fecha Ingreso]]</f>
        <v>44832.399305555555</v>
      </c>
      <c r="K36" s="56">
        <f>Tabla1[[#This Row],[Fecha Ingreso]]</f>
        <v>44832.399305555555</v>
      </c>
      <c r="L36" s="55">
        <f>Tabla1[[#This Row],[Fecha Resolución]]</f>
        <v>44837.682638888888</v>
      </c>
      <c r="M36" s="56">
        <f>Tabla1[[#This Row],[Fecha Resolución]]</f>
        <v>44837.682638888888</v>
      </c>
      <c r="N36" s="26">
        <v>44832.399305555555</v>
      </c>
      <c r="O36" s="26">
        <v>44837.682638888888</v>
      </c>
      <c r="P36" s="58">
        <f>(NETWORKDAYS(Tabla1[[#This Row],[Fecha Ingreso]],Tabla1[[#This Row],[Fecha Resolución]])-2)*(Salida-Entrada)+Salida-MOD(Tabla1[[#This Row],[Fecha Ingreso]],1)+MOD(Tabla1[[#This Row],[Fecha Resolución]],1)-Entrada</f>
        <v>1.2833333333328483</v>
      </c>
      <c r="Q36" s="25" t="s">
        <v>51</v>
      </c>
      <c r="R36" s="22" t="str">
        <f>IF(Tabla1[[#This Row],[Horas totales]]&gt;$U$4,"Fuera de plazo","En plazo")</f>
        <v>Fuera de plazo</v>
      </c>
    </row>
    <row r="37" spans="1:18" ht="30" customHeight="1" x14ac:dyDescent="0.25">
      <c r="A37" s="39">
        <v>217</v>
      </c>
      <c r="B37" s="39" t="s">
        <v>100</v>
      </c>
      <c r="C37" s="46" t="s">
        <v>82</v>
      </c>
      <c r="D37" s="51" t="s">
        <v>101</v>
      </c>
      <c r="E37" s="48" t="s">
        <v>126</v>
      </c>
      <c r="F37" s="16" t="s">
        <v>9</v>
      </c>
      <c r="G37" s="35" t="s">
        <v>10</v>
      </c>
      <c r="H37" s="50" t="s">
        <v>37</v>
      </c>
      <c r="I37" s="39" t="s">
        <v>25</v>
      </c>
      <c r="J37" s="40">
        <v>44858</v>
      </c>
      <c r="K37" s="41">
        <v>0.36041666666666666</v>
      </c>
      <c r="L37" s="40">
        <v>44859</v>
      </c>
      <c r="M37" s="41" t="s">
        <v>102</v>
      </c>
      <c r="N37" s="33">
        <v>44858.36041666667</v>
      </c>
      <c r="O37" s="33">
        <v>44859.602083333331</v>
      </c>
      <c r="P37" s="58">
        <f>(NETWORKDAYS(Tabla1[[#This Row],[Fecha Ingreso]],Tabla1[[#This Row],[Fecha Resolución]])-2)*(Salida-Entrada)+Salida-MOD(Tabla1[[#This Row],[Fecha Ingreso]],1)+MOD(Tabla1[[#This Row],[Fecha Resolución]],1)-Entrada</f>
        <v>0.57499999999466433</v>
      </c>
      <c r="Q37" s="25" t="s">
        <v>51</v>
      </c>
      <c r="R37" s="22" t="str">
        <f>IF(Tabla1[[#This Row],[Horas totales]]&gt;$U$4,"Fuera de plazo","En plazo")</f>
        <v>En plazo</v>
      </c>
    </row>
    <row r="38" spans="1:18" ht="30" customHeight="1" x14ac:dyDescent="0.25">
      <c r="A38" s="38">
        <v>218</v>
      </c>
      <c r="B38" s="38" t="s">
        <v>100</v>
      </c>
      <c r="C38" s="47" t="s">
        <v>82</v>
      </c>
      <c r="D38" s="52" t="s">
        <v>101</v>
      </c>
      <c r="E38" s="47" t="s">
        <v>127</v>
      </c>
      <c r="F38" s="16" t="s">
        <v>9</v>
      </c>
      <c r="G38" s="35" t="s">
        <v>10</v>
      </c>
      <c r="H38" s="49" t="s">
        <v>37</v>
      </c>
      <c r="I38" s="38" t="s">
        <v>25</v>
      </c>
      <c r="J38" s="42">
        <v>44851</v>
      </c>
      <c r="K38" s="43" t="s">
        <v>103</v>
      </c>
      <c r="L38" s="42">
        <v>44859</v>
      </c>
      <c r="M38" s="43" t="s">
        <v>104</v>
      </c>
      <c r="N38" s="53">
        <v>44851.729861111111</v>
      </c>
      <c r="O38" s="53">
        <v>44859.602777777778</v>
      </c>
      <c r="P38" s="58">
        <f>(NETWORKDAYS(Tabla1[[#This Row],[Fecha Ingreso]],Tabla1[[#This Row],[Fecha Resolución]])-2)*(Salida-Entrada)+Salida-MOD(Tabla1[[#This Row],[Fecha Ingreso]],1)+MOD(Tabla1[[#This Row],[Fecha Resolución]],1)-Entrada</f>
        <v>1.8729166666671522</v>
      </c>
      <c r="Q38" s="25" t="s">
        <v>51</v>
      </c>
      <c r="R38" s="22" t="str">
        <f>IF(Tabla1[[#This Row],[Horas totales]]&gt;$U$4,"Fuera de plazo","En plazo")</f>
        <v>Fuera de plazo</v>
      </c>
    </row>
    <row r="39" spans="1:18" ht="30" customHeight="1" x14ac:dyDescent="0.25">
      <c r="A39" s="39">
        <v>219</v>
      </c>
      <c r="B39" s="44" t="s">
        <v>100</v>
      </c>
      <c r="C39" s="54" t="s">
        <v>82</v>
      </c>
      <c r="D39" s="51" t="s">
        <v>105</v>
      </c>
      <c r="E39" s="51" t="s">
        <v>128</v>
      </c>
      <c r="F39" s="16" t="s">
        <v>9</v>
      </c>
      <c r="G39" s="35" t="s">
        <v>10</v>
      </c>
      <c r="H39" s="50" t="s">
        <v>37</v>
      </c>
      <c r="I39" s="39" t="s">
        <v>25</v>
      </c>
      <c r="J39" s="40">
        <v>44848</v>
      </c>
      <c r="K39" s="41" t="s">
        <v>130</v>
      </c>
      <c r="L39" s="40">
        <v>44860</v>
      </c>
      <c r="M39" s="41">
        <v>0.52986111111111112</v>
      </c>
      <c r="N39" s="33">
        <v>44858.568055555559</v>
      </c>
      <c r="O39" s="33">
        <v>44859.529861111114</v>
      </c>
      <c r="P39" s="58">
        <f>(NETWORKDAYS(Tabla1[[#This Row],[Fecha Ingreso]],Tabla1[[#This Row],[Fecha Resolución]])-2)*(Salida-Entrada)+Salida-MOD(Tabla1[[#This Row],[Fecha Ingreso]],1)+MOD(Tabla1[[#This Row],[Fecha Resolución]],1)-Entrada</f>
        <v>0.29513888888808049</v>
      </c>
      <c r="Q39" s="25" t="s">
        <v>51</v>
      </c>
      <c r="R39" s="22" t="str">
        <f>IF(Tabla1[[#This Row],[Horas totales]]&gt;$U$4,"Fuera de plazo","En plazo")</f>
        <v>En plazo</v>
      </c>
    </row>
    <row r="40" spans="1:18" ht="30" customHeight="1" x14ac:dyDescent="0.25">
      <c r="A40" s="16">
        <v>220</v>
      </c>
      <c r="B40" s="16" t="s">
        <v>100</v>
      </c>
      <c r="C40" s="25" t="s">
        <v>82</v>
      </c>
      <c r="D40" s="25" t="s">
        <v>106</v>
      </c>
      <c r="E40" s="22" t="s">
        <v>129</v>
      </c>
      <c r="F40" s="16" t="s">
        <v>9</v>
      </c>
      <c r="G40" s="35" t="s">
        <v>10</v>
      </c>
      <c r="H40" s="16" t="s">
        <v>37</v>
      </c>
      <c r="I40" s="22" t="s">
        <v>25</v>
      </c>
      <c r="J40" s="55">
        <v>44862</v>
      </c>
      <c r="K40" s="56">
        <v>0.48541666666666666</v>
      </c>
      <c r="L40" s="55">
        <v>44863</v>
      </c>
      <c r="M40" s="43">
        <v>0.47013888888888888</v>
      </c>
      <c r="N40" s="53">
        <v>44862.48541666667</v>
      </c>
      <c r="O40" s="53">
        <v>44863.470138888886</v>
      </c>
      <c r="P40" s="58">
        <v>0.30555555555555552</v>
      </c>
      <c r="Q40" s="25" t="s">
        <v>51</v>
      </c>
      <c r="R40" s="22" t="str">
        <f>IF(Tabla1[[#This Row],[Horas totales]]&gt;$U$4,"Fuera de plazo","En plazo")</f>
        <v>En plazo</v>
      </c>
    </row>
    <row r="41" spans="1:18" ht="30" x14ac:dyDescent="0.25">
      <c r="A41" s="16">
        <v>221</v>
      </c>
      <c r="B41" s="16" t="s">
        <v>145</v>
      </c>
      <c r="C41" s="45" t="s">
        <v>32</v>
      </c>
      <c r="D41" s="25" t="s">
        <v>146</v>
      </c>
      <c r="E41" s="22" t="s">
        <v>158</v>
      </c>
      <c r="F41" s="16" t="s">
        <v>9</v>
      </c>
      <c r="G41" s="35" t="s">
        <v>10</v>
      </c>
      <c r="H41" s="35" t="s">
        <v>37</v>
      </c>
      <c r="I41" s="22" t="s">
        <v>25</v>
      </c>
      <c r="J41" s="55">
        <v>44867</v>
      </c>
      <c r="K41" s="56">
        <v>0.5395833333333333</v>
      </c>
      <c r="L41" s="55">
        <v>44886</v>
      </c>
      <c r="M41" s="56">
        <v>0.41875000000000001</v>
      </c>
      <c r="N41" s="53">
        <f>Tabla1[[#This Row],[Fecha de ingreso ]]+Tabla1[[#This Row],[Hora de ingreso]]</f>
        <v>44867.539583333331</v>
      </c>
      <c r="O41" s="53">
        <f>Tabla1[[#This Row],[Fecha de resolución ]]+Tabla1[[#This Row],[Hora de resolución ]]</f>
        <v>44886.418749999997</v>
      </c>
      <c r="P41" s="58">
        <f>(NETWORKDAYS(Tabla1[[#This Row],[Fecha Ingreso]],Tabla1[[#This Row],[Fecha Resolución]])-2)*(Salida-Entrada)+Salida-MOD(Tabla1[[#This Row],[Fecha Ingreso]],1)+MOD(Tabla1[[#This Row],[Fecha Resolución]],1)-Entrada</f>
        <v>4.2124999999990296</v>
      </c>
      <c r="Q41" s="25" t="s">
        <v>51</v>
      </c>
      <c r="R41" s="22" t="str">
        <f>IF(Tabla1[[#This Row],[Horas totales]]&gt;$U$4,"Fuera de plazo","En plazo")</f>
        <v>Fuera de plazo</v>
      </c>
    </row>
    <row r="42" spans="1:18" ht="30" x14ac:dyDescent="0.25">
      <c r="A42" s="16">
        <v>222</v>
      </c>
      <c r="B42" s="16" t="s">
        <v>145</v>
      </c>
      <c r="C42" s="25" t="s">
        <v>82</v>
      </c>
      <c r="D42" s="25" t="s">
        <v>147</v>
      </c>
      <c r="E42" s="22" t="s">
        <v>159</v>
      </c>
      <c r="F42" s="16" t="s">
        <v>9</v>
      </c>
      <c r="G42" s="35" t="s">
        <v>10</v>
      </c>
      <c r="H42" s="35" t="s">
        <v>37</v>
      </c>
      <c r="I42" s="22" t="s">
        <v>25</v>
      </c>
      <c r="J42" s="55">
        <v>44872</v>
      </c>
      <c r="K42" s="56" t="s">
        <v>154</v>
      </c>
      <c r="L42" s="55">
        <v>44882</v>
      </c>
      <c r="M42" s="56">
        <v>0.51597222222222217</v>
      </c>
      <c r="N42" s="53">
        <v>44872.69027777778</v>
      </c>
      <c r="O42" s="53">
        <f>Tabla1[[#This Row],[Fecha de resolución ]]+Tabla1[[#This Row],[Hora de resolución ]]</f>
        <v>44882.515972222223</v>
      </c>
      <c r="P42" s="58">
        <f>(NETWORKDAYS(Tabla1[[#This Row],[Fecha Ingreso]],Tabla1[[#This Row],[Fecha Resolución]])-2)*(Salida-Entrada)+Salida-MOD(Tabla1[[#This Row],[Fecha Ingreso]],1)+MOD(Tabla1[[#This Row],[Fecha Resolución]],1)-Entrada</f>
        <v>2.4923611111104647</v>
      </c>
      <c r="Q42" s="25" t="s">
        <v>51</v>
      </c>
      <c r="R42" s="22" t="str">
        <f>IF(Tabla1[[#This Row],[Horas totales]]&gt;$U$4,"Fuera de plazo","En plazo")</f>
        <v>Fuera de plazo</v>
      </c>
    </row>
    <row r="43" spans="1:18" ht="30" x14ac:dyDescent="0.25">
      <c r="A43" s="16">
        <v>223</v>
      </c>
      <c r="B43" s="16" t="s">
        <v>145</v>
      </c>
      <c r="C43" s="25" t="s">
        <v>82</v>
      </c>
      <c r="D43" s="25" t="s">
        <v>148</v>
      </c>
      <c r="E43" s="22" t="s">
        <v>160</v>
      </c>
      <c r="F43" s="16" t="s">
        <v>9</v>
      </c>
      <c r="G43" s="35" t="s">
        <v>10</v>
      </c>
      <c r="H43" s="35" t="s">
        <v>38</v>
      </c>
      <c r="I43" s="39" t="s">
        <v>25</v>
      </c>
      <c r="J43" s="40">
        <v>44873</v>
      </c>
      <c r="K43" s="56" t="s">
        <v>155</v>
      </c>
      <c r="L43" s="40">
        <v>44874</v>
      </c>
      <c r="M43" s="56" t="s">
        <v>149</v>
      </c>
      <c r="N43" s="53">
        <v>44873.543055555558</v>
      </c>
      <c r="O43" s="53">
        <v>44874.527083333334</v>
      </c>
      <c r="P43" s="58">
        <f>(NETWORKDAYS(Tabla1[[#This Row],[Fecha Ingreso]],Tabla1[[#This Row],[Fecha Resolución]])-2)*(Salida-Entrada)+Salida-MOD(Tabla1[[#This Row],[Fecha Ingreso]],1)+MOD(Tabla1[[#This Row],[Fecha Resolución]],1)-Entrada</f>
        <v>0.31736111110997933</v>
      </c>
      <c r="Q43" s="25" t="s">
        <v>51</v>
      </c>
      <c r="R43" s="22" t="str">
        <f>IF(Tabla1[[#This Row],[Horas totales]]&gt;$U$4,"Fuera de plazo","En plazo")</f>
        <v>En plazo</v>
      </c>
    </row>
    <row r="44" spans="1:18" ht="30" x14ac:dyDescent="0.25">
      <c r="A44" s="16">
        <v>224</v>
      </c>
      <c r="B44" s="16" t="s">
        <v>145</v>
      </c>
      <c r="C44" s="45" t="s">
        <v>32</v>
      </c>
      <c r="D44" s="25" t="s">
        <v>150</v>
      </c>
      <c r="E44" s="22" t="s">
        <v>161</v>
      </c>
      <c r="F44" s="16" t="s">
        <v>85</v>
      </c>
      <c r="G44" s="35" t="s">
        <v>10</v>
      </c>
      <c r="H44" s="35" t="s">
        <v>37</v>
      </c>
      <c r="I44" s="38" t="s">
        <v>25</v>
      </c>
      <c r="J44" s="42">
        <v>44873</v>
      </c>
      <c r="K44" s="56" t="s">
        <v>156</v>
      </c>
      <c r="L44" s="42">
        <v>44874</v>
      </c>
      <c r="M44" s="56">
        <v>0.52013888888888882</v>
      </c>
      <c r="N44" s="53">
        <v>44873.559027777781</v>
      </c>
      <c r="O44" s="53">
        <f>Tabla1[[#This Row],[Fecha de resolución ]]+Tabla1[[#This Row],[Hora de resolución ]]</f>
        <v>44874.520138888889</v>
      </c>
      <c r="P44" s="58">
        <f>(NETWORKDAYS(Tabla1[[#This Row],[Fecha Ingreso]],Tabla1[[#This Row],[Fecha Resolución]])-2)*(Salida-Entrada)+Salida-MOD(Tabla1[[#This Row],[Fecha Ingreso]],1)+MOD(Tabla1[[#This Row],[Fecha Resolución]],1)-Entrada</f>
        <v>0.29444444444137241</v>
      </c>
      <c r="Q44" s="25" t="s">
        <v>51</v>
      </c>
      <c r="R44" s="22" t="str">
        <f>IF(Tabla1[[#This Row],[Horas totales]]&gt;$U$4,"Fuera de plazo","En plazo")</f>
        <v>En plazo</v>
      </c>
    </row>
    <row r="45" spans="1:18" ht="30" x14ac:dyDescent="0.25">
      <c r="A45" s="39">
        <v>225</v>
      </c>
      <c r="B45" s="39" t="s">
        <v>145</v>
      </c>
      <c r="C45" s="46" t="s">
        <v>82</v>
      </c>
      <c r="D45" s="51" t="s">
        <v>101</v>
      </c>
      <c r="E45" s="22" t="s">
        <v>162</v>
      </c>
      <c r="F45" s="44" t="s">
        <v>9</v>
      </c>
      <c r="G45" s="35" t="s">
        <v>10</v>
      </c>
      <c r="H45" s="35" t="s">
        <v>37</v>
      </c>
      <c r="I45" s="39" t="s">
        <v>25</v>
      </c>
      <c r="J45" s="40">
        <v>44874</v>
      </c>
      <c r="K45" s="56" t="s">
        <v>157</v>
      </c>
      <c r="L45" s="40">
        <v>44874</v>
      </c>
      <c r="M45" s="41" t="s">
        <v>151</v>
      </c>
      <c r="N45" s="53">
        <v>44874.741666666669</v>
      </c>
      <c r="O45" s="53">
        <v>44874.786805555559</v>
      </c>
      <c r="P45" s="58">
        <f>(NETWORKDAYS(Tabla1[[#This Row],[Fecha Ingreso]],Tabla1[[#This Row],[Fecha Resolución]])-2)*(Salida-Entrada)+Salida-MOD(Tabla1[[#This Row],[Fecha Ingreso]],1)+MOD(Tabla1[[#This Row],[Fecha Resolución]],1)-Entrada</f>
        <v>4.5138888890505768E-2</v>
      </c>
      <c r="Q45" s="25" t="s">
        <v>51</v>
      </c>
      <c r="R45" s="22" t="str">
        <f>IF(Tabla1[[#This Row],[Horas totales]]&gt;$U$4,"Fuera de plazo","En plazo")</f>
        <v>En plazo</v>
      </c>
    </row>
    <row r="46" spans="1:18" ht="45" customHeight="1" x14ac:dyDescent="0.25">
      <c r="A46" s="38">
        <v>226</v>
      </c>
      <c r="B46" s="38" t="s">
        <v>145</v>
      </c>
      <c r="C46" s="47" t="s">
        <v>32</v>
      </c>
      <c r="D46" s="52" t="s">
        <v>152</v>
      </c>
      <c r="E46" s="22" t="s">
        <v>163</v>
      </c>
      <c r="F46" s="16" t="s">
        <v>85</v>
      </c>
      <c r="G46" s="35" t="s">
        <v>153</v>
      </c>
      <c r="H46" s="35" t="s">
        <v>24</v>
      </c>
      <c r="I46" s="22" t="s">
        <v>25</v>
      </c>
      <c r="J46" s="55">
        <v>44893</v>
      </c>
      <c r="K46" s="56">
        <v>0.52916666666666667</v>
      </c>
      <c r="L46" s="55"/>
      <c r="M46" s="43"/>
      <c r="N46" s="53">
        <v>44893.529166666667</v>
      </c>
      <c r="O46" s="16"/>
      <c r="P46" s="96"/>
      <c r="Q46" s="25" t="s">
        <v>51</v>
      </c>
      <c r="R46" s="22" t="str">
        <f>IF(Tabla1[[#This Row],[Horas totales]]&gt;$U$4,"Fuera de plazo","En plazo")</f>
        <v>En plazo</v>
      </c>
    </row>
    <row r="47" spans="1:18" x14ac:dyDescent="0.25">
      <c r="A47" s="38"/>
      <c r="B47" s="38"/>
      <c r="C47" s="47"/>
      <c r="D47" s="52"/>
      <c r="E47" s="47"/>
      <c r="H47" s="38"/>
      <c r="I47" s="22"/>
      <c r="J47" s="55"/>
      <c r="K47" s="56"/>
      <c r="L47" s="55"/>
      <c r="M47" s="16"/>
      <c r="N47" s="35"/>
      <c r="O47" s="38"/>
    </row>
    <row r="54" spans="16:16" x14ac:dyDescent="0.25">
      <c r="P54" s="58"/>
    </row>
    <row r="60" spans="16:16" x14ac:dyDescent="0.25">
      <c r="P60" s="91">
        <f>AVERAGE(Tabla1[Horas totales])</f>
        <v>2.5769764957263801</v>
      </c>
    </row>
  </sheetData>
  <phoneticPr fontId="7" type="noConversion"/>
  <pageMargins left="0.7" right="0.7" top="0.75" bottom="0.75" header="0.3" footer="0.3"/>
  <pageSetup paperSize="9" orientation="portrait" r:id="rId1"/>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86C057-40E7-4EFF-83B9-412BB8524489}">
  <sheetPr codeName="Hoja3"/>
  <dimension ref="A3:H204"/>
  <sheetViews>
    <sheetView topLeftCell="A82" zoomScale="71" zoomScaleNormal="71" workbookViewId="0">
      <selection activeCell="E90" sqref="E90"/>
    </sheetView>
  </sheetViews>
  <sheetFormatPr baseColWidth="10" defaultRowHeight="15" x14ac:dyDescent="0.25"/>
  <cols>
    <col min="1" max="1" width="23.140625" bestFit="1" customWidth="1"/>
    <col min="2" max="2" width="25.28515625" bestFit="1" customWidth="1"/>
    <col min="3" max="3" width="11.140625" bestFit="1" customWidth="1"/>
    <col min="4" max="4" width="18.28515625" bestFit="1" customWidth="1"/>
    <col min="5" max="5" width="16.42578125" bestFit="1" customWidth="1"/>
    <col min="6" max="7" width="23.140625" bestFit="1" customWidth="1"/>
    <col min="8" max="8" width="25.7109375" bestFit="1" customWidth="1"/>
    <col min="9" max="37" width="4.28515625" bestFit="1" customWidth="1"/>
    <col min="38" max="38" width="12.5703125" bestFit="1" customWidth="1"/>
  </cols>
  <sheetData>
    <row r="3" spans="1:2" x14ac:dyDescent="0.25">
      <c r="A3" s="31" t="s">
        <v>12</v>
      </c>
      <c r="B3" t="s">
        <v>75</v>
      </c>
    </row>
    <row r="4" spans="1:2" x14ac:dyDescent="0.25">
      <c r="A4" s="97" t="s">
        <v>10</v>
      </c>
      <c r="B4" s="29">
        <v>39</v>
      </c>
    </row>
    <row r="5" spans="1:2" x14ac:dyDescent="0.25">
      <c r="A5" s="97" t="s">
        <v>90</v>
      </c>
      <c r="B5" s="29">
        <v>2</v>
      </c>
    </row>
    <row r="6" spans="1:2" x14ac:dyDescent="0.25">
      <c r="A6" s="97" t="s">
        <v>153</v>
      </c>
      <c r="B6" s="29">
        <v>1</v>
      </c>
    </row>
    <row r="18" spans="1:2" x14ac:dyDescent="0.25">
      <c r="A18" s="31" t="s">
        <v>74</v>
      </c>
      <c r="B18" t="s">
        <v>75</v>
      </c>
    </row>
    <row r="19" spans="1:2" x14ac:dyDescent="0.25">
      <c r="A19" s="32" t="s">
        <v>10</v>
      </c>
      <c r="B19" s="29">
        <v>39</v>
      </c>
    </row>
    <row r="20" spans="1:2" x14ac:dyDescent="0.25">
      <c r="A20" s="32" t="s">
        <v>90</v>
      </c>
      <c r="B20" s="29">
        <v>2</v>
      </c>
    </row>
    <row r="21" spans="1:2" x14ac:dyDescent="0.25">
      <c r="A21" s="32" t="s">
        <v>153</v>
      </c>
      <c r="B21" s="29">
        <v>1</v>
      </c>
    </row>
    <row r="22" spans="1:2" x14ac:dyDescent="0.25">
      <c r="A22" s="32" t="s">
        <v>76</v>
      </c>
      <c r="B22" s="29">
        <v>42</v>
      </c>
    </row>
    <row r="27" spans="1:2" x14ac:dyDescent="0.25">
      <c r="A27" t="s">
        <v>75</v>
      </c>
    </row>
    <row r="28" spans="1:2" x14ac:dyDescent="0.25">
      <c r="A28" s="29">
        <v>42</v>
      </c>
    </row>
    <row r="29" spans="1:2" x14ac:dyDescent="0.25">
      <c r="A29" t="s">
        <v>133</v>
      </c>
    </row>
    <row r="30" spans="1:2" x14ac:dyDescent="0.25">
      <c r="A30" s="29">
        <f>GETPIVOTDATA("Código",$A$27)</f>
        <v>42</v>
      </c>
    </row>
    <row r="36" spans="1:5" x14ac:dyDescent="0.25">
      <c r="A36" s="31" t="s">
        <v>74</v>
      </c>
      <c r="B36" t="s">
        <v>75</v>
      </c>
    </row>
    <row r="37" spans="1:5" x14ac:dyDescent="0.25">
      <c r="A37" s="32" t="s">
        <v>139</v>
      </c>
      <c r="B37" s="29">
        <v>2</v>
      </c>
    </row>
    <row r="38" spans="1:5" x14ac:dyDescent="0.25">
      <c r="A38" s="32" t="s">
        <v>53</v>
      </c>
      <c r="B38" s="29">
        <v>17</v>
      </c>
    </row>
    <row r="39" spans="1:5" x14ac:dyDescent="0.25">
      <c r="A39" s="32" t="s">
        <v>54</v>
      </c>
      <c r="B39" s="29">
        <v>23</v>
      </c>
    </row>
    <row r="40" spans="1:5" x14ac:dyDescent="0.25">
      <c r="A40" s="32" t="s">
        <v>76</v>
      </c>
      <c r="B40" s="29">
        <v>42</v>
      </c>
    </row>
    <row r="47" spans="1:5" x14ac:dyDescent="0.25">
      <c r="A47" s="31" t="s">
        <v>75</v>
      </c>
      <c r="B47" s="31" t="s">
        <v>135</v>
      </c>
    </row>
    <row r="48" spans="1:5" x14ac:dyDescent="0.25">
      <c r="A48" s="31" t="s">
        <v>74</v>
      </c>
      <c r="B48" s="97" t="s">
        <v>139</v>
      </c>
      <c r="C48" s="97" t="s">
        <v>53</v>
      </c>
      <c r="D48" s="97" t="s">
        <v>54</v>
      </c>
      <c r="E48" s="97" t="s">
        <v>76</v>
      </c>
    </row>
    <row r="49" spans="1:5" x14ac:dyDescent="0.25">
      <c r="A49" s="32" t="s">
        <v>31</v>
      </c>
      <c r="B49" s="29"/>
      <c r="C49" s="29">
        <v>3</v>
      </c>
      <c r="D49" s="29">
        <v>1</v>
      </c>
      <c r="E49" s="29">
        <v>4</v>
      </c>
    </row>
    <row r="50" spans="1:5" x14ac:dyDescent="0.25">
      <c r="A50" s="32" t="s">
        <v>56</v>
      </c>
      <c r="B50" s="29">
        <v>1</v>
      </c>
      <c r="C50" s="29">
        <v>3</v>
      </c>
      <c r="D50" s="29">
        <v>5</v>
      </c>
      <c r="E50" s="29">
        <v>9</v>
      </c>
    </row>
    <row r="51" spans="1:5" x14ac:dyDescent="0.25">
      <c r="A51" s="32" t="s">
        <v>100</v>
      </c>
      <c r="B51" s="29"/>
      <c r="C51" s="29">
        <v>3</v>
      </c>
      <c r="D51" s="29">
        <v>1</v>
      </c>
      <c r="E51" s="29">
        <v>4</v>
      </c>
    </row>
    <row r="52" spans="1:5" x14ac:dyDescent="0.25">
      <c r="A52" s="32" t="s">
        <v>80</v>
      </c>
      <c r="B52" s="29">
        <v>1</v>
      </c>
      <c r="C52" s="29">
        <v>4</v>
      </c>
      <c r="D52" s="29">
        <v>14</v>
      </c>
      <c r="E52" s="29">
        <v>19</v>
      </c>
    </row>
    <row r="53" spans="1:5" x14ac:dyDescent="0.25">
      <c r="A53" s="32" t="s">
        <v>145</v>
      </c>
      <c r="B53" s="29"/>
      <c r="C53" s="29">
        <v>4</v>
      </c>
      <c r="D53" s="29">
        <v>2</v>
      </c>
      <c r="E53" s="29">
        <v>6</v>
      </c>
    </row>
    <row r="54" spans="1:5" x14ac:dyDescent="0.25">
      <c r="A54" s="32" t="s">
        <v>76</v>
      </c>
      <c r="B54" s="29">
        <v>2</v>
      </c>
      <c r="C54" s="29">
        <v>17</v>
      </c>
      <c r="D54" s="29">
        <v>23</v>
      </c>
      <c r="E54" s="29">
        <v>42</v>
      </c>
    </row>
    <row r="66" spans="1:2" x14ac:dyDescent="0.25">
      <c r="A66" s="98" t="s">
        <v>74</v>
      </c>
      <c r="B66" s="99" t="s">
        <v>137</v>
      </c>
    </row>
    <row r="67" spans="1:2" x14ac:dyDescent="0.25">
      <c r="A67" s="32">
        <v>183</v>
      </c>
      <c r="B67" s="63">
        <v>0.28680555555555554</v>
      </c>
    </row>
    <row r="68" spans="1:2" x14ac:dyDescent="0.25">
      <c r="A68" s="32">
        <v>184</v>
      </c>
      <c r="B68" s="63">
        <v>2.0590277777777777</v>
      </c>
    </row>
    <row r="69" spans="1:2" x14ac:dyDescent="0.25">
      <c r="A69" s="32">
        <v>185</v>
      </c>
      <c r="B69" s="63">
        <v>0.78819444444444453</v>
      </c>
    </row>
    <row r="70" spans="1:2" x14ac:dyDescent="0.25">
      <c r="A70" s="32">
        <v>186</v>
      </c>
      <c r="B70" s="63">
        <v>0.64722222222222225</v>
      </c>
    </row>
    <row r="71" spans="1:2" x14ac:dyDescent="0.25">
      <c r="A71" s="32">
        <v>188</v>
      </c>
      <c r="B71" s="63">
        <v>9.3840277777777779</v>
      </c>
    </row>
    <row r="72" spans="1:2" x14ac:dyDescent="0.25">
      <c r="A72" s="32">
        <v>189</v>
      </c>
      <c r="B72" s="63">
        <v>0.18958333333333333</v>
      </c>
    </row>
    <row r="73" spans="1:2" x14ac:dyDescent="0.25">
      <c r="A73" s="32">
        <v>190</v>
      </c>
      <c r="B73" s="63">
        <v>6.3805555555555555</v>
      </c>
    </row>
    <row r="74" spans="1:2" x14ac:dyDescent="0.25">
      <c r="A74" s="32">
        <v>191</v>
      </c>
      <c r="B74" s="63">
        <v>4.5784722222222225</v>
      </c>
    </row>
    <row r="75" spans="1:2" x14ac:dyDescent="0.25">
      <c r="A75" s="32">
        <v>192</v>
      </c>
      <c r="B75" s="63">
        <v>4.4013888888888886</v>
      </c>
    </row>
    <row r="76" spans="1:2" x14ac:dyDescent="0.25">
      <c r="A76" s="32">
        <v>193</v>
      </c>
      <c r="B76" s="63"/>
    </row>
    <row r="77" spans="1:2" x14ac:dyDescent="0.25">
      <c r="A77" s="32">
        <v>194</v>
      </c>
      <c r="B77" s="63">
        <v>2.8180555555555555</v>
      </c>
    </row>
    <row r="78" spans="1:2" x14ac:dyDescent="0.25">
      <c r="A78" s="32">
        <v>195</v>
      </c>
      <c r="B78" s="63">
        <v>0.4548611111111111</v>
      </c>
    </row>
    <row r="79" spans="1:2" x14ac:dyDescent="0.25">
      <c r="A79" s="32">
        <v>196</v>
      </c>
      <c r="B79" s="63">
        <v>0.64027777777777783</v>
      </c>
    </row>
    <row r="80" spans="1:2" x14ac:dyDescent="0.25">
      <c r="A80" s="32">
        <v>197</v>
      </c>
      <c r="B80" s="63">
        <v>0.9</v>
      </c>
    </row>
    <row r="81" spans="1:2" x14ac:dyDescent="0.25">
      <c r="A81" s="32">
        <v>198</v>
      </c>
      <c r="B81" s="63">
        <v>0.74791666666666667</v>
      </c>
    </row>
    <row r="82" spans="1:2" x14ac:dyDescent="0.25">
      <c r="A82" s="32">
        <v>199</v>
      </c>
      <c r="B82" s="63">
        <v>0.42569444444444443</v>
      </c>
    </row>
    <row r="83" spans="1:2" x14ac:dyDescent="0.25">
      <c r="A83" s="32">
        <v>200</v>
      </c>
      <c r="B83" s="63">
        <v>0.31597222222222221</v>
      </c>
    </row>
    <row r="84" spans="1:2" x14ac:dyDescent="0.25">
      <c r="A84" s="32">
        <v>201</v>
      </c>
      <c r="B84" s="63">
        <v>5.3687500000000004</v>
      </c>
    </row>
    <row r="85" spans="1:2" x14ac:dyDescent="0.25">
      <c r="A85" s="32">
        <v>202</v>
      </c>
      <c r="B85" s="63">
        <v>5.3270833333333334</v>
      </c>
    </row>
    <row r="86" spans="1:2" x14ac:dyDescent="0.25">
      <c r="A86" s="32">
        <v>203</v>
      </c>
      <c r="B86" s="63"/>
    </row>
    <row r="87" spans="1:2" x14ac:dyDescent="0.25">
      <c r="A87" s="32">
        <v>204</v>
      </c>
      <c r="B87" s="63">
        <v>5.177083333333333</v>
      </c>
    </row>
    <row r="88" spans="1:2" x14ac:dyDescent="0.25">
      <c r="A88" s="32">
        <v>205</v>
      </c>
      <c r="B88" s="63">
        <v>5.1763888888888889</v>
      </c>
    </row>
    <row r="89" spans="1:2" x14ac:dyDescent="0.25">
      <c r="A89" s="32">
        <v>206</v>
      </c>
      <c r="B89" s="63">
        <v>5.3562500000000002</v>
      </c>
    </row>
    <row r="90" spans="1:2" x14ac:dyDescent="0.25">
      <c r="A90" s="32">
        <v>207</v>
      </c>
      <c r="B90" s="63">
        <v>4.8493055555555555</v>
      </c>
    </row>
    <row r="91" spans="1:2" x14ac:dyDescent="0.25">
      <c r="A91" s="32">
        <v>208</v>
      </c>
      <c r="B91" s="63">
        <v>3.6208333333333336</v>
      </c>
    </row>
    <row r="92" spans="1:2" x14ac:dyDescent="0.25">
      <c r="A92" s="32">
        <v>209</v>
      </c>
      <c r="B92" s="63">
        <v>4.6736111111111107</v>
      </c>
    </row>
    <row r="93" spans="1:2" x14ac:dyDescent="0.25">
      <c r="A93" s="32">
        <v>210</v>
      </c>
      <c r="B93" s="63">
        <v>4.646527777777778</v>
      </c>
    </row>
    <row r="94" spans="1:2" x14ac:dyDescent="0.25">
      <c r="A94" s="32">
        <v>212</v>
      </c>
      <c r="B94" s="63">
        <v>3.1416666666666666</v>
      </c>
    </row>
    <row r="95" spans="1:2" x14ac:dyDescent="0.25">
      <c r="A95" s="32">
        <v>213</v>
      </c>
      <c r="B95" s="63">
        <v>2.8708333333333331</v>
      </c>
    </row>
    <row r="96" spans="1:2" x14ac:dyDescent="0.25">
      <c r="A96" s="32">
        <v>214</v>
      </c>
      <c r="B96" s="63">
        <v>1.8652777777777776</v>
      </c>
    </row>
    <row r="97" spans="1:7" x14ac:dyDescent="0.25">
      <c r="A97" s="32">
        <v>215</v>
      </c>
      <c r="B97" s="63">
        <v>1.7166666666666668</v>
      </c>
    </row>
    <row r="98" spans="1:7" x14ac:dyDescent="0.25">
      <c r="A98" s="32">
        <v>216</v>
      </c>
      <c r="B98" s="63">
        <v>1.2833333333333332</v>
      </c>
    </row>
    <row r="99" spans="1:7" x14ac:dyDescent="0.25">
      <c r="A99" s="32">
        <v>217</v>
      </c>
      <c r="B99" s="63">
        <v>0.57500000000000007</v>
      </c>
    </row>
    <row r="100" spans="1:7" x14ac:dyDescent="0.25">
      <c r="A100" s="32">
        <v>218</v>
      </c>
      <c r="B100" s="63">
        <v>1.8729166666666668</v>
      </c>
    </row>
    <row r="101" spans="1:7" x14ac:dyDescent="0.25">
      <c r="A101" s="32">
        <v>219</v>
      </c>
      <c r="B101" s="63">
        <v>0.2951388888888889</v>
      </c>
    </row>
    <row r="102" spans="1:7" x14ac:dyDescent="0.25">
      <c r="A102" s="32">
        <v>220</v>
      </c>
      <c r="B102" s="63">
        <v>0.30555555555555552</v>
      </c>
    </row>
    <row r="103" spans="1:7" x14ac:dyDescent="0.25">
      <c r="A103" s="32">
        <v>221</v>
      </c>
      <c r="B103" s="63">
        <v>4.2125000000000004</v>
      </c>
    </row>
    <row r="104" spans="1:7" x14ac:dyDescent="0.25">
      <c r="A104" s="32">
        <v>222</v>
      </c>
      <c r="B104" s="63">
        <v>2.4923611111111112</v>
      </c>
    </row>
    <row r="105" spans="1:7" x14ac:dyDescent="0.25">
      <c r="A105" s="32">
        <v>223</v>
      </c>
      <c r="B105" s="63">
        <v>0.31736111111111115</v>
      </c>
    </row>
    <row r="106" spans="1:7" x14ac:dyDescent="0.25">
      <c r="A106" s="32">
        <v>224</v>
      </c>
      <c r="B106" s="63">
        <v>0.29444444444444445</v>
      </c>
      <c r="F106" s="31" t="s">
        <v>74</v>
      </c>
      <c r="G106" t="s">
        <v>138</v>
      </c>
    </row>
    <row r="107" spans="1:7" x14ac:dyDescent="0.25">
      <c r="A107" s="32">
        <v>225</v>
      </c>
      <c r="B107" s="63">
        <v>4.5138888888888888E-2</v>
      </c>
      <c r="F107" s="32" t="s">
        <v>139</v>
      </c>
      <c r="G107" s="29">
        <v>2</v>
      </c>
    </row>
    <row r="108" spans="1:7" x14ac:dyDescent="0.25">
      <c r="A108" s="32">
        <v>226</v>
      </c>
      <c r="B108" s="63"/>
      <c r="F108" s="32" t="s">
        <v>53</v>
      </c>
      <c r="G108" s="29">
        <v>17</v>
      </c>
    </row>
    <row r="109" spans="1:7" x14ac:dyDescent="0.25">
      <c r="A109" s="32" t="s">
        <v>76</v>
      </c>
      <c r="B109" s="63">
        <v>2.5769764957264965</v>
      </c>
      <c r="F109" s="32" t="s">
        <v>54</v>
      </c>
      <c r="G109" s="29">
        <v>23</v>
      </c>
    </row>
    <row r="110" spans="1:7" x14ac:dyDescent="0.25">
      <c r="F110" s="32" t="s">
        <v>76</v>
      </c>
      <c r="G110" s="29">
        <v>42</v>
      </c>
    </row>
    <row r="147" spans="1:5" x14ac:dyDescent="0.25">
      <c r="E147" s="63">
        <f>GETPIVOTDATA("Horas totales",$G$161)</f>
        <v>9.3840277777777779</v>
      </c>
    </row>
    <row r="154" spans="1:5" x14ac:dyDescent="0.25">
      <c r="A154" s="31" t="s">
        <v>74</v>
      </c>
      <c r="B154" t="s">
        <v>144</v>
      </c>
    </row>
    <row r="155" spans="1:5" x14ac:dyDescent="0.25">
      <c r="A155" s="32">
        <v>183</v>
      </c>
      <c r="B155" s="63">
        <v>0.28680555555555554</v>
      </c>
    </row>
    <row r="156" spans="1:5" x14ac:dyDescent="0.25">
      <c r="A156" s="32">
        <v>184</v>
      </c>
      <c r="B156" s="63">
        <v>2.0590277777777777</v>
      </c>
    </row>
    <row r="157" spans="1:5" x14ac:dyDescent="0.25">
      <c r="A157" s="32">
        <v>185</v>
      </c>
      <c r="B157" s="63">
        <v>0.78819444444444453</v>
      </c>
    </row>
    <row r="158" spans="1:5" x14ac:dyDescent="0.25">
      <c r="A158" s="32">
        <v>186</v>
      </c>
      <c r="B158" s="63">
        <v>0.64722222222222225</v>
      </c>
    </row>
    <row r="159" spans="1:5" x14ac:dyDescent="0.25">
      <c r="A159" s="32">
        <v>188</v>
      </c>
      <c r="B159" s="63">
        <v>9.3840277777777779</v>
      </c>
    </row>
    <row r="160" spans="1:5" x14ac:dyDescent="0.25">
      <c r="A160" s="32">
        <v>189</v>
      </c>
      <c r="B160" s="63">
        <v>0.18958333333333333</v>
      </c>
    </row>
    <row r="161" spans="1:8" x14ac:dyDescent="0.25">
      <c r="A161" s="32">
        <v>190</v>
      </c>
      <c r="B161" s="63">
        <v>6.3805555555555555</v>
      </c>
      <c r="G161" s="31" t="s">
        <v>74</v>
      </c>
      <c r="H161" t="s">
        <v>142</v>
      </c>
    </row>
    <row r="162" spans="1:8" x14ac:dyDescent="0.25">
      <c r="A162" s="32">
        <v>191</v>
      </c>
      <c r="B162" s="63">
        <v>4.5784722222222225</v>
      </c>
      <c r="G162" s="32">
        <v>226</v>
      </c>
      <c r="H162" s="63"/>
    </row>
    <row r="163" spans="1:8" x14ac:dyDescent="0.25">
      <c r="A163" s="32">
        <v>192</v>
      </c>
      <c r="B163" s="63">
        <v>4.4013888888888886</v>
      </c>
      <c r="G163" s="32">
        <v>203</v>
      </c>
      <c r="H163" s="63"/>
    </row>
    <row r="164" spans="1:8" x14ac:dyDescent="0.25">
      <c r="A164" s="32">
        <v>193</v>
      </c>
      <c r="B164" s="63"/>
      <c r="G164" s="32">
        <v>193</v>
      </c>
      <c r="H164" s="63"/>
    </row>
    <row r="165" spans="1:8" x14ac:dyDescent="0.25">
      <c r="A165" s="32">
        <v>194</v>
      </c>
      <c r="B165" s="63">
        <v>2.8180555555555555</v>
      </c>
      <c r="G165" s="32">
        <v>225</v>
      </c>
      <c r="H165" s="63">
        <v>4.5138888888888888E-2</v>
      </c>
    </row>
    <row r="166" spans="1:8" x14ac:dyDescent="0.25">
      <c r="A166" s="32">
        <v>195</v>
      </c>
      <c r="B166" s="63">
        <v>0.4548611111111111</v>
      </c>
      <c r="G166" s="32">
        <v>189</v>
      </c>
      <c r="H166" s="63">
        <v>0.18958333333333333</v>
      </c>
    </row>
    <row r="167" spans="1:8" x14ac:dyDescent="0.25">
      <c r="A167" s="32">
        <v>196</v>
      </c>
      <c r="B167" s="63">
        <v>0.64027777777777783</v>
      </c>
      <c r="G167" s="32">
        <v>183</v>
      </c>
      <c r="H167" s="63">
        <v>0.28680555555555554</v>
      </c>
    </row>
    <row r="168" spans="1:8" x14ac:dyDescent="0.25">
      <c r="A168" s="32">
        <v>197</v>
      </c>
      <c r="B168" s="63">
        <v>0.9</v>
      </c>
      <c r="G168" s="32">
        <v>224</v>
      </c>
      <c r="H168" s="63">
        <v>0.29444444444444445</v>
      </c>
    </row>
    <row r="169" spans="1:8" x14ac:dyDescent="0.25">
      <c r="A169" s="32">
        <v>198</v>
      </c>
      <c r="B169" s="63">
        <v>0.74791666666666667</v>
      </c>
      <c r="G169" s="32">
        <v>219</v>
      </c>
      <c r="H169" s="63">
        <v>0.2951388888888889</v>
      </c>
    </row>
    <row r="170" spans="1:8" x14ac:dyDescent="0.25">
      <c r="A170" s="32">
        <v>199</v>
      </c>
      <c r="B170" s="63">
        <v>0.42569444444444443</v>
      </c>
      <c r="G170" s="32">
        <v>220</v>
      </c>
      <c r="H170" s="63">
        <v>0.30555555555555552</v>
      </c>
    </row>
    <row r="171" spans="1:8" x14ac:dyDescent="0.25">
      <c r="A171" s="32">
        <v>200</v>
      </c>
      <c r="B171" s="63">
        <v>0.31597222222222221</v>
      </c>
      <c r="G171" s="32">
        <v>200</v>
      </c>
      <c r="H171" s="63">
        <v>0.31597222222222221</v>
      </c>
    </row>
    <row r="172" spans="1:8" x14ac:dyDescent="0.25">
      <c r="A172" s="32">
        <v>201</v>
      </c>
      <c r="B172" s="63">
        <v>5.3687500000000004</v>
      </c>
      <c r="G172" s="32">
        <v>223</v>
      </c>
      <c r="H172" s="63">
        <v>0.31736111111111115</v>
      </c>
    </row>
    <row r="173" spans="1:8" x14ac:dyDescent="0.25">
      <c r="A173" s="32">
        <v>202</v>
      </c>
      <c r="B173" s="63">
        <v>5.3270833333333334</v>
      </c>
      <c r="G173" s="32">
        <v>199</v>
      </c>
      <c r="H173" s="63">
        <v>0.42569444444444443</v>
      </c>
    </row>
    <row r="174" spans="1:8" x14ac:dyDescent="0.25">
      <c r="A174" s="32">
        <v>203</v>
      </c>
      <c r="B174" s="63"/>
      <c r="G174" s="32">
        <v>195</v>
      </c>
      <c r="H174" s="63">
        <v>0.4548611111111111</v>
      </c>
    </row>
    <row r="175" spans="1:8" x14ac:dyDescent="0.25">
      <c r="A175" s="32">
        <v>204</v>
      </c>
      <c r="B175" s="63">
        <v>5.177083333333333</v>
      </c>
      <c r="G175" s="32">
        <v>217</v>
      </c>
      <c r="H175" s="63">
        <v>0.57500000000000007</v>
      </c>
    </row>
    <row r="176" spans="1:8" x14ac:dyDescent="0.25">
      <c r="A176" s="32">
        <v>205</v>
      </c>
      <c r="B176" s="63">
        <v>5.1763888888888889</v>
      </c>
      <c r="G176" s="32">
        <v>196</v>
      </c>
      <c r="H176" s="63">
        <v>0.64027777777777783</v>
      </c>
    </row>
    <row r="177" spans="1:8" x14ac:dyDescent="0.25">
      <c r="A177" s="32">
        <v>206</v>
      </c>
      <c r="B177" s="63">
        <v>5.3562500000000002</v>
      </c>
      <c r="G177" s="32">
        <v>186</v>
      </c>
      <c r="H177" s="63">
        <v>0.64722222222222225</v>
      </c>
    </row>
    <row r="178" spans="1:8" x14ac:dyDescent="0.25">
      <c r="A178" s="32">
        <v>207</v>
      </c>
      <c r="B178" s="63">
        <v>4.8493055555555555</v>
      </c>
      <c r="G178" s="32">
        <v>198</v>
      </c>
      <c r="H178" s="63">
        <v>0.74791666666666667</v>
      </c>
    </row>
    <row r="179" spans="1:8" x14ac:dyDescent="0.25">
      <c r="A179" s="32">
        <v>208</v>
      </c>
      <c r="B179" s="63">
        <v>3.6208333333333336</v>
      </c>
      <c r="G179" s="32">
        <v>185</v>
      </c>
      <c r="H179" s="63">
        <v>0.78819444444444453</v>
      </c>
    </row>
    <row r="180" spans="1:8" x14ac:dyDescent="0.25">
      <c r="A180" s="32">
        <v>209</v>
      </c>
      <c r="B180" s="63">
        <v>4.6736111111111107</v>
      </c>
      <c r="G180" s="32">
        <v>197</v>
      </c>
      <c r="H180" s="63">
        <v>0.9</v>
      </c>
    </row>
    <row r="181" spans="1:8" x14ac:dyDescent="0.25">
      <c r="A181" s="32">
        <v>210</v>
      </c>
      <c r="B181" s="63">
        <v>4.646527777777778</v>
      </c>
      <c r="G181" s="32">
        <v>216</v>
      </c>
      <c r="H181" s="63">
        <v>1.2833333333333332</v>
      </c>
    </row>
    <row r="182" spans="1:8" x14ac:dyDescent="0.25">
      <c r="A182" s="32">
        <v>212</v>
      </c>
      <c r="B182" s="63">
        <v>3.1416666666666666</v>
      </c>
      <c r="G182" s="32">
        <v>215</v>
      </c>
      <c r="H182" s="63">
        <v>1.7166666666666668</v>
      </c>
    </row>
    <row r="183" spans="1:8" x14ac:dyDescent="0.25">
      <c r="A183" s="32">
        <v>213</v>
      </c>
      <c r="B183" s="63">
        <v>2.8708333333333331</v>
      </c>
      <c r="G183" s="32">
        <v>214</v>
      </c>
      <c r="H183" s="63">
        <v>1.8652777777777776</v>
      </c>
    </row>
    <row r="184" spans="1:8" x14ac:dyDescent="0.25">
      <c r="A184" s="32">
        <v>214</v>
      </c>
      <c r="B184" s="63">
        <v>1.8652777777777776</v>
      </c>
      <c r="G184" s="32">
        <v>218</v>
      </c>
      <c r="H184" s="63">
        <v>1.8729166666666668</v>
      </c>
    </row>
    <row r="185" spans="1:8" x14ac:dyDescent="0.25">
      <c r="A185" s="32">
        <v>215</v>
      </c>
      <c r="B185" s="63">
        <v>1.7166666666666668</v>
      </c>
      <c r="G185" s="32">
        <v>184</v>
      </c>
      <c r="H185" s="63">
        <v>2.0590277777777777</v>
      </c>
    </row>
    <row r="186" spans="1:8" x14ac:dyDescent="0.25">
      <c r="A186" s="32">
        <v>216</v>
      </c>
      <c r="B186" s="63">
        <v>1.2833333333333332</v>
      </c>
      <c r="G186" s="32">
        <v>222</v>
      </c>
      <c r="H186" s="63">
        <v>2.4923611111111112</v>
      </c>
    </row>
    <row r="187" spans="1:8" x14ac:dyDescent="0.25">
      <c r="A187" s="32">
        <v>217</v>
      </c>
      <c r="B187" s="63">
        <v>0.57500000000000007</v>
      </c>
      <c r="G187" s="32">
        <v>194</v>
      </c>
      <c r="H187" s="63">
        <v>2.8180555555555555</v>
      </c>
    </row>
    <row r="188" spans="1:8" x14ac:dyDescent="0.25">
      <c r="A188" s="32">
        <v>218</v>
      </c>
      <c r="B188" s="63">
        <v>1.8729166666666668</v>
      </c>
      <c r="G188" s="32">
        <v>213</v>
      </c>
      <c r="H188" s="63">
        <v>2.8708333333333331</v>
      </c>
    </row>
    <row r="189" spans="1:8" x14ac:dyDescent="0.25">
      <c r="A189" s="32">
        <v>219</v>
      </c>
      <c r="B189" s="63">
        <v>0.2951388888888889</v>
      </c>
      <c r="G189" s="32">
        <v>212</v>
      </c>
      <c r="H189" s="63">
        <v>3.1416666666666666</v>
      </c>
    </row>
    <row r="190" spans="1:8" x14ac:dyDescent="0.25">
      <c r="A190" s="32">
        <v>220</v>
      </c>
      <c r="B190" s="63">
        <v>0.30555555555555552</v>
      </c>
      <c r="G190" s="32">
        <v>208</v>
      </c>
      <c r="H190" s="63">
        <v>3.6208333333333336</v>
      </c>
    </row>
    <row r="191" spans="1:8" x14ac:dyDescent="0.25">
      <c r="A191" s="32">
        <v>221</v>
      </c>
      <c r="B191" s="63">
        <v>4.2125000000000004</v>
      </c>
      <c r="G191" s="32">
        <v>221</v>
      </c>
      <c r="H191" s="63">
        <v>4.2125000000000004</v>
      </c>
    </row>
    <row r="192" spans="1:8" x14ac:dyDescent="0.25">
      <c r="A192" s="32">
        <v>222</v>
      </c>
      <c r="B192" s="63">
        <v>2.4923611111111112</v>
      </c>
      <c r="G192" s="32">
        <v>192</v>
      </c>
      <c r="H192" s="63">
        <v>4.4013888888888886</v>
      </c>
    </row>
    <row r="193" spans="1:8" x14ac:dyDescent="0.25">
      <c r="A193" s="32">
        <v>223</v>
      </c>
      <c r="B193" s="63">
        <v>0.31736111111111115</v>
      </c>
      <c r="G193" s="32">
        <v>191</v>
      </c>
      <c r="H193" s="63">
        <v>4.5784722222222225</v>
      </c>
    </row>
    <row r="194" spans="1:8" x14ac:dyDescent="0.25">
      <c r="A194" s="32">
        <v>224</v>
      </c>
      <c r="B194" s="63">
        <v>0.29444444444444445</v>
      </c>
      <c r="G194" s="32">
        <v>210</v>
      </c>
      <c r="H194" s="63">
        <v>4.646527777777778</v>
      </c>
    </row>
    <row r="195" spans="1:8" x14ac:dyDescent="0.25">
      <c r="A195" s="32">
        <v>225</v>
      </c>
      <c r="B195" s="63">
        <v>4.5138888888888888E-2</v>
      </c>
      <c r="G195" s="32">
        <v>209</v>
      </c>
      <c r="H195" s="63">
        <v>4.6736111111111107</v>
      </c>
    </row>
    <row r="196" spans="1:8" x14ac:dyDescent="0.25">
      <c r="A196" s="32">
        <v>226</v>
      </c>
      <c r="B196" s="63"/>
      <c r="G196" s="32">
        <v>207</v>
      </c>
      <c r="H196" s="63">
        <v>4.8493055555555555</v>
      </c>
    </row>
    <row r="197" spans="1:8" x14ac:dyDescent="0.25">
      <c r="A197" s="32" t="s">
        <v>76</v>
      </c>
      <c r="B197" s="63">
        <v>4.5138888888888888E-2</v>
      </c>
      <c r="G197" s="32">
        <v>205</v>
      </c>
      <c r="H197" s="63">
        <v>5.1763888888888889</v>
      </c>
    </row>
    <row r="198" spans="1:8" x14ac:dyDescent="0.25">
      <c r="G198" s="32">
        <v>204</v>
      </c>
      <c r="H198" s="63">
        <v>5.177083333333333</v>
      </c>
    </row>
    <row r="199" spans="1:8" x14ac:dyDescent="0.25">
      <c r="G199" s="32">
        <v>202</v>
      </c>
      <c r="H199" s="63">
        <v>5.3270833333333334</v>
      </c>
    </row>
    <row r="200" spans="1:8" x14ac:dyDescent="0.25">
      <c r="G200" s="32">
        <v>206</v>
      </c>
      <c r="H200" s="63">
        <v>5.3562500000000002</v>
      </c>
    </row>
    <row r="201" spans="1:8" x14ac:dyDescent="0.25">
      <c r="G201" s="32">
        <v>201</v>
      </c>
      <c r="H201" s="63">
        <v>5.3687500000000004</v>
      </c>
    </row>
    <row r="202" spans="1:8" x14ac:dyDescent="0.25">
      <c r="G202" s="32">
        <v>190</v>
      </c>
      <c r="H202" s="63">
        <v>6.3805555555555555</v>
      </c>
    </row>
    <row r="203" spans="1:8" x14ac:dyDescent="0.25">
      <c r="G203" s="32">
        <v>188</v>
      </c>
      <c r="H203" s="63">
        <v>9.3840277777777779</v>
      </c>
    </row>
    <row r="204" spans="1:8" x14ac:dyDescent="0.25">
      <c r="G204" s="32" t="s">
        <v>76</v>
      </c>
      <c r="H204" s="63">
        <v>9.3840277777777779</v>
      </c>
    </row>
  </sheetData>
  <pageMargins left="0.7" right="0.7" top="0.75" bottom="0.75" header="0.3" footer="0.3"/>
  <pageSetup paperSize="9" orientation="portrait" r:id="rId10"/>
  <drawing r:id="rId11"/>
  <extLst>
    <ext xmlns:x14="http://schemas.microsoft.com/office/spreadsheetml/2009/9/main" uri="{A8765BA9-456A-4dab-B4F3-ACF838C121DE}">
      <x14:slicerList>
        <x14:slicer r:id="rId12"/>
      </x14:slicerList>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61A28F-4917-461F-956F-38B4335F40F1}">
  <sheetPr codeName="Hoja4"/>
  <dimension ref="A1:M7"/>
  <sheetViews>
    <sheetView workbookViewId="0">
      <selection activeCell="C28" sqref="C28"/>
    </sheetView>
  </sheetViews>
  <sheetFormatPr baseColWidth="10" defaultRowHeight="15" x14ac:dyDescent="0.25"/>
  <cols>
    <col min="1" max="1" width="12.5703125" customWidth="1"/>
    <col min="3" max="3" width="16.42578125" customWidth="1"/>
    <col min="4" max="5" width="18.42578125" customWidth="1"/>
    <col min="6" max="6" width="24.140625" customWidth="1"/>
    <col min="7" max="7" width="15.5703125" customWidth="1"/>
    <col min="8" max="8" width="19.28515625" customWidth="1"/>
    <col min="9" max="9" width="13.85546875" customWidth="1"/>
    <col min="10" max="10" width="13.140625" customWidth="1"/>
    <col min="11" max="11" width="12.5703125" bestFit="1" customWidth="1"/>
    <col min="12" max="12" width="15" customWidth="1"/>
    <col min="13" max="13" width="14.5703125" customWidth="1"/>
  </cols>
  <sheetData>
    <row r="1" spans="1:13" x14ac:dyDescent="0.25">
      <c r="A1" t="s">
        <v>19</v>
      </c>
    </row>
    <row r="2" spans="1:13" x14ac:dyDescent="0.25">
      <c r="A2" s="5" t="s">
        <v>11</v>
      </c>
      <c r="B2" s="8" t="s">
        <v>0</v>
      </c>
      <c r="C2" s="6" t="s">
        <v>1</v>
      </c>
      <c r="D2" s="6" t="s">
        <v>2</v>
      </c>
      <c r="E2" s="6"/>
      <c r="F2" s="6" t="s">
        <v>3</v>
      </c>
      <c r="G2" s="6" t="s">
        <v>4</v>
      </c>
      <c r="H2" s="7" t="s">
        <v>5</v>
      </c>
    </row>
    <row r="3" spans="1:13" ht="30" x14ac:dyDescent="0.25">
      <c r="A3" s="1">
        <v>156</v>
      </c>
      <c r="B3" s="10" t="s">
        <v>6</v>
      </c>
      <c r="C3" s="9">
        <v>44621</v>
      </c>
      <c r="D3" s="2" t="s">
        <v>7</v>
      </c>
      <c r="E3" s="2"/>
      <c r="F3" s="11" t="s">
        <v>13</v>
      </c>
      <c r="G3" s="3" t="s">
        <v>8</v>
      </c>
      <c r="H3" s="4">
        <v>17</v>
      </c>
    </row>
    <row r="5" spans="1:13" x14ac:dyDescent="0.25">
      <c r="A5" t="s">
        <v>20</v>
      </c>
    </row>
    <row r="6" spans="1:13" ht="30" x14ac:dyDescent="0.25">
      <c r="A6" s="5" t="s">
        <v>11</v>
      </c>
      <c r="B6" s="5" t="s">
        <v>16</v>
      </c>
      <c r="C6" s="20" t="s">
        <v>28</v>
      </c>
      <c r="D6" s="5" t="s">
        <v>14</v>
      </c>
      <c r="E6" s="19" t="s">
        <v>46</v>
      </c>
      <c r="F6" s="5" t="s">
        <v>17</v>
      </c>
      <c r="G6" s="5" t="s">
        <v>12</v>
      </c>
      <c r="H6" s="19" t="s">
        <v>15</v>
      </c>
      <c r="I6" s="19" t="s">
        <v>18</v>
      </c>
      <c r="J6" s="19" t="s">
        <v>29</v>
      </c>
      <c r="K6" s="19" t="s">
        <v>21</v>
      </c>
      <c r="L6" s="19" t="s">
        <v>22</v>
      </c>
      <c r="M6" s="19" t="s">
        <v>23</v>
      </c>
    </row>
    <row r="7" spans="1:13" s="16" customFormat="1" ht="27" customHeight="1" x14ac:dyDescent="0.25">
      <c r="A7" s="12">
        <v>156</v>
      </c>
      <c r="B7" s="13" t="s">
        <v>6</v>
      </c>
      <c r="C7" s="21" t="s">
        <v>30</v>
      </c>
      <c r="D7" s="13" t="s">
        <v>7</v>
      </c>
      <c r="E7" s="15" t="s">
        <v>47</v>
      </c>
      <c r="F7" s="15" t="s">
        <v>13</v>
      </c>
      <c r="G7" s="13" t="s">
        <v>8</v>
      </c>
      <c r="H7" s="15" t="s">
        <v>24</v>
      </c>
      <c r="I7" s="14" t="s">
        <v>25</v>
      </c>
      <c r="J7" s="17">
        <v>44621</v>
      </c>
      <c r="K7" s="18" t="s">
        <v>26</v>
      </c>
      <c r="L7" s="17">
        <v>44652</v>
      </c>
      <c r="M7" s="18" t="s">
        <v>27</v>
      </c>
    </row>
  </sheetData>
  <phoneticPr fontId="7"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Db</vt:lpstr>
      <vt:lpstr>Tickets</vt:lpstr>
      <vt:lpstr>Indicadores</vt:lpstr>
      <vt:lpstr>Propuesta</vt:lpstr>
      <vt:lpstr>E.Break</vt:lpstr>
      <vt:lpstr>Entrada</vt:lpstr>
      <vt:lpstr>S.Break</vt:lpstr>
      <vt:lpstr>Salida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 Cristhian Peñaherrera Abanto</dc:creator>
  <cp:lastModifiedBy>Paul Cristhian Peñaherrera Abanto</cp:lastModifiedBy>
  <dcterms:created xsi:type="dcterms:W3CDTF">2022-07-21T20:00:32Z</dcterms:created>
  <dcterms:modified xsi:type="dcterms:W3CDTF">2022-12-13T20:15:32Z</dcterms:modified>
</cp:coreProperties>
</file>