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defaultThemeVersion="166925"/>
  <mc:AlternateContent xmlns:mc="http://schemas.openxmlformats.org/markup-compatibility/2006">
    <mc:Choice Requires="x15">
      <x15ac:absPath xmlns:x15ac="http://schemas.microsoft.com/office/spreadsheetml/2010/11/ac" url="D:\GESTION CADENA DE SUMINISTROS 2022\GCS 2022-2\"/>
    </mc:Choice>
  </mc:AlternateContent>
  <xr:revisionPtr revIDLastSave="0" documentId="13_ncr:1_{E5E36342-26CD-49F1-80C9-A20C6703AABD}" xr6:coauthVersionLast="47" xr6:coauthVersionMax="47" xr10:uidLastSave="{00000000-0000-0000-0000-000000000000}"/>
  <bookViews>
    <workbookView xWindow="-120" yWindow="-120" windowWidth="20730" windowHeight="11160" tabRatio="882" activeTab="18" xr2:uid="{A7462B61-8D4B-4785-84A8-52D3FF797D88}"/>
  </bookViews>
  <sheets>
    <sheet name="TEORIA 1" sheetId="1" r:id="rId1"/>
    <sheet name="TEORIA 2" sheetId="2" r:id="rId2"/>
    <sheet name="TEORIA 3" sheetId="6" r:id="rId3"/>
    <sheet name="EJEMPLO" sheetId="21" r:id="rId4"/>
    <sheet name="PREG 1" sheetId="7" r:id="rId5"/>
    <sheet name="PREG 2" sheetId="5" r:id="rId6"/>
    <sheet name="PREG 3" sheetId="8" r:id="rId7"/>
    <sheet name="PREG 4" sheetId="11" r:id="rId8"/>
    <sheet name="PREG 5" sheetId="12" r:id="rId9"/>
    <sheet name="PREG 6" sheetId="3" r:id="rId10"/>
    <sheet name="PREG 7" sheetId="16" r:id="rId11"/>
    <sheet name="PREG 8" sheetId="13" r:id="rId12"/>
    <sheet name="PREG 9" sheetId="14" r:id="rId13"/>
    <sheet name="PREG 10" sheetId="15" r:id="rId14"/>
    <sheet name="PREG 11" sheetId="17" r:id="rId15"/>
    <sheet name="PREG 12" sheetId="18" r:id="rId16"/>
    <sheet name="PREG 13" sheetId="19" r:id="rId17"/>
    <sheet name="PREG 14" sheetId="20" r:id="rId18"/>
    <sheet name="EJEMPLO DESV_EST" sheetId="4" r:id="rId19"/>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5" i="2" l="1"/>
  <c r="D42" i="1" l="1"/>
  <c r="D40" i="1"/>
  <c r="D35" i="1"/>
  <c r="D32" i="1"/>
  <c r="F27" i="6"/>
  <c r="D25" i="6"/>
  <c r="D21" i="6"/>
  <c r="G21" i="6" l="1"/>
  <c r="G22" i="6" l="1"/>
  <c r="G40" i="6"/>
  <c r="H27" i="6" l="1"/>
  <c r="G29" i="6" s="1"/>
  <c r="D31" i="6" l="1"/>
  <c r="G42" i="6"/>
  <c r="D33" i="6" l="1"/>
  <c r="G41" i="6" s="1"/>
  <c r="G43" i="6" s="1"/>
  <c r="D35" i="6"/>
  <c r="G64" i="2" l="1"/>
  <c r="G63" i="2"/>
  <c r="G35" i="2"/>
  <c r="G37" i="2"/>
  <c r="G40" i="2" s="1"/>
  <c r="G62" i="2" s="1"/>
  <c r="G61" i="2"/>
  <c r="G34" i="2"/>
  <c r="J31" i="2"/>
  <c r="I30" i="2"/>
  <c r="I29" i="2"/>
  <c r="G23" i="2"/>
  <c r="C23" i="2"/>
  <c r="G6" i="2"/>
  <c r="F13" i="4"/>
  <c r="C13" i="4"/>
  <c r="F4" i="4"/>
  <c r="F5" i="4"/>
  <c r="F6" i="4"/>
  <c r="F7" i="4"/>
  <c r="F8" i="4"/>
  <c r="F9" i="4"/>
  <c r="F10" i="4"/>
  <c r="F11" i="4"/>
  <c r="F3" i="4"/>
  <c r="G42" i="2" l="1"/>
  <c r="D38" i="1"/>
  <c r="L29" i="1" l="1"/>
  <c r="L30" i="1" l="1"/>
  <c r="D29" i="1"/>
  <c r="H40" i="1" l="1"/>
  <c r="K40" i="1" s="1"/>
  <c r="H38" i="1"/>
  <c r="D54" i="1" s="1"/>
  <c r="D52" i="1"/>
  <c r="D56" i="1" l="1"/>
</calcChain>
</file>

<file path=xl/sharedStrings.xml><?xml version="1.0" encoding="utf-8"?>
<sst xmlns="http://schemas.openxmlformats.org/spreadsheetml/2006/main" count="324" uniqueCount="261">
  <si>
    <t>Un gran almacén distribuye una cera especial para automóviles en galones cuyo costo es de $40 por unidad; actualmente el producto lo distribuye entre 4 autoservicios ubicados en Lima metropolitana; las cantidades promedio que abastece y la desviación estándar de dicha demanda se muestra a continuación:</t>
  </si>
  <si>
    <t>Cliente</t>
  </si>
  <si>
    <t>Demanda Promedio en galones/mes</t>
  </si>
  <si>
    <t>Desv. Estándar de la demanda, en galones/mes</t>
  </si>
  <si>
    <t>SOLUCIÓN:</t>
  </si>
  <si>
    <t>DISTRIBUIDOR</t>
  </si>
  <si>
    <t>CLIENTE 1</t>
  </si>
  <si>
    <t>CLIENTE 2</t>
  </si>
  <si>
    <t>CLIENTE 3</t>
  </si>
  <si>
    <t>CLIENTE 4</t>
  </si>
  <si>
    <t>PROVEEDOR (BRASIL)</t>
  </si>
  <si>
    <t xml:space="preserve">C = </t>
  </si>
  <si>
    <t xml:space="preserve">I = </t>
  </si>
  <si>
    <t xml:space="preserve">S = </t>
  </si>
  <si>
    <t xml:space="preserve">TE = </t>
  </si>
  <si>
    <t>SEMANAS</t>
  </si>
  <si>
    <t>Z (98%)</t>
  </si>
  <si>
    <t xml:space="preserve">Z (95%) = </t>
  </si>
  <si>
    <t xml:space="preserve">TAMAÑO DE LOTE ACTUAL = </t>
  </si>
  <si>
    <t>CUÁL ES EL TAMAÑO DE LOTE ÓPTIMO QUE MINIMIZA LOS COSTOS LOGÍSTICOS?</t>
  </si>
  <si>
    <t>VTAXMES</t>
  </si>
  <si>
    <t xml:space="preserve">VTA TOTAL X MES = </t>
  </si>
  <si>
    <t>Almacén</t>
  </si>
  <si>
    <t>Demanda  (kg/mes)</t>
  </si>
  <si>
    <t>Desv. estándar (kilos/mes)</t>
  </si>
  <si>
    <t>Cono Norte</t>
  </si>
  <si>
    <t>Cono Sur</t>
  </si>
  <si>
    <t>Costo en el almacén de ARCO SAC: S/. 140/millar de bolsas plásticas</t>
  </si>
  <si>
    <t>Costo de bolsa con arroz en el almacén de ARCO SAC: S/. 2,65</t>
  </si>
  <si>
    <t>Costo de pedir un lote de bolsas plásticas: S/. 75</t>
  </si>
  <si>
    <t>Costo mantener en inventario las bolsas plásticas: 2,5% mensual</t>
  </si>
  <si>
    <t>Costo por falta de existencia: S/. 1.50 por bolsa plástica</t>
  </si>
  <si>
    <t>Nivel de servicio deseable: 95%</t>
  </si>
  <si>
    <t>1. Calcular las reglas de Políticas de Inventario con el modelo de Lote Económico y Punto de Reorden (reposición instantánea). Lote Económico, SS, PRO e Invent. Promedio (bolsas)</t>
  </si>
  <si>
    <t>2. Costo total anual pertinente para el abastecimiento de bolsas plásticas.</t>
  </si>
  <si>
    <t xml:space="preserve">La empresa ARIETE S.A. desea diseñar un sistema de control de inventarios para su producto Arco y flecha. Se ha recopilado información sobre el artículo: </t>
  </si>
  <si>
    <t>Pronóstico de la demanda diaria, en unidades</t>
  </si>
  <si>
    <t xml:space="preserve">Desviación estándar de la demanda diaria                       </t>
  </si>
  <si>
    <t>Tiempo de entrega del proveedor (LT) en días</t>
  </si>
  <si>
    <t>Error de tiempo de entrega en días</t>
  </si>
  <si>
    <t>Precio de compra en $/unidad</t>
  </si>
  <si>
    <t>Probabilidad de tener existencias durante el tiempo de entrega</t>
  </si>
  <si>
    <t>Costo de falta de existencias $/unid.</t>
  </si>
  <si>
    <t>Costo de manejo del inventario (i) por año</t>
  </si>
  <si>
    <t>Costo de pedir un lote, en $/pedido</t>
  </si>
  <si>
    <t>Considerar un año igual a 52 semanas y 365 días por año.</t>
  </si>
  <si>
    <t>Diseñe los parámetros para el sistema de revisión periódica: To, SS, M, Inventario promedio.</t>
  </si>
  <si>
    <t>Determine el costo anual de ruptura de stock, que puede esperarse en el sistema de Revisión Periódica.</t>
  </si>
  <si>
    <t xml:space="preserve">Q = </t>
  </si>
  <si>
    <t>GAL</t>
  </si>
  <si>
    <t xml:space="preserve">D = </t>
  </si>
  <si>
    <t xml:space="preserve">DESV_DEM= </t>
  </si>
  <si>
    <t>(CALCULADA EN ESPACIOS DE TIEMPO MESES)</t>
  </si>
  <si>
    <t>ASUMIMOS UN MES = 4 SEMANAS</t>
  </si>
  <si>
    <t>DESV_AJUS =</t>
  </si>
  <si>
    <t xml:space="preserve">SS = </t>
  </si>
  <si>
    <t xml:space="preserve">INV_PROM = </t>
  </si>
  <si>
    <t xml:space="preserve">INV_MAXIMO = </t>
  </si>
  <si>
    <t xml:space="preserve">T = </t>
  </si>
  <si>
    <t>AÑOS</t>
  </si>
  <si>
    <t>DÍAS</t>
  </si>
  <si>
    <t>COSTO TOTAL LOGÍSTICO = COSTO DE REALIZAR PEDIDOS + COSTO DE ALMACENAMIENTO</t>
  </si>
  <si>
    <t>COST_PED =</t>
  </si>
  <si>
    <t xml:space="preserve">COST_ALM = </t>
  </si>
  <si>
    <t xml:space="preserve">CTL = </t>
  </si>
  <si>
    <t>BICICLETAS</t>
  </si>
  <si>
    <t xml:space="preserve">DESV_EST = </t>
  </si>
  <si>
    <t>NEUMÁTICOS DE BICICLETA</t>
  </si>
  <si>
    <t>ES EL DOBLE</t>
  </si>
  <si>
    <t>Desv. estándar (BOLSAS/mes)</t>
  </si>
  <si>
    <t>D =</t>
  </si>
  <si>
    <t>BOLSAS</t>
  </si>
  <si>
    <t>BOLSAS PLASTICAS</t>
  </si>
  <si>
    <t>ANUAL</t>
  </si>
  <si>
    <t>UND</t>
  </si>
  <si>
    <t>UND DE BOLSA</t>
  </si>
  <si>
    <t xml:space="preserve">PRO = </t>
  </si>
  <si>
    <t>INTERPRETACIÓN DEL MODELO:</t>
  </si>
  <si>
    <t>ESTO SUCEDE SEGÚN EL MODELO CADA 13 DÍAS. EN ESTE CASO OCURRE QUE EL TE &gt; T Y POR ESO PARECE QUE NUNCA LLEGAREMOS AL PRO</t>
  </si>
  <si>
    <t>UNA PREGUNTA INTERESANTE SERÍA SABER CUANTO SE AHORRA ENTRE EL MODELO ACTUAL Y NUEVO MODELO DE PUNTO DE REORDEN CON LOTE ECONÓMICO. HAGANLO</t>
  </si>
  <si>
    <t>STOCK DE SEGURIDAD</t>
  </si>
  <si>
    <t>ARCO SAC</t>
  </si>
  <si>
    <t xml:space="preserve">DESV_TE = </t>
  </si>
  <si>
    <t>SEMANA</t>
  </si>
  <si>
    <t>La empresa trabaja seis días por semana, un turno por día, 8 horas por turno y cuatro semanas por mes.</t>
  </si>
  <si>
    <t>DATO:</t>
  </si>
  <si>
    <t>(CALCULADA EN 4 SEMANAS)</t>
  </si>
  <si>
    <t>HAY QUE PASARLO A 1 SEMANA</t>
  </si>
  <si>
    <t xml:space="preserve">Z(95%) = </t>
  </si>
  <si>
    <t xml:space="preserve">DÍAS DEL AÑO = </t>
  </si>
  <si>
    <t>INVENTARIO PROMEDIO Y PUNTO DE REORDEN</t>
  </si>
  <si>
    <t>COSTO DE REALIZAR PEDIDOS ANUAL</t>
  </si>
  <si>
    <t>COSTO DE ALMACENAMIENTO ANUAL</t>
  </si>
  <si>
    <t>COSTO POR FALTA DE EXISTENCIAS</t>
  </si>
  <si>
    <t>COSTO TOTAL PERTINENTE</t>
  </si>
  <si>
    <t xml:space="preserve">DESV_EST_AJUST = </t>
  </si>
  <si>
    <t>ES UN DATO, HAY UNA SOLA RESPUESTA. NO EQUIVOCARSE. EN CLASE NO LO CONSIDERAMOS Y OBTUVIMOS OTRA RESPUESTA</t>
  </si>
  <si>
    <t xml:space="preserve">M = </t>
  </si>
  <si>
    <t>PTx</t>
  </si>
  <si>
    <t>MP -&gt; 4,55 KG</t>
  </si>
  <si>
    <t>ACME distribuye  Amoxilina, que es un producto que no puede faltar en el inventario de todos los locales de venta. Se han reunido los siguientes datos:</t>
  </si>
  <si>
    <t>Pronóstico de la demanda mensual</t>
  </si>
  <si>
    <t>Desviación estándar del pronóstico mensual</t>
  </si>
  <si>
    <t>25 cajas</t>
  </si>
  <si>
    <t>Tiempo total de reaprovisionamiento, TE</t>
  </si>
  <si>
    <t>15 días</t>
  </si>
  <si>
    <t>Desviación del tiempo de reaprovisionamiento</t>
  </si>
  <si>
    <t>5 días</t>
  </si>
  <si>
    <t>Costo por procesamiento del pedido al proveedor, S</t>
  </si>
  <si>
    <t>$125 / pedido</t>
  </si>
  <si>
    <t>Costo por manejo de inventario, I</t>
  </si>
  <si>
    <t>25% / año</t>
  </si>
  <si>
    <t>Costo por falta de existencias, k</t>
  </si>
  <si>
    <t>$0.15 /unidad</t>
  </si>
  <si>
    <t>Considerar que el costo de mantener en el inventario 100 cajas durante un año es equivalente a $612,50 y que la probabilidad de existencias durante el tiempo de entrega es 90%. Considerar también que un año tiene 365 días y un mes 30 días. Se pide:</t>
  </si>
  <si>
    <t>Determine el nivel promedio de inventario</t>
  </si>
  <si>
    <t>Determine el costo total pertinente</t>
  </si>
  <si>
    <t>SOLUCIÓN</t>
  </si>
  <si>
    <t xml:space="preserve">H = </t>
  </si>
  <si>
    <t>COSTOS LOGÍSTICOS</t>
  </si>
  <si>
    <t xml:space="preserve">K = </t>
  </si>
  <si>
    <t>COSTO DE REALIZAR PEDIDOS</t>
  </si>
  <si>
    <t>E(Z) =</t>
  </si>
  <si>
    <t>COSTO DE ALMACENAMIENTO</t>
  </si>
  <si>
    <t>COSTO TOTAL LOGISTICO</t>
  </si>
  <si>
    <t xml:space="preserve">Una compañía produce y comercializa en el Perú un motor cuya demanda anual es de 2.500 unidades con una desviación de la demanda diaria de 7,5 unidades. El componente RX se trae desde Brasil y se necesitan 4 unidades por cada motor. El costo anual de mantener 500 unidades del componente RX en el inventario es de $ 1500. Se tiene la siguiente información del componente RX: </t>
  </si>
  <si>
    <t>Costo de hacer un pedido</t>
  </si>
  <si>
    <t>$ 380</t>
  </si>
  <si>
    <t>Tiempo de reposición</t>
  </si>
  <si>
    <t>Desviación del tiempo de reposición</t>
  </si>
  <si>
    <t>3 días</t>
  </si>
  <si>
    <t>Probabilidad de tener el producto en existencia</t>
  </si>
  <si>
    <t>Costo de rotura de inventario</t>
  </si>
  <si>
    <t>$2 por unidad</t>
  </si>
  <si>
    <t>Determine las políticas de reposición de Q° y T°</t>
  </si>
  <si>
    <t xml:space="preserve">Determine el stock de seguridad del reactivo RX </t>
  </si>
  <si>
    <t>Determine el valor del inventario máximo M°</t>
  </si>
  <si>
    <t>Calcule el costo total pertinente</t>
  </si>
  <si>
    <t>TAMAÑO DE LOTE</t>
  </si>
  <si>
    <t>MODELO DE REVISIÓN PERIÓDICA</t>
  </si>
  <si>
    <t>RX</t>
  </si>
  <si>
    <t>resultado de multiplicar 4 piezas del motor</t>
  </si>
  <si>
    <t xml:space="preserve">DESV_DEM = </t>
  </si>
  <si>
    <t>desviación diaria</t>
  </si>
  <si>
    <t>recordar  (T+TE)</t>
  </si>
  <si>
    <t xml:space="preserve">DESV_AJUS = </t>
  </si>
  <si>
    <t>EN ESTA FORMULA D y T TIENEN QUE ESTAR</t>
  </si>
  <si>
    <t>EN LAS MISMAS UNIDADES</t>
  </si>
  <si>
    <t>D = ES DEMANDA ANUAL</t>
  </si>
  <si>
    <t>T = ES TIEMPO ANUAL</t>
  </si>
  <si>
    <t>ABC distribuye un artículo conocido como barra separadora, que es un perno en forma de U usado en equipos para camiones. Se han reunido los siguientes datos de este artículo mantenido en inventario:</t>
  </si>
  <si>
    <t>Pronóstico de la demanda mensual, d</t>
  </si>
  <si>
    <r>
      <t xml:space="preserve">Error estándar de pronóstico, </t>
    </r>
    <r>
      <rPr>
        <i/>
        <sz val="11"/>
        <color theme="1"/>
        <rFont val="Arial"/>
        <family val="2"/>
      </rPr>
      <t>s</t>
    </r>
    <r>
      <rPr>
        <i/>
        <sz val="11"/>
        <color theme="1"/>
        <rFont val="Browallia New"/>
        <family val="2"/>
        <charset val="222"/>
      </rPr>
      <t>d</t>
    </r>
  </si>
  <si>
    <t>Valor del artículo, C</t>
  </si>
  <si>
    <t>Probabilidad de existencias durante el tiempo de entrega, P</t>
  </si>
  <si>
    <t>Una fábrica de zapatos vende a sus clientes que son distribuidores en todo el país con las siguientes características:</t>
  </si>
  <si>
    <t>Demanda promedio mensual</t>
  </si>
  <si>
    <t>Error estándar de pronóstico</t>
  </si>
  <si>
    <t>Tiempo de entrega de reaprovisionamiento</t>
  </si>
  <si>
    <t>Costo de Manejo</t>
  </si>
  <si>
    <t>Precio de compra, entregado</t>
  </si>
  <si>
    <t>Costo de adquisición de pedido</t>
  </si>
  <si>
    <t>Probabilidad de existencias durante el tiempo de entrega</t>
  </si>
  <si>
    <t>a.	Diseñe un método de control de punto de reorden para este artículo.</t>
  </si>
  <si>
    <t>Almacén de distribución</t>
  </si>
  <si>
    <t>Demanda Promedio en galones/Mes</t>
  </si>
  <si>
    <t>Desviación Estándar de la Demanda en galones/Mes</t>
  </si>
  <si>
    <t>Iquitos</t>
  </si>
  <si>
    <t>Moquegua</t>
  </si>
  <si>
    <t>Trujillo</t>
  </si>
  <si>
    <t>Costo de colocar un pedido a la fábrica</t>
  </si>
  <si>
    <t>$ 100</t>
  </si>
  <si>
    <t>Costo de mantener el inventario en cualquier almacén</t>
  </si>
  <si>
    <t>30% / año</t>
  </si>
  <si>
    <t>Tiempo promedio de reabastecimiento</t>
  </si>
  <si>
    <t>20 días</t>
  </si>
  <si>
    <t>Desviación del tiempo promedio de reabastecimiento</t>
  </si>
  <si>
    <t>Probabilidad de tener el producto en existencias</t>
  </si>
  <si>
    <t>Costo de ruptura de stock (Falta de existencia)</t>
  </si>
  <si>
    <t>$10/gl.</t>
  </si>
  <si>
    <t>Considerar un año de 360 días y 1 mes de 30 días</t>
  </si>
  <si>
    <t>Período</t>
  </si>
  <si>
    <t>Trimestre 1</t>
  </si>
  <si>
    <t>Trimestre 2</t>
  </si>
  <si>
    <t>Trimestre 3</t>
  </si>
  <si>
    <t>Trimestre 4</t>
  </si>
  <si>
    <t>Unidades</t>
  </si>
  <si>
    <t>Y la performance de su proveedor de envases plásticos es como sigue</t>
  </si>
  <si>
    <t>N° 2825</t>
  </si>
  <si>
    <t>N° 2932</t>
  </si>
  <si>
    <t>N° 3005</t>
  </si>
  <si>
    <t>N° 3150</t>
  </si>
  <si>
    <t>N° 3220</t>
  </si>
  <si>
    <t>N° 3520</t>
  </si>
  <si>
    <t>Cada millar de envases de mantequilla tiene un costo de US$85, emitir una orden de compra tiene un costo de $150, almacenar los envases vacíos tiene un costo anual de 20% del valor de los envases y la empresa desea mantener un nivel de servicio de 98%. No entregar a tiempo un envase tiene un costo de escasez de 0.02 $/unidad. 
Considerar 90 días en cada trimestre.</t>
  </si>
  <si>
    <t>b)	Calcule el costo logístico total pertinente anual para el abastecimiento de envases de mantequilla.</t>
  </si>
  <si>
    <t>DESV_ESTANDAR_MES</t>
  </si>
  <si>
    <t>El manejo de inventarios se estima en 20% anual y el costo de colocar el pedido de importación desde Brasil es de $200 por pedido y el Lead Time para reabastecerse es de 6 semanas. Los clientes fijan sus probabilidades de tener las existencias durante el ciclo de pedido en 98%, en tanto que el distribuidor usa el 95%. El distribuidor actualmente coloca los pedidos de 4000 galones para conseguir un descuento de compra.
Determine cuál será el inventario promedio que almacenaría a fin de optimizar sus costos. Inventario máximo. Punto de reorden y Costo Total Logístico.</t>
  </si>
  <si>
    <t>CADA VEZ QUE EL INVENTARIO LLEGA AL PUNTO DE REORDEN (4815 GAL), COLOCAMOS UNA ORDEN DE COMPRA O/C DE 1346 GAL</t>
  </si>
  <si>
    <t>AL PROVEEDOR DE BRASIL</t>
  </si>
  <si>
    <t>LA EXPLICACIÓN ES QUE EXISTEN VARIAS O/C EN CAMINO (TRANSITO) QUE SI LOS CONSIDERAMOS COMO INVENTARIO,</t>
  </si>
  <si>
    <t>SE CUMPLE EL MODELO GRÁFICO</t>
  </si>
  <si>
    <t>1380 cajas</t>
  </si>
  <si>
    <t>Determine las políticas de reposición (Q, T y PRO)</t>
  </si>
  <si>
    <t xml:space="preserve">ESTA TABLA SIEMPRE SERÁ UN DATO PARA ESCOGER EL VALOR DE Z Y DE E(Z) </t>
  </si>
  <si>
    <t>La empresa ARCO SAC, embolsa y distribuye arroz, a través de sus dos almacenes ubicados en los conos Norte y Sur, cada bolsa de arroz tiene un peso neto de 0,85 kg. La demanda mensual en kilos que recibe de sus dos almacenes se muestra a continuación:</t>
  </si>
  <si>
    <r>
      <t xml:space="preserve">La empresa trabaja seis días por semana, un turno por día, 8 horas por turno y </t>
    </r>
    <r>
      <rPr>
        <b/>
        <sz val="12"/>
        <color theme="1"/>
        <rFont val="Calibri"/>
        <family val="2"/>
        <scheme val="minor"/>
      </rPr>
      <t>cuatro semanas por mes</t>
    </r>
    <r>
      <rPr>
        <sz val="12"/>
        <color theme="1"/>
        <rFont val="Calibri"/>
        <family val="2"/>
        <scheme val="minor"/>
      </rPr>
      <t>. El proveedor ROCA abastece a la empresa ARCO SAC de bolsas de plástico para embolsar el producto; el tiempo de atención del pedido (LT) es de una semana y desviación del tiempo de 0,7 días.
Se tienen los siguientes datos:</t>
    </r>
  </si>
  <si>
    <t>und</t>
  </si>
  <si>
    <t>mes</t>
  </si>
  <si>
    <t>x lote</t>
  </si>
  <si>
    <t>año</t>
  </si>
  <si>
    <t>x und</t>
  </si>
  <si>
    <t>anual</t>
  </si>
  <si>
    <t>x pedido</t>
  </si>
  <si>
    <t>b. Calcular el Costo Total Pertinente sabiendo que K = 0.25</t>
  </si>
  <si>
    <t>QUÍMICA PERUANA comercializa un novedoso plaguicida para el sector agrícola del país, que no tiene impacto ambiental significativo. El producto se distribuye a través de 03 locales de venta ubicados en Iquitos, Moquegua y Trujillo. La demanda promedio en galones/mes que coloca cada almacén y la desviación estándar de dicha demanda se muestra en el cuadro adjunto. El valor de un galón del plaguicida en el almacén de la compañía es de $60/gl., mientras que el valor del producto en cualquiera de los almacenes de distribución $80.</t>
  </si>
  <si>
    <r>
      <t xml:space="preserve">a.	Determine las políticas de inventario para un modelo de </t>
    </r>
    <r>
      <rPr>
        <b/>
        <sz val="11"/>
        <color theme="1"/>
        <rFont val="Calibri"/>
        <family val="2"/>
        <scheme val="minor"/>
      </rPr>
      <t>REVISIÓN CONTINUA</t>
    </r>
    <r>
      <rPr>
        <sz val="11"/>
        <color theme="1"/>
        <rFont val="Calibri"/>
        <family val="2"/>
        <scheme val="minor"/>
      </rPr>
      <t xml:space="preserve"> para el abastecimiento del plaguicida, en el almacén de QUÍMICA PERUANA: Q, PRO, SS, IP.</t>
    </r>
  </si>
  <si>
    <t>b.	Calcular el costo total pertinente anual que tendría que afrontar QUÍMICA PERUANA EIRL, cuando aplique la política de Revisión Continua.</t>
  </si>
  <si>
    <t>Nro  O/C</t>
  </si>
  <si>
    <t>Días Entrega</t>
  </si>
  <si>
    <t>a)	Determine: el inventario máximo, el inventario mínimo, y el inventario promedio para la política del abastecimiento de envases especificada</t>
  </si>
  <si>
    <t>Considerar también que un año tiene 360 días y un mes 30 días. Aplicando la política de REVISIÓN PERIÓDICA para el reactivo RX se solicita:</t>
  </si>
  <si>
    <t>MAXI es un autoservicio que está utilizando el modelo de revisión periódica para las compras de algunos de sus productos que vende en su local. Uno de estos productos son las conservas de durazno en almibar y realiza las compras de su proveedor cada 30 días. El stock máximo asignado a este producto son 2 ubicaciones en el almacén equivalentes a 2 parihuelas que tienen una capacidad de 20 cajas en cada parihuela y 24 unidades de conservas de durazno en cada caja. MAXI realiza las compras en cajas a su proveedor y justo hoy han transcurrido los 30 días para la revisón del inventario segun el modelo de revisión periódica, actualmente tiene en el inventario 12 cajas de este producto. Cuanto debe ser la cantidad de la orden de compra que le toca realizar a su proveedor.</t>
  </si>
  <si>
    <t>COMERCIAL CONTO es una compañía del sector químico de colorantes para la industria plástica, comercializa 480.000 kilos de Dióxido de Titanio al año a la industria en Perú con una variabilidad de la demanda mensual de 1.200 kilos. El Dióxido de Titanio se importa en sacos de 25 kilos desde Finlandia con un tiempo de reabastecimiento de 90 días y una variabilidad de 8,94 días. El proveedor de Finlandia requiere que el tamaño de lote sea múltiplo de una parihuela en donde se apilan 40 bolsas de 25 kilos de Dióxido de Titanio. A la empresa le cuesta S/ 140 colocar una orden de compra de importación y mantener una bolsa de 25 kilos de Dióxido de Titanio en los almacenes de Lima tiene un costo de  S/ 8  por trimestre. COMERCIAL CONTO ha decidido tener un stock de seguridad en función a la variabilidad de la demanda y del tiempo de entrega.  
El costo por rotura de stock es de S/ 0.05 por kilogramo y el nivel de servicio deseado es de 95% (z= 1.65). Considerando un mes de 30 días y un año de 360 días.
Calular el costo de almacenamiento anual utilizando el modelo de revisión periódica.</t>
  </si>
  <si>
    <t>CANDY es un autoservicio que tiene su único local en la Av. Brasil en Lima. Tiene más de 20.000 códigos activos en sus sistemas y están clasificados por categorías. Una categoría es frutas en conserva que contiene a 25 SKU´s  que tienen una rotación media en sus anaqueles. En esta categoría su producto estrella es Durazno 3 Caballos, quien tiene asignado en el almacén el espacio máximo de  2 parihuelas de 20 cajas cada una. Una caja de Duraznos 3 Caballos contiene 24 unidades. Las ventas en unidades de la conserva de durazno 3 caballos son de 12 unidades por día en promedio con una variación en la demanda diaria de 4 unidades. El proveedor es Horizonte SAC que está ubicado en Ate y siempre tiene inventario para reponer a CANDY, su tiempo de reposición es de 4 días sin variabilidad desde que colocan el pedido.  El precio de compra acordado por este producto es de S/ 96 y Horizonte se hace cargo de llevar el producto hasta el almacén de su cliente. CANDY quiere gestionar los productos de esta categoría con el modelo de revisión periódica y quiere conocer los parámetros y los costos logísticos que este modelo le genera. El almacén de CANDY está al costado del autoservicio tiene un costo de almacenamiento anual de 30 % y realizar un pedido tiene un costo de S/ 75. Considere 30 y 360 días para un mes y un año respectivamente.
Calcular To, SS, Inv. Prom, M y CTP.</t>
  </si>
  <si>
    <t>COMERCIAL CONTO es una compañía del sector químico de colorantes para la industria plástica, comercializa 480.000 kilos de Dióxido de Titanio al año a la industria en Perú con una variabilidad de la demanda mensual de 1.200 kilos. El Dióxido de Titanio se importa en sacos de 25 kilos desde Finlandia con un tiempo de reabastecimiento de 90 días y una variabilidad de 8,94 días. El proveedor de Finlandia requiere que el tamaño de lote sea múltiplo de una parihuela en donde se apilan 40 bolsas de 25 kilos de Dióxido de Titanio. A la empresa le cuesta S/ 140 colocar una orden de compra de importación y mantener una bolsa de 25 kilos de Dióxido de Titanio en los almacenes de Lima tiene un costo de  S/ 8  por trimestre. COMERCIAL CONTO ha decidido tener un stock de seguridad en función a la variabilidad de la demanda y del tiempo de entrega.  
El costo por rotura de stock es de S/ 0.05 por kilogramo y el nivel de servicio deseado es de 95% (z= 1.65 y E(z) = 0.0206). Considerando un mes de 30 días y un año de 360 días.
Calular el costo por falta de existencias anual considerando el modelo de revisión periódica.</t>
  </si>
  <si>
    <t>EN UNA RELACIÓN DEPENDIENTE (LISTAS DE MATERIALES), LA DESVIACIÓN ESTÁNDAR CAMBIA PROPORCIONALMENTE</t>
  </si>
  <si>
    <r>
      <t xml:space="preserve">Una empresa manufacturera de productos lácteos ha determinado que para la compra de los envases de 250 gramos para su mantequilla RicoCream va a utilizar el modelo de </t>
    </r>
    <r>
      <rPr>
        <b/>
        <sz val="11"/>
        <color theme="1"/>
        <rFont val="Calibri"/>
        <family val="2"/>
        <scheme val="minor"/>
      </rPr>
      <t>REVISIÓN PERIÓDICA</t>
    </r>
    <r>
      <rPr>
        <sz val="11"/>
        <color theme="1"/>
        <rFont val="Calibri"/>
        <family val="2"/>
        <scheme val="minor"/>
      </rPr>
      <t>.  Ayúdela a determinar los principales parámetros de este modelo sabiendo que las ventas de mantequilla en envases de 250 gramos en el último año se han comportado de la siguiente manera:</t>
    </r>
  </si>
  <si>
    <t>CTL</t>
  </si>
  <si>
    <t>AHORRO =</t>
  </si>
  <si>
    <t>X</t>
  </si>
  <si>
    <t>COSTO = C</t>
  </si>
  <si>
    <t>K = 1.5</t>
  </si>
  <si>
    <t>DEMANDA SEMANAL * SEMANA</t>
  </si>
  <si>
    <r>
      <t xml:space="preserve">QUIMOX es una compañía que produce y comercializa una resina industrial en sacos de 20 kg. Para fabricar la resina industrial es necesario el insumo químico  RX-14 que participa con 4,5 kg por cada saco de 20 kg del producto terminado. La demanda mensual de resina industrial es de 800 sacos con una desviación estándar de 50 sacos mensuales. Se necesita diseñar los parámetros para la gestión de inventarios del insumo químico RX-14 con el modelo de punto de reorden y lote económico, tiene que diseñar el tamaño del stock de seguridad considerando la variabilidad de la demanda del producto terminado y un nivel de sericio de 95% (z = 1.65). El insumo RX-14 se compra en Colombia  en cilindros de 50 kg por cilindro y el tiempo de reabastecimiento es de 15 días. </t>
    </r>
    <r>
      <rPr>
        <b/>
        <sz val="11"/>
        <color theme="1"/>
        <rFont val="Calibri"/>
        <family val="2"/>
        <scheme val="minor"/>
      </rPr>
      <t>El insumo RX-14 tiene un precio de compra de S/ 2.500 por cilindro colocado en el almacén de la planta de QUIMOX</t>
    </r>
    <r>
      <rPr>
        <sz val="11"/>
        <color theme="1"/>
        <rFont val="Calibri"/>
        <family val="2"/>
        <scheme val="minor"/>
      </rPr>
      <t>. Los cilindros  se envían sellados y completos, no existen fracción de cilindro. El costo de almacenamiento anual para QUIMOX es de 25 %, realizar una orden de compra tiene un costo de S/ 50  y el costo por falta de existencias anual es igual a S/ 455.
Un mes tiene 30 días y un año 360 días. Calcular el inventario promedio del insumo químico RX-14 en cilindros.
Calcular Q, SS, Inv. Prom, PRO (TODAS LAS RESPUESTAS EN CILINDROS) y CTP.</t>
    </r>
  </si>
  <si>
    <t>QUIMOX es una compañía que produce y comercializa una resina industrial en sacos de 20 kg. Para fabricar la resina industrial es necesario el insumo químico  RX-14 que participa con 4,5 kg por cada saco de 20 kg del producto terminado. La demanda mensual de resina industrial es de 800 sacos con una desviación estándar de 50 sacos mensuales. El insumo RX-14 se compra en Colombia  en cilindros de 50 kg por cilindro y el tiempo de reabastecimiento es de 15 días. El insumo RX-14 tiene un precio de compra de S/ 1.920 por cilindro colocado en el almacén del proveedor en Colombia, hay que recogerlos por medio de una compañía de transportes. El costo de realizar una orden de compra es de S/ 100. Se realizan 24 envíos durante un año y en parihuelas de capacidad de 4 cilindros por parihuela. La tarifa del transportista es  S/ 500 por parihuela. El costo de almacenamiento anual para QUIMOX es de 25 %. El costo por falta de existencias es de S/ 1,45 por cilindro y QUIMOX espera mantener un nivel de servicio de 95% (Z(95%) = 1,65 y E(Z) = 0.0206). Considerar que un mes tiene 30 días y un año 360 días. 
Calcular Q, SS, Inv. Prom, PRO (TODAS LAS RESPUESTAS EN CILINDROS) y CTP para QUIMOX del insumo químico RX-14.</t>
  </si>
  <si>
    <t>FAST distribuye una marca de aromatizador  para  hogares en latas de 0.5  litros de capacidad. La caja de 12 unidades tiene un  costo es de  S/ 489 y actualmente el producto lo importa desde Colombia y lo distribuye a 3 autoservicios ubicados en Lima. Las ventas promedio mensuales de cada autoservicio al público son  266, 351 y 260 unidades y la desviación estándar de dicha demanda es 15, 27 y 19 unidades respectivamente. Las ventas al público son en latas o unidades.
El manejo de inventarios se estima en 20 % anual y el costo de colocar el pedido de importación desde Colombia es de S/ 200 por pedido con un tiempo de reabastecimiento o tiempo de entrega  de 20 días. Los autoservicios en Lima establecen su nivel de servicio en  98% (z = 2.04) y FAST decidió utilizar un nivel de servicio de 95% (z= 1.65). FAST realiza actualmente sus compras en tamaños de lote de 400 unidades con un stock de seguridad de 100 cajas y tiene un costo por rotura de inventario K = S/ 1 x caja  con E(z) = 0.0206.  Considere un mes de 30 días y un año 360 días. Calcular Q, SS, Inv. Prom, PRO (EN CAJAS) y CTP.</t>
  </si>
  <si>
    <t>ACME comercializa lentes de seguridad y tiene un mercado cautivo en las compañías del sur del país. Compra el producto en Lima a su proveedor al precio de S/ 268 la caja en el almacén del proveedor y luego lo transporta  su almacén de Arequipa en donde vende estos productos a las compañías mineras de la zona. La demanda de los últimos 8 meses es: 44, 38, 89, 142, 37, 55, 28, 93 cajas. El transporte desde Lima es en un camión propio en un tiempo de 2 días con una variación de 0,45 días, el costo del transporte es de S/ 14 por caja. El proveedor le ofrece disponibilidad al 100% de estos lentes almacenando grandes cantidades para atender a varios clientes. ACME ha decidido tener un alto nivel de servicio a sus clientes ofreciendo tiempo de respuesta casi inmediatos con un stock de seguridad en su almacén de Arequipa, decide tener un nivel de servicio de 98% (Z(98%) = 2.05 y E(Z) = 0.0074). El costo de realizar pedidos es de S/ 75 y el costo  por rotura de stock es de 0.5 por caja.
Calcular Q, SS, Inv. Prom, PRO (EN CAJAS) y CTP.</t>
  </si>
  <si>
    <t>Calcular sus parámetros de inventario con el modelo de punto de reorden con lote económico. Tamaño de lote económico Q, Stock de Seguridad SS, Inventario Promedio IP, Punto de reorden PRO y Costo Total Logístico CTL. El valor de Z (75%) = 0,67 y E(Z) = 0.1503</t>
  </si>
  <si>
    <t>Considerar un año igual a 52 semanas y 365 días por año. El valor de Z (75%) = 0,67 y E(Z) = 0.1503</t>
  </si>
  <si>
    <t>Una Clínica nacional utiliza una solución intravenosa que adquiere de un importador local y mantiene en inventario. Los datos sobre este producto son los siguientes:
Uso diario promedio, 50 unidades
Desviación estándar del uso diario promedio, 15 unidades
Tiempo de entrega promedio, 7 días
Desviación estándar del tiempo de entrega, 2 días
Costo anual del manejo de inventarios, 30%
Costo de realizar un pedido S/ 50
Costo por falta de existencias S/ 15 por unidad
Valor del producto, S/ 45 por unidad
Probabilidad de tener existencias o nivel de servicio de ciclo CSL, 85% ( Z = 1.04   E(Z) = 0.0772)</t>
  </si>
  <si>
    <t>Resolver con el modelo de REVISIÓN CONTINUA:</t>
  </si>
  <si>
    <t>1.-</t>
  </si>
  <si>
    <t>Stock de seguridad</t>
  </si>
  <si>
    <t>2.-</t>
  </si>
  <si>
    <t>3.-</t>
  </si>
  <si>
    <t>4.-</t>
  </si>
  <si>
    <t>Tamaño de Lote Óptimo</t>
  </si>
  <si>
    <t>Inventario Promedio</t>
  </si>
  <si>
    <t>Punto de Reorden</t>
  </si>
  <si>
    <t>5.-</t>
  </si>
  <si>
    <t>Costo por falta de existencias</t>
  </si>
  <si>
    <t>6.-</t>
  </si>
  <si>
    <t>Costo de almacenamiento</t>
  </si>
  <si>
    <t>7.-</t>
  </si>
  <si>
    <t>Costo Total Anual Pertinente</t>
  </si>
  <si>
    <t>REVISIÓN CONTINUA</t>
  </si>
  <si>
    <t>PROVEED LOCAL</t>
  </si>
  <si>
    <t>CLINICA</t>
  </si>
  <si>
    <t xml:space="preserve">DEM_DIA = </t>
  </si>
  <si>
    <r>
      <t xml:space="preserve">QUÍMICA PERUANA está planificando el abastecimiento del producto usando la </t>
    </r>
    <r>
      <rPr>
        <b/>
        <sz val="11"/>
        <color theme="1"/>
        <rFont val="Calibri"/>
        <family val="2"/>
        <scheme val="minor"/>
      </rPr>
      <t>POLÍTICA DE REVISIÓN CONTINUA</t>
    </r>
    <r>
      <rPr>
        <sz val="11"/>
        <color theme="1"/>
        <rFont val="Calibri"/>
        <family val="2"/>
        <scheme val="minor"/>
      </rPr>
      <t xml:space="preserve"> para lo cual ha reunido la siguiente información adicional:</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</si>
</sst>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 #,##0.00_-;_-* &quot;-&quot;??_-;_-@_-"/>
    <numFmt numFmtId="164" formatCode="0.0"/>
    <numFmt numFmtId="165" formatCode="&quot;S/&quot;#,##0"/>
    <numFmt numFmtId="166" formatCode="&quot;S/&quot;#,##0.00"/>
    <numFmt numFmtId="167" formatCode="0\ &quot;GAL&quot;"/>
    <numFmt numFmtId="168" formatCode="#,##0_ ;\-#,##0\ "/>
    <numFmt numFmtId="169" formatCode="0\ &quot;UND&quot;"/>
  </numFmts>
  <fonts count="24" x14ac:knownFonts="1">
    <font>
      <sz val="11"/>
      <color theme="1"/>
      <name val="Calibri"/>
      <family val="2"/>
      <scheme val="minor"/>
    </font>
    <font>
      <b/>
      <sz val="11"/>
      <color theme="1"/>
      <name val="Calibri"/>
      <family val="2"/>
      <scheme val="minor"/>
    </font>
    <font>
      <sz val="11"/>
      <color theme="1"/>
      <name val="Calibri"/>
      <family val="2"/>
    </font>
    <font>
      <b/>
      <sz val="11"/>
      <color theme="1"/>
      <name val="Calibri"/>
      <family val="2"/>
    </font>
    <font>
      <b/>
      <sz val="12"/>
      <color theme="1"/>
      <name val="Calibri"/>
      <family val="2"/>
      <scheme val="minor"/>
    </font>
    <font>
      <b/>
      <sz val="16"/>
      <color theme="1"/>
      <name val="Calibri"/>
      <family val="2"/>
      <scheme val="minor"/>
    </font>
    <font>
      <b/>
      <sz val="18"/>
      <color theme="1"/>
      <name val="Calibri"/>
      <family val="2"/>
      <scheme val="minor"/>
    </font>
    <font>
      <b/>
      <i/>
      <sz val="11"/>
      <color theme="1"/>
      <name val="Calibri"/>
      <family val="2"/>
    </font>
    <font>
      <sz val="12"/>
      <color theme="1"/>
      <name val="Calibri"/>
      <family val="2"/>
      <scheme val="minor"/>
    </font>
    <font>
      <b/>
      <sz val="14"/>
      <color theme="1"/>
      <name val="Calibri"/>
      <family val="2"/>
      <scheme val="minor"/>
    </font>
    <font>
      <sz val="28"/>
      <color theme="1"/>
      <name val="Calibri"/>
      <family val="2"/>
      <scheme val="minor"/>
    </font>
    <font>
      <b/>
      <u/>
      <sz val="11"/>
      <color theme="1"/>
      <name val="Calibri"/>
      <family val="2"/>
      <scheme val="minor"/>
    </font>
    <font>
      <b/>
      <u/>
      <sz val="14"/>
      <color theme="1"/>
      <name val="Calibri"/>
      <family val="2"/>
      <scheme val="minor"/>
    </font>
    <font>
      <b/>
      <sz val="11"/>
      <color rgb="FFC00000"/>
      <name val="Calibri"/>
      <family val="2"/>
      <scheme val="minor"/>
    </font>
    <font>
      <sz val="11"/>
      <color theme="1"/>
      <name val="Calibri"/>
      <family val="2"/>
      <scheme val="minor"/>
    </font>
    <font>
      <sz val="11"/>
      <color theme="1"/>
      <name val="Arial"/>
      <family val="2"/>
    </font>
    <font>
      <sz val="14"/>
      <color theme="1"/>
      <name val="Calibri"/>
      <family val="2"/>
      <scheme val="minor"/>
    </font>
    <font>
      <b/>
      <u/>
      <sz val="12"/>
      <color theme="1"/>
      <name val="Calibri"/>
      <family val="2"/>
      <scheme val="minor"/>
    </font>
    <font>
      <sz val="18"/>
      <color theme="1"/>
      <name val="Calibri"/>
      <family val="2"/>
      <scheme val="minor"/>
    </font>
    <font>
      <i/>
      <sz val="11"/>
      <color theme="1"/>
      <name val="Arial"/>
      <family val="2"/>
    </font>
    <font>
      <i/>
      <sz val="11"/>
      <color theme="1"/>
      <name val="Browallia New"/>
      <family val="2"/>
      <charset val="222"/>
    </font>
    <font>
      <b/>
      <sz val="12"/>
      <color theme="1"/>
      <name val="Calibri"/>
      <family val="2"/>
    </font>
    <font>
      <b/>
      <u/>
      <sz val="16"/>
      <color theme="1"/>
      <name val="Calibri"/>
      <family val="2"/>
      <scheme val="minor"/>
    </font>
    <font>
      <sz val="24"/>
      <color theme="1"/>
      <name val="Calibri"/>
      <family val="2"/>
      <scheme val="minor"/>
    </font>
  </fonts>
  <fills count="12">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theme="4" tint="0.59999389629810485"/>
        <bgColor indexed="64"/>
      </patternFill>
    </fill>
    <fill>
      <patternFill patternType="solid">
        <fgColor rgb="FFFF99FF"/>
        <bgColor indexed="64"/>
      </patternFill>
    </fill>
    <fill>
      <patternFill patternType="solid">
        <fgColor theme="9" tint="0.39997558519241921"/>
        <bgColor indexed="64"/>
      </patternFill>
    </fill>
    <fill>
      <patternFill patternType="solid">
        <fgColor theme="5" tint="0.59999389629810485"/>
        <bgColor indexed="64"/>
      </patternFill>
    </fill>
    <fill>
      <patternFill patternType="solid">
        <fgColor theme="0" tint="-4.9989318521683403E-2"/>
        <bgColor indexed="64"/>
      </patternFill>
    </fill>
    <fill>
      <patternFill patternType="solid">
        <fgColor rgb="FFFF99CC"/>
        <bgColor indexed="64"/>
      </patternFill>
    </fill>
    <fill>
      <patternFill patternType="solid">
        <fgColor theme="5" tint="0.79998168889431442"/>
        <bgColor indexed="64"/>
      </patternFill>
    </fill>
    <fill>
      <patternFill patternType="solid">
        <fgColor theme="0" tint="-0.14999847407452621"/>
        <bgColor indexed="64"/>
      </patternFill>
    </fill>
  </fills>
  <borders count="28">
    <border>
      <left/>
      <right/>
      <top/>
      <bottom/>
      <diagonal/>
    </border>
    <border>
      <left style="medium">
        <color indexed="64"/>
      </left>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s>
  <cellStyleXfs count="3">
    <xf numFmtId="0" fontId="0" fillId="0" borderId="0"/>
    <xf numFmtId="43" fontId="14" fillId="0" borderId="0" applyFont="0" applyFill="0" applyBorder="0" applyAlignment="0" applyProtection="0"/>
    <xf numFmtId="9" fontId="14" fillId="0" borderId="0" applyFont="0" applyFill="0" applyBorder="0" applyAlignment="0" applyProtection="0"/>
  </cellStyleXfs>
  <cellXfs count="178">
    <xf numFmtId="0" fontId="0" fillId="0" borderId="0" xfId="0"/>
    <xf numFmtId="0" fontId="0" fillId="0" borderId="0" xfId="0" applyAlignment="1">
      <alignment horizontal="center"/>
    </xf>
    <xf numFmtId="0" fontId="2" fillId="0" borderId="0" xfId="0" applyFont="1" applyAlignment="1">
      <alignment vertical="center"/>
    </xf>
    <xf numFmtId="0" fontId="1" fillId="0" borderId="0" xfId="0" applyFont="1"/>
    <xf numFmtId="0" fontId="0" fillId="0" borderId="0" xfId="0" applyAlignment="1">
      <alignment horizontal="right"/>
    </xf>
    <xf numFmtId="0" fontId="1" fillId="0" borderId="0" xfId="0" applyFont="1" applyAlignment="1">
      <alignment horizontal="center"/>
    </xf>
    <xf numFmtId="3" fontId="0" fillId="0" borderId="0" xfId="0" applyNumberFormat="1"/>
    <xf numFmtId="0" fontId="0" fillId="0" borderId="0" xfId="0" applyAlignment="1">
      <alignment horizontal="left" vertical="center"/>
    </xf>
    <xf numFmtId="0" fontId="2" fillId="0" borderId="8" xfId="0" applyFont="1" applyBorder="1" applyAlignment="1">
      <alignment horizontal="center" vertical="center" wrapText="1"/>
    </xf>
    <xf numFmtId="9" fontId="2" fillId="0" borderId="8" xfId="0" applyNumberFormat="1" applyFont="1" applyBorder="1" applyAlignment="1">
      <alignment horizontal="center" vertical="center" wrapText="1"/>
    </xf>
    <xf numFmtId="0" fontId="2" fillId="0" borderId="0" xfId="0" applyFont="1" applyAlignment="1">
      <alignment horizontal="left" vertical="center"/>
    </xf>
    <xf numFmtId="0" fontId="1" fillId="2" borderId="0" xfId="0" applyFont="1" applyFill="1"/>
    <xf numFmtId="0" fontId="0" fillId="2" borderId="0" xfId="0" applyFill="1"/>
    <xf numFmtId="0" fontId="7" fillId="0" borderId="0" xfId="0" applyFont="1" applyAlignment="1">
      <alignment horizontal="left" vertical="center" indent="5"/>
    </xf>
    <xf numFmtId="0" fontId="1" fillId="2" borderId="0" xfId="0" applyFont="1" applyFill="1" applyAlignment="1">
      <alignment horizontal="left" vertical="center"/>
    </xf>
    <xf numFmtId="0" fontId="1" fillId="0" borderId="0" xfId="0" applyFont="1" applyAlignment="1">
      <alignment horizontal="right"/>
    </xf>
    <xf numFmtId="0" fontId="0" fillId="0" borderId="8" xfId="0" applyBorder="1" applyAlignment="1">
      <alignment horizontal="center"/>
    </xf>
    <xf numFmtId="0" fontId="4" fillId="2" borderId="0" xfId="0" applyFont="1" applyFill="1" applyAlignment="1">
      <alignment horizontal="center"/>
    </xf>
    <xf numFmtId="1" fontId="4" fillId="2" borderId="0" xfId="0" applyNumberFormat="1" applyFont="1" applyFill="1" applyAlignment="1">
      <alignment horizontal="center"/>
    </xf>
    <xf numFmtId="0" fontId="4" fillId="2" borderId="0" xfId="0" applyFont="1" applyFill="1"/>
    <xf numFmtId="2" fontId="1" fillId="0" borderId="0" xfId="0" applyNumberFormat="1" applyFont="1" applyAlignment="1">
      <alignment horizontal="center"/>
    </xf>
    <xf numFmtId="2" fontId="0" fillId="0" borderId="0" xfId="0" applyNumberFormat="1" applyAlignment="1">
      <alignment horizontal="center"/>
    </xf>
    <xf numFmtId="0" fontId="4" fillId="0" borderId="0" xfId="0" applyFont="1"/>
    <xf numFmtId="0" fontId="4" fillId="2" borderId="0" xfId="0" applyFont="1" applyFill="1" applyAlignment="1">
      <alignment horizontal="right"/>
    </xf>
    <xf numFmtId="0" fontId="1" fillId="2" borderId="0" xfId="0" applyFont="1" applyFill="1" applyAlignment="1">
      <alignment horizontal="right"/>
    </xf>
    <xf numFmtId="0" fontId="5" fillId="0" borderId="0" xfId="0" applyFont="1"/>
    <xf numFmtId="0" fontId="9" fillId="2" borderId="0" xfId="0" applyFont="1" applyFill="1" applyAlignment="1">
      <alignment horizontal="right"/>
    </xf>
    <xf numFmtId="165" fontId="9" fillId="2" borderId="0" xfId="0" applyNumberFormat="1" applyFont="1" applyFill="1" applyAlignment="1">
      <alignment horizontal="center"/>
    </xf>
    <xf numFmtId="0" fontId="1" fillId="2" borderId="8" xfId="0" applyFont="1" applyFill="1" applyBorder="1" applyAlignment="1">
      <alignment horizontal="center" vertical="center" wrapText="1"/>
    </xf>
    <xf numFmtId="0" fontId="9" fillId="0" borderId="0" xfId="0" applyFont="1" applyAlignment="1">
      <alignment horizontal="right"/>
    </xf>
    <xf numFmtId="0" fontId="1" fillId="3" borderId="8" xfId="0" applyFont="1" applyFill="1" applyBorder="1" applyAlignment="1">
      <alignment horizontal="center" vertical="center" wrapText="1"/>
    </xf>
    <xf numFmtId="0" fontId="9" fillId="2" borderId="0" xfId="0" applyFont="1" applyFill="1"/>
    <xf numFmtId="3" fontId="9" fillId="0" borderId="0" xfId="0" applyNumberFormat="1" applyFont="1"/>
    <xf numFmtId="0" fontId="5" fillId="2" borderId="0" xfId="0" applyFont="1" applyFill="1" applyAlignment="1">
      <alignment horizontal="right"/>
    </xf>
    <xf numFmtId="3" fontId="5" fillId="2" borderId="0" xfId="0" applyNumberFormat="1" applyFont="1" applyFill="1" applyAlignment="1">
      <alignment horizontal="center"/>
    </xf>
    <xf numFmtId="0" fontId="9" fillId="0" borderId="0" xfId="0" applyFont="1" applyAlignment="1">
      <alignment horizontal="center"/>
    </xf>
    <xf numFmtId="0" fontId="11" fillId="0" borderId="0" xfId="0" applyFont="1"/>
    <xf numFmtId="0" fontId="1" fillId="5" borderId="0" xfId="0" applyFont="1" applyFill="1"/>
    <xf numFmtId="0" fontId="0" fillId="5" borderId="0" xfId="0" applyFill="1"/>
    <xf numFmtId="0" fontId="11" fillId="6" borderId="0" xfId="0" applyFont="1" applyFill="1"/>
    <xf numFmtId="0" fontId="0" fillId="6" borderId="0" xfId="0" applyFill="1"/>
    <xf numFmtId="0" fontId="12" fillId="0" borderId="0" xfId="0" applyFont="1"/>
    <xf numFmtId="0" fontId="4" fillId="0" borderId="0" xfId="0" applyFont="1" applyAlignment="1">
      <alignment horizontal="left"/>
    </xf>
    <xf numFmtId="3" fontId="1" fillId="0" borderId="0" xfId="0" applyNumberFormat="1" applyFont="1" applyAlignment="1">
      <alignment horizontal="center"/>
    </xf>
    <xf numFmtId="0" fontId="5" fillId="0" borderId="0" xfId="0" applyFont="1" applyAlignment="1">
      <alignment horizontal="right"/>
    </xf>
    <xf numFmtId="0" fontId="0" fillId="0" borderId="0" xfId="0" applyAlignment="1">
      <alignment horizontal="left"/>
    </xf>
    <xf numFmtId="0" fontId="1" fillId="5" borderId="0" xfId="0" applyFont="1" applyFill="1" applyAlignment="1">
      <alignment horizontal="right"/>
    </xf>
    <xf numFmtId="0" fontId="1" fillId="5" borderId="0" xfId="0" applyFont="1" applyFill="1" applyAlignment="1">
      <alignment horizontal="center"/>
    </xf>
    <xf numFmtId="0" fontId="13" fillId="0" borderId="0" xfId="0" applyFont="1"/>
    <xf numFmtId="165" fontId="9" fillId="2" borderId="0" xfId="0" applyNumberFormat="1" applyFont="1" applyFill="1" applyAlignment="1">
      <alignment vertical="center" wrapText="1"/>
    </xf>
    <xf numFmtId="0" fontId="9" fillId="2" borderId="22" xfId="0" applyFont="1" applyFill="1" applyBorder="1"/>
    <xf numFmtId="0" fontId="0" fillId="2" borderId="22" xfId="0" applyFill="1" applyBorder="1"/>
    <xf numFmtId="0" fontId="0" fillId="0" borderId="22" xfId="0" applyBorder="1"/>
    <xf numFmtId="165" fontId="9" fillId="2" borderId="22" xfId="0" applyNumberFormat="1" applyFont="1" applyFill="1" applyBorder="1" applyAlignment="1">
      <alignment vertical="center" wrapText="1"/>
    </xf>
    <xf numFmtId="165" fontId="5" fillId="2" borderId="0" xfId="0" applyNumberFormat="1" applyFont="1" applyFill="1" applyAlignment="1">
      <alignment vertical="center" wrapText="1"/>
    </xf>
    <xf numFmtId="0" fontId="5" fillId="2" borderId="0" xfId="0" applyFont="1" applyFill="1"/>
    <xf numFmtId="0" fontId="1" fillId="2" borderId="0" xfId="0" applyFont="1" applyFill="1" applyAlignment="1">
      <alignment horizontal="center"/>
    </xf>
    <xf numFmtId="0" fontId="0" fillId="0" borderId="0" xfId="0" applyAlignment="1">
      <alignment horizontal="left" vertical="center" wrapText="1"/>
    </xf>
    <xf numFmtId="0" fontId="12" fillId="8" borderId="0" xfId="0" applyFont="1" applyFill="1"/>
    <xf numFmtId="0" fontId="0" fillId="8" borderId="0" xfId="0" applyFill="1"/>
    <xf numFmtId="2" fontId="1" fillId="2" borderId="0" xfId="0" applyNumberFormat="1" applyFont="1" applyFill="1" applyAlignment="1">
      <alignment horizontal="center"/>
    </xf>
    <xf numFmtId="0" fontId="11" fillId="0" borderId="0" xfId="0" applyFont="1" applyAlignment="1">
      <alignment horizontal="left"/>
    </xf>
    <xf numFmtId="166" fontId="4" fillId="2" borderId="0" xfId="0" applyNumberFormat="1" applyFont="1" applyFill="1"/>
    <xf numFmtId="0" fontId="4" fillId="2" borderId="22" xfId="0" applyFont="1" applyFill="1" applyBorder="1"/>
    <xf numFmtId="0" fontId="9" fillId="9" borderId="0" xfId="0" applyFont="1" applyFill="1"/>
    <xf numFmtId="0" fontId="16" fillId="9" borderId="0" xfId="0" applyFont="1" applyFill="1"/>
    <xf numFmtId="166" fontId="9" fillId="9" borderId="0" xfId="0" applyNumberFormat="1" applyFont="1" applyFill="1"/>
    <xf numFmtId="4" fontId="1" fillId="2" borderId="0" xfId="0" applyNumberFormat="1" applyFont="1" applyFill="1" applyAlignment="1">
      <alignment vertical="center" wrapText="1"/>
    </xf>
    <xf numFmtId="0" fontId="17" fillId="0" borderId="0" xfId="0" applyFont="1"/>
    <xf numFmtId="2" fontId="1" fillId="2" borderId="0" xfId="0" applyNumberFormat="1" applyFont="1" applyFill="1"/>
    <xf numFmtId="2" fontId="4" fillId="2" borderId="0" xfId="0" applyNumberFormat="1" applyFont="1" applyFill="1"/>
    <xf numFmtId="0" fontId="9" fillId="9" borderId="0" xfId="0" applyFont="1" applyFill="1" applyAlignment="1">
      <alignment horizontal="right"/>
    </xf>
    <xf numFmtId="2" fontId="9" fillId="9" borderId="0" xfId="0" applyNumberFormat="1" applyFont="1" applyFill="1"/>
    <xf numFmtId="0" fontId="0" fillId="0" borderId="0" xfId="0" applyAlignment="1">
      <alignment vertical="center" wrapText="1"/>
    </xf>
    <xf numFmtId="0" fontId="2" fillId="0" borderId="25" xfId="0" applyFont="1" applyBorder="1" applyAlignment="1">
      <alignment horizontal="center" vertical="center" wrapText="1"/>
    </xf>
    <xf numFmtId="0" fontId="2" fillId="0" borderId="5" xfId="0" applyFont="1" applyBorder="1" applyAlignment="1">
      <alignment horizontal="center" vertical="center" wrapText="1"/>
    </xf>
    <xf numFmtId="0" fontId="2" fillId="0" borderId="25" xfId="0" applyFont="1" applyBorder="1" applyAlignment="1">
      <alignment vertical="center"/>
    </xf>
    <xf numFmtId="0" fontId="0" fillId="0" borderId="27" xfId="0" applyBorder="1"/>
    <xf numFmtId="0" fontId="0" fillId="0" borderId="26" xfId="0" applyBorder="1"/>
    <xf numFmtId="9" fontId="2" fillId="0" borderId="5" xfId="0" applyNumberFormat="1" applyFont="1" applyBorder="1" applyAlignment="1">
      <alignment horizontal="center" vertical="center" wrapText="1"/>
    </xf>
    <xf numFmtId="0" fontId="2" fillId="0" borderId="26" xfId="0" applyFont="1" applyBorder="1" applyAlignment="1">
      <alignment horizontal="center" vertical="center" wrapText="1"/>
    </xf>
    <xf numFmtId="3" fontId="2" fillId="0" borderId="6" xfId="0" applyNumberFormat="1" applyFont="1" applyBorder="1" applyAlignment="1">
      <alignment horizontal="center" vertical="center" wrapText="1"/>
    </xf>
    <xf numFmtId="0" fontId="2" fillId="0" borderId="25" xfId="0" applyFont="1" applyBorder="1" applyAlignment="1">
      <alignment horizontal="left" vertical="center" wrapText="1"/>
    </xf>
    <xf numFmtId="0" fontId="2" fillId="0" borderId="5" xfId="0" applyFont="1" applyBorder="1" applyAlignment="1">
      <alignment horizontal="left" vertical="center" wrapText="1"/>
    </xf>
    <xf numFmtId="0" fontId="2" fillId="0" borderId="6" xfId="0" applyFont="1" applyBorder="1" applyAlignment="1">
      <alignment horizontal="center" vertical="center" wrapText="1"/>
    </xf>
    <xf numFmtId="167" fontId="0" fillId="0" borderId="0" xfId="0" applyNumberFormat="1" applyAlignment="1">
      <alignment horizontal="center"/>
    </xf>
    <xf numFmtId="0" fontId="1" fillId="10" borderId="8" xfId="0" applyFont="1" applyFill="1" applyBorder="1" applyAlignment="1">
      <alignment horizontal="right"/>
    </xf>
    <xf numFmtId="0" fontId="1" fillId="10" borderId="8" xfId="0" applyFont="1" applyFill="1" applyBorder="1" applyAlignment="1">
      <alignment horizontal="center"/>
    </xf>
    <xf numFmtId="0" fontId="9" fillId="2" borderId="0" xfId="0" applyFont="1" applyFill="1" applyAlignment="1">
      <alignment horizontal="center"/>
    </xf>
    <xf numFmtId="3" fontId="9" fillId="2" borderId="0" xfId="0" applyNumberFormat="1" applyFont="1" applyFill="1" applyAlignment="1">
      <alignment horizontal="center"/>
    </xf>
    <xf numFmtId="0" fontId="2" fillId="8" borderId="16" xfId="0" applyFont="1" applyFill="1" applyBorder="1" applyAlignment="1">
      <alignment horizontal="center" vertical="center"/>
    </xf>
    <xf numFmtId="0" fontId="2" fillId="8" borderId="17" xfId="0" applyFont="1" applyFill="1" applyBorder="1" applyAlignment="1">
      <alignment horizontal="center" vertical="center"/>
    </xf>
    <xf numFmtId="0" fontId="0" fillId="8" borderId="17" xfId="0" applyFill="1" applyBorder="1"/>
    <xf numFmtId="0" fontId="0" fillId="8" borderId="16" xfId="0" applyFill="1" applyBorder="1"/>
    <xf numFmtId="0" fontId="2" fillId="8" borderId="18" xfId="0" applyFont="1" applyFill="1" applyBorder="1" applyAlignment="1">
      <alignment horizontal="center" vertical="center"/>
    </xf>
    <xf numFmtId="0" fontId="2" fillId="8" borderId="19" xfId="0" applyFont="1" applyFill="1" applyBorder="1" applyAlignment="1">
      <alignment horizontal="center" vertical="center"/>
    </xf>
    <xf numFmtId="0" fontId="2" fillId="8" borderId="20" xfId="0" applyFont="1" applyFill="1" applyBorder="1" applyAlignment="1">
      <alignment horizontal="center" vertical="center"/>
    </xf>
    <xf numFmtId="0" fontId="0" fillId="8" borderId="20" xfId="0" applyFill="1" applyBorder="1"/>
    <xf numFmtId="0" fontId="0" fillId="8" borderId="19" xfId="0" applyFill="1" applyBorder="1"/>
    <xf numFmtId="0" fontId="2" fillId="8" borderId="21" xfId="0" applyFont="1" applyFill="1" applyBorder="1" applyAlignment="1">
      <alignment horizontal="center" vertical="center"/>
    </xf>
    <xf numFmtId="0" fontId="2" fillId="8" borderId="4" xfId="0" applyFont="1" applyFill="1" applyBorder="1" applyAlignment="1">
      <alignment horizontal="center" vertical="center"/>
    </xf>
    <xf numFmtId="0" fontId="2" fillId="8" borderId="15" xfId="0" applyFont="1" applyFill="1" applyBorder="1" applyAlignment="1">
      <alignment horizontal="center" vertical="center"/>
    </xf>
    <xf numFmtId="0" fontId="0" fillId="8" borderId="15" xfId="0" applyFill="1" applyBorder="1"/>
    <xf numFmtId="0" fontId="0" fillId="8" borderId="4" xfId="0" applyFill="1" applyBorder="1"/>
    <xf numFmtId="0" fontId="2" fillId="8" borderId="6" xfId="0" applyFont="1" applyFill="1" applyBorder="1" applyAlignment="1">
      <alignment horizontal="center" vertical="center"/>
    </xf>
    <xf numFmtId="0" fontId="21" fillId="11" borderId="1" xfId="0" applyFont="1" applyFill="1" applyBorder="1" applyAlignment="1">
      <alignment horizontal="center" vertical="center" wrapText="1"/>
    </xf>
    <xf numFmtId="1" fontId="1" fillId="0" borderId="0" xfId="0" applyNumberFormat="1" applyFont="1" applyAlignment="1">
      <alignment horizontal="center"/>
    </xf>
    <xf numFmtId="164" fontId="9" fillId="2" borderId="0" xfId="0" applyNumberFormat="1" applyFont="1" applyFill="1" applyAlignment="1">
      <alignment horizontal="center"/>
    </xf>
    <xf numFmtId="0" fontId="22" fillId="0" borderId="0" xfId="0" applyFont="1" applyAlignment="1">
      <alignment horizontal="left"/>
    </xf>
    <xf numFmtId="0" fontId="2" fillId="8" borderId="8" xfId="0" applyFont="1" applyFill="1" applyBorder="1" applyAlignment="1">
      <alignment vertical="center" wrapText="1"/>
    </xf>
    <xf numFmtId="3" fontId="2" fillId="8" borderId="8" xfId="0" applyNumberFormat="1" applyFont="1" applyFill="1" applyBorder="1" applyAlignment="1">
      <alignment horizontal="center" vertical="center" wrapText="1"/>
    </xf>
    <xf numFmtId="0" fontId="3" fillId="11" borderId="8" xfId="0" applyFont="1" applyFill="1" applyBorder="1" applyAlignment="1">
      <alignment horizontal="center" vertical="center" wrapText="1"/>
    </xf>
    <xf numFmtId="0" fontId="3" fillId="11" borderId="8" xfId="0" applyFont="1" applyFill="1" applyBorder="1" applyAlignment="1">
      <alignment vertical="center" wrapText="1"/>
    </xf>
    <xf numFmtId="0" fontId="0" fillId="0" borderId="8" xfId="0" applyBorder="1"/>
    <xf numFmtId="9" fontId="0" fillId="0" borderId="8" xfId="2" applyFont="1" applyBorder="1"/>
    <xf numFmtId="9" fontId="0" fillId="0" borderId="8" xfId="2" applyFont="1" applyBorder="1" applyAlignment="1">
      <alignment horizontal="center"/>
    </xf>
    <xf numFmtId="168" fontId="0" fillId="0" borderId="8" xfId="1" applyNumberFormat="1" applyFont="1" applyBorder="1" applyAlignment="1">
      <alignment horizontal="center"/>
    </xf>
    <xf numFmtId="0" fontId="9" fillId="0" borderId="0" xfId="0" applyFont="1"/>
    <xf numFmtId="0" fontId="3" fillId="2" borderId="8" xfId="0" applyFont="1" applyFill="1" applyBorder="1" applyAlignment="1">
      <alignment horizontal="center" vertical="center" wrapText="1"/>
    </xf>
    <xf numFmtId="3" fontId="2" fillId="2" borderId="8" xfId="0" applyNumberFormat="1" applyFont="1" applyFill="1" applyBorder="1" applyAlignment="1">
      <alignment horizontal="center" vertical="center" wrapText="1"/>
    </xf>
    <xf numFmtId="0" fontId="0" fillId="0" borderId="0" xfId="0" applyAlignment="1">
      <alignment horizontal="center" vertical="center" wrapText="1"/>
    </xf>
    <xf numFmtId="0" fontId="5" fillId="0" borderId="0" xfId="0" applyFont="1" applyAlignment="1">
      <alignment vertical="center"/>
    </xf>
    <xf numFmtId="0" fontId="0" fillId="0" borderId="0" xfId="0" applyAlignment="1">
      <alignment horizontal="right" vertical="center" wrapText="1"/>
    </xf>
    <xf numFmtId="169" fontId="1" fillId="2" borderId="0" xfId="0" applyNumberFormat="1" applyFont="1" applyFill="1" applyAlignment="1">
      <alignment horizontal="center"/>
    </xf>
    <xf numFmtId="0" fontId="8" fillId="0" borderId="0" xfId="0" applyFont="1"/>
    <xf numFmtId="0" fontId="4" fillId="3" borderId="9" xfId="0" applyFont="1" applyFill="1" applyBorder="1" applyAlignment="1">
      <alignment horizontal="center" vertical="center" wrapText="1"/>
    </xf>
    <xf numFmtId="0" fontId="4" fillId="3" borderId="5" xfId="0" applyFont="1" applyFill="1" applyBorder="1" applyAlignment="1">
      <alignment horizontal="center" vertical="center" wrapText="1"/>
    </xf>
    <xf numFmtId="0" fontId="5" fillId="4" borderId="11" xfId="0" applyFont="1" applyFill="1" applyBorder="1" applyAlignment="1">
      <alignment horizontal="center" vertical="center" wrapText="1"/>
    </xf>
    <xf numFmtId="0" fontId="5" fillId="4" borderId="10"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4" borderId="6" xfId="0" applyFont="1" applyFill="1" applyBorder="1" applyAlignment="1">
      <alignment horizontal="center" vertical="center" wrapText="1"/>
    </xf>
    <xf numFmtId="0" fontId="1" fillId="0" borderId="0" xfId="0" applyFont="1" applyAlignment="1">
      <alignment horizontal="center"/>
    </xf>
    <xf numFmtId="0" fontId="8" fillId="8" borderId="0" xfId="0" applyFont="1" applyFill="1" applyAlignment="1">
      <alignment horizontal="left" vertical="center" wrapText="1"/>
    </xf>
    <xf numFmtId="0" fontId="2" fillId="0" borderId="7" xfId="0" applyFont="1" applyBorder="1" applyAlignment="1">
      <alignment vertical="center"/>
    </xf>
    <xf numFmtId="0" fontId="2" fillId="0" borderId="0" xfId="0" applyFont="1" applyAlignment="1">
      <alignment vertical="center"/>
    </xf>
    <xf numFmtId="0" fontId="21" fillId="11" borderId="13" xfId="0" applyFont="1" applyFill="1" applyBorder="1" applyAlignment="1">
      <alignment horizontal="center" vertical="center" wrapText="1"/>
    </xf>
    <xf numFmtId="0" fontId="21" fillId="11" borderId="12" xfId="0" applyFont="1" applyFill="1" applyBorder="1" applyAlignment="1">
      <alignment horizontal="center" vertical="center" wrapText="1"/>
    </xf>
    <xf numFmtId="0" fontId="21" fillId="11" borderId="14" xfId="0" applyFont="1" applyFill="1" applyBorder="1" applyAlignment="1">
      <alignment horizontal="center" vertical="center" wrapText="1"/>
    </xf>
    <xf numFmtId="0" fontId="8" fillId="8" borderId="0" xfId="0" applyFont="1" applyFill="1" applyAlignment="1">
      <alignment horizontal="left" vertical="center"/>
    </xf>
    <xf numFmtId="0" fontId="6" fillId="2" borderId="11"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5" fillId="7" borderId="9" xfId="0" applyFont="1" applyFill="1" applyBorder="1" applyAlignment="1">
      <alignment horizontal="center" vertical="center" wrapText="1"/>
    </xf>
    <xf numFmtId="0" fontId="5" fillId="7" borderId="5" xfId="0" applyFont="1" applyFill="1" applyBorder="1" applyAlignment="1">
      <alignment horizontal="center" vertical="center" wrapText="1"/>
    </xf>
    <xf numFmtId="0" fontId="9" fillId="5" borderId="0" xfId="0" applyFont="1" applyFill="1" applyAlignment="1">
      <alignment horizontal="left" vertical="center" wrapText="1"/>
    </xf>
    <xf numFmtId="0" fontId="23" fillId="2" borderId="0" xfId="0" applyFont="1" applyFill="1" applyAlignment="1">
      <alignment horizontal="center"/>
    </xf>
    <xf numFmtId="0" fontId="18" fillId="3" borderId="9" xfId="0" applyFont="1" applyFill="1" applyBorder="1" applyAlignment="1">
      <alignment horizontal="center" vertical="center" wrapText="1"/>
    </xf>
    <xf numFmtId="0" fontId="18" fillId="3" borderId="5" xfId="0" applyFont="1" applyFill="1" applyBorder="1" applyAlignment="1">
      <alignment horizontal="center" vertical="center" wrapText="1"/>
    </xf>
    <xf numFmtId="0" fontId="0" fillId="8" borderId="0" xfId="0" applyFill="1" applyAlignment="1">
      <alignment horizontal="left" vertical="center" wrapText="1"/>
    </xf>
    <xf numFmtId="0" fontId="0" fillId="0" borderId="8" xfId="0" applyBorder="1" applyAlignment="1">
      <alignment horizontal="left" vertical="center" wrapText="1"/>
    </xf>
    <xf numFmtId="0" fontId="0" fillId="0" borderId="8" xfId="0" applyBorder="1" applyAlignment="1">
      <alignment horizontal="center" vertical="center" wrapText="1"/>
    </xf>
    <xf numFmtId="9" fontId="0" fillId="0" borderId="8" xfId="0" applyNumberFormat="1" applyBorder="1" applyAlignment="1">
      <alignment horizontal="center" vertical="center" wrapText="1"/>
    </xf>
    <xf numFmtId="0" fontId="1" fillId="2" borderId="0" xfId="0" applyFont="1" applyFill="1" applyAlignment="1">
      <alignment horizontal="left" vertical="center"/>
    </xf>
    <xf numFmtId="0" fontId="4" fillId="7" borderId="9" xfId="0" applyFont="1" applyFill="1" applyBorder="1" applyAlignment="1">
      <alignment horizontal="center" vertical="center" wrapText="1"/>
    </xf>
    <xf numFmtId="0" fontId="4" fillId="7" borderId="5"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15" fillId="0" borderId="8" xfId="0" applyFont="1" applyBorder="1" applyAlignment="1">
      <alignment horizontal="left" vertical="center" wrapText="1"/>
    </xf>
    <xf numFmtId="0" fontId="15" fillId="0" borderId="8" xfId="0" applyFont="1" applyBorder="1" applyAlignment="1">
      <alignment horizontal="center" vertical="center" wrapText="1"/>
    </xf>
    <xf numFmtId="0" fontId="2" fillId="0" borderId="8" xfId="0" applyFont="1" applyBorder="1" applyAlignment="1">
      <alignment vertical="center" wrapText="1"/>
    </xf>
    <xf numFmtId="0" fontId="2" fillId="0" borderId="23" xfId="0" applyFont="1" applyBorder="1" applyAlignment="1">
      <alignment horizontal="left" vertical="center" wrapText="1"/>
    </xf>
    <xf numFmtId="0" fontId="2" fillId="0" borderId="20" xfId="0" applyFont="1" applyBorder="1" applyAlignment="1">
      <alignment horizontal="left" vertical="center" wrapText="1"/>
    </xf>
    <xf numFmtId="0" fontId="2" fillId="0" borderId="24" xfId="0" applyFont="1" applyBorder="1" applyAlignment="1">
      <alignment horizontal="left" vertical="center" wrapText="1"/>
    </xf>
    <xf numFmtId="0" fontId="2" fillId="0" borderId="8" xfId="0" applyFont="1" applyBorder="1" applyAlignment="1">
      <alignment horizontal="left" vertical="center" wrapText="1"/>
    </xf>
    <xf numFmtId="3" fontId="2" fillId="0" borderId="1" xfId="0" applyNumberFormat="1" applyFont="1" applyBorder="1" applyAlignment="1">
      <alignment horizontal="center" vertical="center" wrapText="1"/>
    </xf>
    <xf numFmtId="3" fontId="2" fillId="0" borderId="26" xfId="0" applyNumberFormat="1" applyFont="1" applyBorder="1" applyAlignment="1">
      <alignment horizontal="center" vertical="center" wrapText="1"/>
    </xf>
    <xf numFmtId="0" fontId="2" fillId="0" borderId="4" xfId="0" applyFont="1" applyBorder="1" applyAlignment="1">
      <alignment horizontal="center" vertical="center" wrapText="1"/>
    </xf>
    <xf numFmtId="0" fontId="2" fillId="0" borderId="6"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6" xfId="0" applyFont="1" applyBorder="1" applyAlignment="1">
      <alignment horizontal="center" vertical="center" wrapText="1"/>
    </xf>
    <xf numFmtId="0" fontId="11" fillId="0" borderId="0" xfId="0" applyFont="1" applyAlignment="1">
      <alignment horizontal="center" vertical="center" wrapText="1"/>
    </xf>
    <xf numFmtId="0" fontId="11" fillId="0" borderId="0" xfId="0" applyFont="1" applyAlignment="1">
      <alignment horizontal="center"/>
    </xf>
    <xf numFmtId="0" fontId="10" fillId="2" borderId="0" xfId="0" applyFont="1" applyFill="1" applyAlignment="1">
      <alignment horizontal="center"/>
    </xf>
  </cellXfs>
  <cellStyles count="3">
    <cellStyle name="Millares" xfId="1" builtinId="3"/>
    <cellStyle name="Normal" xfId="0" builtinId="0"/>
    <cellStyle name="Porcentaje" xfId="2" builtinId="5"/>
  </cellStyles>
  <dxfs count="0"/>
  <tableStyles count="0" defaultTableStyle="TableStyleMedium2" defaultPivotStyle="PivotStyleLight16"/>
  <colors>
    <mruColors>
      <color rgb="FFFF99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xdr:col>
      <xdr:colOff>28575</xdr:colOff>
      <xdr:row>18</xdr:row>
      <xdr:rowOff>104775</xdr:rowOff>
    </xdr:from>
    <xdr:to>
      <xdr:col>5</xdr:col>
      <xdr:colOff>704850</xdr:colOff>
      <xdr:row>18</xdr:row>
      <xdr:rowOff>104775</xdr:rowOff>
    </xdr:to>
    <xdr:cxnSp macro="">
      <xdr:nvCxnSpPr>
        <xdr:cNvPr id="3" name="Conector recto de flecha 2">
          <a:extLst>
            <a:ext uri="{FF2B5EF4-FFF2-40B4-BE49-F238E27FC236}">
              <a16:creationId xmlns:a16="http://schemas.microsoft.com/office/drawing/2014/main" id="{00000000-0008-0000-0000-000003000000}"/>
            </a:ext>
          </a:extLst>
        </xdr:cNvPr>
        <xdr:cNvCxnSpPr/>
      </xdr:nvCxnSpPr>
      <xdr:spPr>
        <a:xfrm>
          <a:off x="3076575" y="3886200"/>
          <a:ext cx="1438275" cy="0"/>
        </a:xfrm>
        <a:prstGeom prst="straightConnector1">
          <a:avLst/>
        </a:prstGeom>
        <a:ln w="41275">
          <a:solidFill>
            <a:srgbClr val="002060"/>
          </a:solidFill>
          <a:tailEnd type="triangle" w="lg"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314325</xdr:colOff>
      <xdr:row>15</xdr:row>
      <xdr:rowOff>0</xdr:rowOff>
    </xdr:from>
    <xdr:to>
      <xdr:col>9</xdr:col>
      <xdr:colOff>752475</xdr:colOff>
      <xdr:row>15</xdr:row>
      <xdr:rowOff>0</xdr:rowOff>
    </xdr:to>
    <xdr:cxnSp macro="">
      <xdr:nvCxnSpPr>
        <xdr:cNvPr id="4" name="Conector recto de flecha 3">
          <a:extLst>
            <a:ext uri="{FF2B5EF4-FFF2-40B4-BE49-F238E27FC236}">
              <a16:creationId xmlns:a16="http://schemas.microsoft.com/office/drawing/2014/main" id="{00000000-0008-0000-0000-000004000000}"/>
            </a:ext>
          </a:extLst>
        </xdr:cNvPr>
        <xdr:cNvCxnSpPr/>
      </xdr:nvCxnSpPr>
      <xdr:spPr>
        <a:xfrm>
          <a:off x="7172325" y="3181350"/>
          <a:ext cx="438150" cy="0"/>
        </a:xfrm>
        <a:prstGeom prst="straightConnector1">
          <a:avLst/>
        </a:prstGeom>
        <a:ln w="41275">
          <a:solidFill>
            <a:srgbClr val="002060"/>
          </a:solidFill>
          <a:tailEnd type="triangle" w="lg"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314325</xdr:colOff>
      <xdr:row>18</xdr:row>
      <xdr:rowOff>19050</xdr:rowOff>
    </xdr:from>
    <xdr:to>
      <xdr:col>9</xdr:col>
      <xdr:colOff>752475</xdr:colOff>
      <xdr:row>18</xdr:row>
      <xdr:rowOff>19050</xdr:rowOff>
    </xdr:to>
    <xdr:cxnSp macro="">
      <xdr:nvCxnSpPr>
        <xdr:cNvPr id="6" name="Conector recto de flecha 5">
          <a:extLst>
            <a:ext uri="{FF2B5EF4-FFF2-40B4-BE49-F238E27FC236}">
              <a16:creationId xmlns:a16="http://schemas.microsoft.com/office/drawing/2014/main" id="{00000000-0008-0000-0000-000006000000}"/>
            </a:ext>
          </a:extLst>
        </xdr:cNvPr>
        <xdr:cNvCxnSpPr/>
      </xdr:nvCxnSpPr>
      <xdr:spPr>
        <a:xfrm>
          <a:off x="7172325" y="3800475"/>
          <a:ext cx="438150" cy="0"/>
        </a:xfrm>
        <a:prstGeom prst="straightConnector1">
          <a:avLst/>
        </a:prstGeom>
        <a:ln w="41275">
          <a:solidFill>
            <a:srgbClr val="002060"/>
          </a:solidFill>
          <a:tailEnd type="triangle" w="lg"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314325</xdr:colOff>
      <xdr:row>21</xdr:row>
      <xdr:rowOff>9525</xdr:rowOff>
    </xdr:from>
    <xdr:to>
      <xdr:col>9</xdr:col>
      <xdr:colOff>752475</xdr:colOff>
      <xdr:row>21</xdr:row>
      <xdr:rowOff>9525</xdr:rowOff>
    </xdr:to>
    <xdr:cxnSp macro="">
      <xdr:nvCxnSpPr>
        <xdr:cNvPr id="7" name="Conector recto de flecha 6">
          <a:extLst>
            <a:ext uri="{FF2B5EF4-FFF2-40B4-BE49-F238E27FC236}">
              <a16:creationId xmlns:a16="http://schemas.microsoft.com/office/drawing/2014/main" id="{00000000-0008-0000-0000-000007000000}"/>
            </a:ext>
          </a:extLst>
        </xdr:cNvPr>
        <xdr:cNvCxnSpPr/>
      </xdr:nvCxnSpPr>
      <xdr:spPr>
        <a:xfrm>
          <a:off x="7172325" y="4381500"/>
          <a:ext cx="438150" cy="0"/>
        </a:xfrm>
        <a:prstGeom prst="straightConnector1">
          <a:avLst/>
        </a:prstGeom>
        <a:ln w="41275">
          <a:solidFill>
            <a:srgbClr val="002060"/>
          </a:solidFill>
          <a:tailEnd type="triangle" w="lg"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314325</xdr:colOff>
      <xdr:row>24</xdr:row>
      <xdr:rowOff>9525</xdr:rowOff>
    </xdr:from>
    <xdr:to>
      <xdr:col>9</xdr:col>
      <xdr:colOff>752475</xdr:colOff>
      <xdr:row>24</xdr:row>
      <xdr:rowOff>9525</xdr:rowOff>
    </xdr:to>
    <xdr:cxnSp macro="">
      <xdr:nvCxnSpPr>
        <xdr:cNvPr id="8" name="Conector recto de flecha 7">
          <a:extLst>
            <a:ext uri="{FF2B5EF4-FFF2-40B4-BE49-F238E27FC236}">
              <a16:creationId xmlns:a16="http://schemas.microsoft.com/office/drawing/2014/main" id="{00000000-0008-0000-0000-000008000000}"/>
            </a:ext>
          </a:extLst>
        </xdr:cNvPr>
        <xdr:cNvCxnSpPr/>
      </xdr:nvCxnSpPr>
      <xdr:spPr>
        <a:xfrm>
          <a:off x="7172325" y="4972050"/>
          <a:ext cx="438150" cy="0"/>
        </a:xfrm>
        <a:prstGeom prst="straightConnector1">
          <a:avLst/>
        </a:prstGeom>
        <a:ln w="41275">
          <a:solidFill>
            <a:srgbClr val="002060"/>
          </a:solidFill>
          <a:tailEnd type="triangle" w="lg"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9525</xdr:colOff>
      <xdr:row>18</xdr:row>
      <xdr:rowOff>142875</xdr:rowOff>
    </xdr:from>
    <xdr:to>
      <xdr:col>9</xdr:col>
      <xdr:colOff>314325</xdr:colOff>
      <xdr:row>18</xdr:row>
      <xdr:rowOff>142875</xdr:rowOff>
    </xdr:to>
    <xdr:cxnSp macro="">
      <xdr:nvCxnSpPr>
        <xdr:cNvPr id="9" name="Conector recto de flecha 8">
          <a:extLst>
            <a:ext uri="{FF2B5EF4-FFF2-40B4-BE49-F238E27FC236}">
              <a16:creationId xmlns:a16="http://schemas.microsoft.com/office/drawing/2014/main" id="{00000000-0008-0000-0000-000009000000}"/>
            </a:ext>
          </a:extLst>
        </xdr:cNvPr>
        <xdr:cNvCxnSpPr/>
      </xdr:nvCxnSpPr>
      <xdr:spPr>
        <a:xfrm>
          <a:off x="6105525" y="3924300"/>
          <a:ext cx="1066800" cy="0"/>
        </a:xfrm>
        <a:prstGeom prst="straightConnector1">
          <a:avLst/>
        </a:prstGeom>
        <a:ln w="41275">
          <a:solidFill>
            <a:srgbClr val="002060"/>
          </a:solidFill>
          <a:tailEnd type="none" w="lg"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323850</xdr:colOff>
      <xdr:row>15</xdr:row>
      <xdr:rowOff>0</xdr:rowOff>
    </xdr:from>
    <xdr:to>
      <xdr:col>9</xdr:col>
      <xdr:colOff>323850</xdr:colOff>
      <xdr:row>24</xdr:row>
      <xdr:rowOff>9525</xdr:rowOff>
    </xdr:to>
    <xdr:cxnSp macro="">
      <xdr:nvCxnSpPr>
        <xdr:cNvPr id="10" name="Conector recto de flecha 9">
          <a:extLst>
            <a:ext uri="{FF2B5EF4-FFF2-40B4-BE49-F238E27FC236}">
              <a16:creationId xmlns:a16="http://schemas.microsoft.com/office/drawing/2014/main" id="{00000000-0008-0000-0000-00000A000000}"/>
            </a:ext>
          </a:extLst>
        </xdr:cNvPr>
        <xdr:cNvCxnSpPr/>
      </xdr:nvCxnSpPr>
      <xdr:spPr>
        <a:xfrm flipV="1">
          <a:off x="7181850" y="3181350"/>
          <a:ext cx="0" cy="1790700"/>
        </a:xfrm>
        <a:prstGeom prst="straightConnector1">
          <a:avLst/>
        </a:prstGeom>
        <a:ln w="41275">
          <a:solidFill>
            <a:srgbClr val="002060"/>
          </a:solidFill>
          <a:tailEnd type="none" w="lg"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372341</xdr:colOff>
      <xdr:row>30</xdr:row>
      <xdr:rowOff>86590</xdr:rowOff>
    </xdr:from>
    <xdr:to>
      <xdr:col>14</xdr:col>
      <xdr:colOff>285750</xdr:colOff>
      <xdr:row>38</xdr:row>
      <xdr:rowOff>121227</xdr:rowOff>
    </xdr:to>
    <xdr:grpSp>
      <xdr:nvGrpSpPr>
        <xdr:cNvPr id="36" name="Grupo 35">
          <a:extLst>
            <a:ext uri="{FF2B5EF4-FFF2-40B4-BE49-F238E27FC236}">
              <a16:creationId xmlns:a16="http://schemas.microsoft.com/office/drawing/2014/main" id="{00000000-0008-0000-0000-000024000000}"/>
            </a:ext>
          </a:extLst>
        </xdr:cNvPr>
        <xdr:cNvGrpSpPr/>
      </xdr:nvGrpSpPr>
      <xdr:grpSpPr>
        <a:xfrm>
          <a:off x="6909955" y="6416385"/>
          <a:ext cx="3723409" cy="1567297"/>
          <a:chOff x="7264977" y="6147954"/>
          <a:chExt cx="3723409" cy="1376796"/>
        </a:xfrm>
      </xdr:grpSpPr>
      <xdr:cxnSp macro="">
        <xdr:nvCxnSpPr>
          <xdr:cNvPr id="15" name="Conector recto de flecha 14">
            <a:extLst>
              <a:ext uri="{FF2B5EF4-FFF2-40B4-BE49-F238E27FC236}">
                <a16:creationId xmlns:a16="http://schemas.microsoft.com/office/drawing/2014/main" id="{00000000-0008-0000-0000-00000F000000}"/>
              </a:ext>
            </a:extLst>
          </xdr:cNvPr>
          <xdr:cNvCxnSpPr/>
        </xdr:nvCxnSpPr>
        <xdr:spPr>
          <a:xfrm flipV="1">
            <a:off x="7264978" y="7187045"/>
            <a:ext cx="3645477" cy="2"/>
          </a:xfrm>
          <a:prstGeom prst="straightConnector1">
            <a:avLst/>
          </a:prstGeom>
          <a:ln w="31750">
            <a:solidFill>
              <a:srgbClr val="002060"/>
            </a:solidFill>
            <a:tailEnd type="none"/>
          </a:ln>
        </xdr:spPr>
        <xdr:style>
          <a:lnRef idx="1">
            <a:schemeClr val="accent1"/>
          </a:lnRef>
          <a:fillRef idx="0">
            <a:schemeClr val="accent1"/>
          </a:fillRef>
          <a:effectRef idx="0">
            <a:schemeClr val="accent1"/>
          </a:effectRef>
          <a:fontRef idx="minor">
            <a:schemeClr val="tx1"/>
          </a:fontRef>
        </xdr:style>
      </xdr:cxnSp>
      <xdr:grpSp>
        <xdr:nvGrpSpPr>
          <xdr:cNvPr id="35" name="Grupo 34">
            <a:extLst>
              <a:ext uri="{FF2B5EF4-FFF2-40B4-BE49-F238E27FC236}">
                <a16:creationId xmlns:a16="http://schemas.microsoft.com/office/drawing/2014/main" id="{00000000-0008-0000-0000-000023000000}"/>
              </a:ext>
            </a:extLst>
          </xdr:cNvPr>
          <xdr:cNvGrpSpPr/>
        </xdr:nvGrpSpPr>
        <xdr:grpSpPr>
          <a:xfrm>
            <a:off x="7264977" y="6147954"/>
            <a:ext cx="3723409" cy="1376796"/>
            <a:chOff x="7264977" y="6147954"/>
            <a:chExt cx="3723409" cy="1376796"/>
          </a:xfrm>
        </xdr:grpSpPr>
        <xdr:grpSp>
          <xdr:nvGrpSpPr>
            <xdr:cNvPr id="34" name="Grupo 33">
              <a:extLst>
                <a:ext uri="{FF2B5EF4-FFF2-40B4-BE49-F238E27FC236}">
                  <a16:creationId xmlns:a16="http://schemas.microsoft.com/office/drawing/2014/main" id="{00000000-0008-0000-0000-000022000000}"/>
                </a:ext>
              </a:extLst>
            </xdr:cNvPr>
            <xdr:cNvGrpSpPr/>
          </xdr:nvGrpSpPr>
          <xdr:grpSpPr>
            <a:xfrm>
              <a:off x="7264977" y="6303818"/>
              <a:ext cx="3723409" cy="1220932"/>
              <a:chOff x="7264977" y="6303818"/>
              <a:chExt cx="3723409" cy="1220932"/>
            </a:xfrm>
          </xdr:grpSpPr>
          <xdr:cxnSp macro="">
            <xdr:nvCxnSpPr>
              <xdr:cNvPr id="5" name="Conector recto de flecha 4">
                <a:extLst>
                  <a:ext uri="{FF2B5EF4-FFF2-40B4-BE49-F238E27FC236}">
                    <a16:creationId xmlns:a16="http://schemas.microsoft.com/office/drawing/2014/main" id="{00000000-0008-0000-0000-000005000000}"/>
                  </a:ext>
                </a:extLst>
              </xdr:cNvPr>
              <xdr:cNvCxnSpPr/>
            </xdr:nvCxnSpPr>
            <xdr:spPr>
              <a:xfrm>
                <a:off x="7264977" y="7516091"/>
                <a:ext cx="3723409" cy="8659"/>
              </a:xfrm>
              <a:prstGeom prst="straightConnector1">
                <a:avLst/>
              </a:prstGeom>
              <a:ln w="444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1" name="Conector recto de flecha 10">
                <a:extLst>
                  <a:ext uri="{FF2B5EF4-FFF2-40B4-BE49-F238E27FC236}">
                    <a16:creationId xmlns:a16="http://schemas.microsoft.com/office/drawing/2014/main" id="{00000000-0008-0000-0000-00000B000000}"/>
                  </a:ext>
                </a:extLst>
              </xdr:cNvPr>
              <xdr:cNvCxnSpPr/>
            </xdr:nvCxnSpPr>
            <xdr:spPr>
              <a:xfrm flipH="1" flipV="1">
                <a:off x="7264977" y="6303818"/>
                <a:ext cx="8659" cy="1203614"/>
              </a:xfrm>
              <a:prstGeom prst="straightConnector1">
                <a:avLst/>
              </a:prstGeom>
              <a:ln w="444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6" name="Conector recto de flecha 15">
                <a:extLst>
                  <a:ext uri="{FF2B5EF4-FFF2-40B4-BE49-F238E27FC236}">
                    <a16:creationId xmlns:a16="http://schemas.microsoft.com/office/drawing/2014/main" id="{00000000-0008-0000-0000-000010000000}"/>
                  </a:ext>
                </a:extLst>
              </xdr:cNvPr>
              <xdr:cNvCxnSpPr/>
            </xdr:nvCxnSpPr>
            <xdr:spPr>
              <a:xfrm flipH="1" flipV="1">
                <a:off x="7282296" y="6511637"/>
                <a:ext cx="848590" cy="658090"/>
              </a:xfrm>
              <a:prstGeom prst="straightConnector1">
                <a:avLst/>
              </a:prstGeom>
              <a:ln w="25400">
                <a:tailEnd type="none"/>
              </a:ln>
            </xdr:spPr>
            <xdr:style>
              <a:lnRef idx="1">
                <a:schemeClr val="accent1"/>
              </a:lnRef>
              <a:fillRef idx="0">
                <a:schemeClr val="accent1"/>
              </a:fillRef>
              <a:effectRef idx="0">
                <a:schemeClr val="accent1"/>
              </a:effectRef>
              <a:fontRef idx="minor">
                <a:schemeClr val="tx1"/>
              </a:fontRef>
            </xdr:style>
          </xdr:cxnSp>
          <xdr:cxnSp macro="">
            <xdr:nvCxnSpPr>
              <xdr:cNvPr id="19" name="Conector recto de flecha 18">
                <a:extLst>
                  <a:ext uri="{FF2B5EF4-FFF2-40B4-BE49-F238E27FC236}">
                    <a16:creationId xmlns:a16="http://schemas.microsoft.com/office/drawing/2014/main" id="{00000000-0008-0000-0000-000013000000}"/>
                  </a:ext>
                </a:extLst>
              </xdr:cNvPr>
              <xdr:cNvCxnSpPr/>
            </xdr:nvCxnSpPr>
            <xdr:spPr>
              <a:xfrm flipH="1" flipV="1">
                <a:off x="8136082" y="6499514"/>
                <a:ext cx="848590" cy="658090"/>
              </a:xfrm>
              <a:prstGeom prst="straightConnector1">
                <a:avLst/>
              </a:prstGeom>
              <a:ln w="25400">
                <a:tailEnd type="none"/>
              </a:ln>
            </xdr:spPr>
            <xdr:style>
              <a:lnRef idx="1">
                <a:schemeClr val="accent1"/>
              </a:lnRef>
              <a:fillRef idx="0">
                <a:schemeClr val="accent1"/>
              </a:fillRef>
              <a:effectRef idx="0">
                <a:schemeClr val="accent1"/>
              </a:effectRef>
              <a:fontRef idx="minor">
                <a:schemeClr val="tx1"/>
              </a:fontRef>
            </xdr:style>
          </xdr:cxnSp>
          <xdr:cxnSp macro="">
            <xdr:nvCxnSpPr>
              <xdr:cNvPr id="20" name="Conector recto de flecha 19">
                <a:extLst>
                  <a:ext uri="{FF2B5EF4-FFF2-40B4-BE49-F238E27FC236}">
                    <a16:creationId xmlns:a16="http://schemas.microsoft.com/office/drawing/2014/main" id="{00000000-0008-0000-0000-000014000000}"/>
                  </a:ext>
                </a:extLst>
              </xdr:cNvPr>
              <xdr:cNvCxnSpPr/>
            </xdr:nvCxnSpPr>
            <xdr:spPr>
              <a:xfrm flipH="1" flipV="1">
                <a:off x="8139545" y="6494318"/>
                <a:ext cx="17319" cy="675409"/>
              </a:xfrm>
              <a:prstGeom prst="straightConnector1">
                <a:avLst/>
              </a:prstGeom>
              <a:ln w="25400">
                <a:tailEnd type="none"/>
              </a:ln>
            </xdr:spPr>
            <xdr:style>
              <a:lnRef idx="1">
                <a:schemeClr val="accent1"/>
              </a:lnRef>
              <a:fillRef idx="0">
                <a:schemeClr val="accent1"/>
              </a:fillRef>
              <a:effectRef idx="0">
                <a:schemeClr val="accent1"/>
              </a:effectRef>
              <a:fontRef idx="minor">
                <a:schemeClr val="tx1"/>
              </a:fontRef>
            </xdr:style>
          </xdr:cxnSp>
          <xdr:cxnSp macro="">
            <xdr:nvCxnSpPr>
              <xdr:cNvPr id="23" name="Conector recto de flecha 22">
                <a:extLst>
                  <a:ext uri="{FF2B5EF4-FFF2-40B4-BE49-F238E27FC236}">
                    <a16:creationId xmlns:a16="http://schemas.microsoft.com/office/drawing/2014/main" id="{00000000-0008-0000-0000-000017000000}"/>
                  </a:ext>
                </a:extLst>
              </xdr:cNvPr>
              <xdr:cNvCxnSpPr/>
            </xdr:nvCxnSpPr>
            <xdr:spPr>
              <a:xfrm flipH="1" flipV="1">
                <a:off x="8989869" y="6496052"/>
                <a:ext cx="848590" cy="658090"/>
              </a:xfrm>
              <a:prstGeom prst="straightConnector1">
                <a:avLst/>
              </a:prstGeom>
              <a:ln w="25400">
                <a:tailEnd type="none"/>
              </a:ln>
            </xdr:spPr>
            <xdr:style>
              <a:lnRef idx="1">
                <a:schemeClr val="accent1"/>
              </a:lnRef>
              <a:fillRef idx="0">
                <a:schemeClr val="accent1"/>
              </a:fillRef>
              <a:effectRef idx="0">
                <a:schemeClr val="accent1"/>
              </a:effectRef>
              <a:fontRef idx="minor">
                <a:schemeClr val="tx1"/>
              </a:fontRef>
            </xdr:style>
          </xdr:cxnSp>
          <xdr:cxnSp macro="">
            <xdr:nvCxnSpPr>
              <xdr:cNvPr id="24" name="Conector recto de flecha 23">
                <a:extLst>
                  <a:ext uri="{FF2B5EF4-FFF2-40B4-BE49-F238E27FC236}">
                    <a16:creationId xmlns:a16="http://schemas.microsoft.com/office/drawing/2014/main" id="{00000000-0008-0000-0000-000018000000}"/>
                  </a:ext>
                </a:extLst>
              </xdr:cNvPr>
              <xdr:cNvCxnSpPr/>
            </xdr:nvCxnSpPr>
            <xdr:spPr>
              <a:xfrm flipH="1" flipV="1">
                <a:off x="8993332" y="6490856"/>
                <a:ext cx="17319" cy="675409"/>
              </a:xfrm>
              <a:prstGeom prst="straightConnector1">
                <a:avLst/>
              </a:prstGeom>
              <a:ln w="25400">
                <a:tailEnd type="none"/>
              </a:ln>
            </xdr:spPr>
            <xdr:style>
              <a:lnRef idx="1">
                <a:schemeClr val="accent1"/>
              </a:lnRef>
              <a:fillRef idx="0">
                <a:schemeClr val="accent1"/>
              </a:fillRef>
              <a:effectRef idx="0">
                <a:schemeClr val="accent1"/>
              </a:effectRef>
              <a:fontRef idx="minor">
                <a:schemeClr val="tx1"/>
              </a:fontRef>
            </xdr:style>
          </xdr:cxnSp>
          <xdr:cxnSp macro="">
            <xdr:nvCxnSpPr>
              <xdr:cNvPr id="25" name="Conector recto de flecha 24">
                <a:extLst>
                  <a:ext uri="{FF2B5EF4-FFF2-40B4-BE49-F238E27FC236}">
                    <a16:creationId xmlns:a16="http://schemas.microsoft.com/office/drawing/2014/main" id="{00000000-0008-0000-0000-000019000000}"/>
                  </a:ext>
                </a:extLst>
              </xdr:cNvPr>
              <xdr:cNvCxnSpPr/>
            </xdr:nvCxnSpPr>
            <xdr:spPr>
              <a:xfrm flipH="1" flipV="1">
                <a:off x="9817678" y="6501247"/>
                <a:ext cx="848590" cy="658090"/>
              </a:xfrm>
              <a:prstGeom prst="straightConnector1">
                <a:avLst/>
              </a:prstGeom>
              <a:ln w="25400">
                <a:tailEnd type="none"/>
              </a:ln>
            </xdr:spPr>
            <xdr:style>
              <a:lnRef idx="1">
                <a:schemeClr val="accent1"/>
              </a:lnRef>
              <a:fillRef idx="0">
                <a:schemeClr val="accent1"/>
              </a:fillRef>
              <a:effectRef idx="0">
                <a:schemeClr val="accent1"/>
              </a:effectRef>
              <a:fontRef idx="minor">
                <a:schemeClr val="tx1"/>
              </a:fontRef>
            </xdr:style>
          </xdr:cxnSp>
          <xdr:cxnSp macro="">
            <xdr:nvCxnSpPr>
              <xdr:cNvPr id="26" name="Conector recto de flecha 25">
                <a:extLst>
                  <a:ext uri="{FF2B5EF4-FFF2-40B4-BE49-F238E27FC236}">
                    <a16:creationId xmlns:a16="http://schemas.microsoft.com/office/drawing/2014/main" id="{00000000-0008-0000-0000-00001A000000}"/>
                  </a:ext>
                </a:extLst>
              </xdr:cNvPr>
              <xdr:cNvCxnSpPr/>
            </xdr:nvCxnSpPr>
            <xdr:spPr>
              <a:xfrm flipH="1" flipV="1">
                <a:off x="9821141" y="6496051"/>
                <a:ext cx="17319" cy="675409"/>
              </a:xfrm>
              <a:prstGeom prst="straightConnector1">
                <a:avLst/>
              </a:prstGeom>
              <a:ln w="25400">
                <a:tailEnd type="none"/>
              </a:ln>
            </xdr:spPr>
            <xdr:style>
              <a:lnRef idx="1">
                <a:schemeClr val="accent1"/>
              </a:lnRef>
              <a:fillRef idx="0">
                <a:schemeClr val="accent1"/>
              </a:fillRef>
              <a:effectRef idx="0">
                <a:schemeClr val="accent1"/>
              </a:effectRef>
              <a:fontRef idx="minor">
                <a:schemeClr val="tx1"/>
              </a:fontRef>
            </xdr:style>
          </xdr:cxnSp>
          <xdr:cxnSp macro="">
            <xdr:nvCxnSpPr>
              <xdr:cNvPr id="29" name="Conector recto de flecha 28">
                <a:extLst>
                  <a:ext uri="{FF2B5EF4-FFF2-40B4-BE49-F238E27FC236}">
                    <a16:creationId xmlns:a16="http://schemas.microsoft.com/office/drawing/2014/main" id="{00000000-0008-0000-0000-00001D000000}"/>
                  </a:ext>
                </a:extLst>
              </xdr:cNvPr>
              <xdr:cNvCxnSpPr/>
            </xdr:nvCxnSpPr>
            <xdr:spPr>
              <a:xfrm flipV="1">
                <a:off x="7270173" y="6490854"/>
                <a:ext cx="3558886" cy="2"/>
              </a:xfrm>
              <a:prstGeom prst="straightConnector1">
                <a:avLst/>
              </a:prstGeom>
              <a:ln w="34925">
                <a:solidFill>
                  <a:srgbClr val="C00000"/>
                </a:solidFill>
                <a:tailEnd type="none"/>
              </a:ln>
            </xdr:spPr>
            <xdr:style>
              <a:lnRef idx="1">
                <a:schemeClr val="accent1"/>
              </a:lnRef>
              <a:fillRef idx="0">
                <a:schemeClr val="accent1"/>
              </a:fillRef>
              <a:effectRef idx="0">
                <a:schemeClr val="accent1"/>
              </a:effectRef>
              <a:fontRef idx="minor">
                <a:schemeClr val="tx1"/>
              </a:fontRef>
            </xdr:style>
          </xdr:cxnSp>
        </xdr:grpSp>
        <xdr:sp macro="" textlink="">
          <xdr:nvSpPr>
            <xdr:cNvPr id="30" name="Rectángulo 29">
              <a:extLst>
                <a:ext uri="{FF2B5EF4-FFF2-40B4-BE49-F238E27FC236}">
                  <a16:creationId xmlns:a16="http://schemas.microsoft.com/office/drawing/2014/main" id="{00000000-0008-0000-0000-00001E000000}"/>
                </a:ext>
              </a:extLst>
            </xdr:cNvPr>
            <xdr:cNvSpPr/>
          </xdr:nvSpPr>
          <xdr:spPr>
            <a:xfrm>
              <a:off x="7334250" y="7221682"/>
              <a:ext cx="3498273" cy="277091"/>
            </a:xfrm>
            <a:prstGeom prst="rect">
              <a:avLst/>
            </a:prstGeom>
            <a:pattFill prst="pct70">
              <a:fgClr>
                <a:srgbClr val="FF99FF"/>
              </a:fgClr>
              <a:bgClr>
                <a:schemeClr val="bg1"/>
              </a:bgClr>
            </a:patt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PE" sz="1100"/>
            </a:p>
          </xdr:txBody>
        </xdr:sp>
        <xdr:sp macro="" textlink="">
          <xdr:nvSpPr>
            <xdr:cNvPr id="31" name="CuadroTexto 30">
              <a:extLst>
                <a:ext uri="{FF2B5EF4-FFF2-40B4-BE49-F238E27FC236}">
                  <a16:creationId xmlns:a16="http://schemas.microsoft.com/office/drawing/2014/main" id="{00000000-0008-0000-0000-00001F000000}"/>
                </a:ext>
              </a:extLst>
            </xdr:cNvPr>
            <xdr:cNvSpPr txBox="1"/>
          </xdr:nvSpPr>
          <xdr:spPr>
            <a:xfrm>
              <a:off x="8269432" y="6147954"/>
              <a:ext cx="1773691" cy="280205"/>
            </a:xfrm>
            <a:prstGeom prst="rect">
              <a:avLst/>
            </a:prstGeom>
            <a:solidFill>
              <a:srgbClr val="FFFFCC"/>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PE" sz="1200" b="1"/>
                <a:t>STOCK MÁXIMO = SS + Q</a:t>
              </a:r>
            </a:p>
          </xdr:txBody>
        </xdr:sp>
        <xdr:sp macro="" textlink="">
          <xdr:nvSpPr>
            <xdr:cNvPr id="32" name="CuadroTexto 31">
              <a:extLst>
                <a:ext uri="{FF2B5EF4-FFF2-40B4-BE49-F238E27FC236}">
                  <a16:creationId xmlns:a16="http://schemas.microsoft.com/office/drawing/2014/main" id="{00000000-0008-0000-0000-000020000000}"/>
                </a:ext>
              </a:extLst>
            </xdr:cNvPr>
            <xdr:cNvSpPr txBox="1"/>
          </xdr:nvSpPr>
          <xdr:spPr>
            <a:xfrm>
              <a:off x="7555923" y="7209559"/>
              <a:ext cx="2555508" cy="280205"/>
            </a:xfrm>
            <a:prstGeom prst="rect">
              <a:avLst/>
            </a:prstGeom>
            <a:solidFill>
              <a:srgbClr val="FFFFCC"/>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PE" sz="1200" b="1"/>
                <a:t>STOCK MÍNIMO = STOCK</a:t>
              </a:r>
              <a:r>
                <a:rPr lang="es-PE" sz="1200" b="1" baseline="0"/>
                <a:t> SEGURIDAD</a:t>
              </a:r>
              <a:endParaRPr lang="es-PE" sz="1200" b="1"/>
            </a:p>
          </xdr:txBody>
        </xdr:sp>
      </xdr:grpSp>
    </xdr:grpSp>
    <xdr:clientData/>
  </xdr:twoCellAnchor>
  <xdr:twoCellAnchor>
    <xdr:from>
      <xdr:col>5</xdr:col>
      <xdr:colOff>181841</xdr:colOff>
      <xdr:row>40</xdr:row>
      <xdr:rowOff>43296</xdr:rowOff>
    </xdr:from>
    <xdr:to>
      <xdr:col>9</xdr:col>
      <xdr:colOff>34636</xdr:colOff>
      <xdr:row>42</xdr:row>
      <xdr:rowOff>29317</xdr:rowOff>
    </xdr:to>
    <mc:AlternateContent xmlns:mc="http://schemas.openxmlformats.org/markup-compatibility/2006" xmlns:a14="http://schemas.microsoft.com/office/drawing/2010/main">
      <mc:Choice Requires="a14">
        <xdr:sp macro="" textlink="">
          <xdr:nvSpPr>
            <xdr:cNvPr id="27" name="CuadroTexto 1">
              <a:extLst>
                <a:ext uri="{FF2B5EF4-FFF2-40B4-BE49-F238E27FC236}">
                  <a16:creationId xmlns:a16="http://schemas.microsoft.com/office/drawing/2014/main" id="{00000000-0008-0000-0000-00001B000000}"/>
                </a:ext>
              </a:extLst>
            </xdr:cNvPr>
            <xdr:cNvSpPr txBox="1"/>
          </xdr:nvSpPr>
          <xdr:spPr>
            <a:xfrm>
              <a:off x="3671455" y="8148205"/>
              <a:ext cx="2900795" cy="375680"/>
            </a:xfrm>
            <a:prstGeom prst="rect">
              <a:avLst/>
            </a:prstGeom>
            <a:solidFill>
              <a:srgbClr val="FFC000"/>
            </a:solidFill>
          </xdr:spPr>
          <xdr:style>
            <a:lnRef idx="0">
              <a:scrgbClr r="0" g="0" b="0"/>
            </a:lnRef>
            <a:fillRef idx="0">
              <a:scrgbClr r="0" g="0" b="0"/>
            </a:fillRef>
            <a:effectRef idx="0">
              <a:scrgbClr r="0" g="0" b="0"/>
            </a:effectRef>
            <a:fontRef idx="minor">
              <a:schemeClr val="tx1"/>
            </a:fontRef>
          </xdr:style>
          <xdr:txBody>
            <a:bodyPr wrap="square" lIns="0" tIns="0" rIns="0" bIns="0" rtlCol="0" anchor="t">
              <a:spAutoFit/>
            </a:bodyPr>
            <a:lstStyle>
              <a:defPPr>
                <a:defRPr lang="es-P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14:m>
                <m:oMathPara xmlns:m="http://schemas.openxmlformats.org/officeDocument/2006/math">
                  <m:oMathParaPr>
                    <m:jc m:val="centerGroup"/>
                  </m:oMathParaPr>
                  <m:oMath xmlns:m="http://schemas.openxmlformats.org/officeDocument/2006/math">
                    <m:r>
                      <a:rPr lang="es-PE" sz="2400" i="1">
                        <a:latin typeface="Cambria Math" panose="02040503050406030204" pitchFamily="18" charset="0"/>
                      </a:rPr>
                      <m:t>𝑃𝑅𝑂</m:t>
                    </m:r>
                    <m:r>
                      <a:rPr lang="es-PE" sz="2400" i="0">
                        <a:latin typeface="Cambria Math" panose="02040503050406030204" pitchFamily="18" charset="0"/>
                      </a:rPr>
                      <m:t>=</m:t>
                    </m:r>
                    <m:r>
                      <a:rPr lang="es-PE" sz="2400" i="1">
                        <a:latin typeface="Cambria Math" panose="02040503050406030204" pitchFamily="18" charset="0"/>
                      </a:rPr>
                      <m:t>𝑑</m:t>
                    </m:r>
                    <m:r>
                      <a:rPr lang="es-PE" sz="2400" i="0">
                        <a:latin typeface="Cambria Math" panose="02040503050406030204" pitchFamily="18" charset="0"/>
                      </a:rPr>
                      <m:t>×</m:t>
                    </m:r>
                    <m:r>
                      <a:rPr lang="es-PE" sz="2400" i="1">
                        <a:latin typeface="Cambria Math" panose="02040503050406030204" pitchFamily="18" charset="0"/>
                      </a:rPr>
                      <m:t>𝑇𝐸</m:t>
                    </m:r>
                    <m:r>
                      <a:rPr lang="es-PE" sz="2400" i="0">
                        <a:latin typeface="Cambria Math" panose="02040503050406030204" pitchFamily="18" charset="0"/>
                      </a:rPr>
                      <m:t>+</m:t>
                    </m:r>
                    <m:r>
                      <a:rPr lang="es-PE" sz="2400" i="1">
                        <a:latin typeface="Cambria Math" panose="02040503050406030204" pitchFamily="18" charset="0"/>
                      </a:rPr>
                      <m:t>𝑆𝑆</m:t>
                    </m:r>
                  </m:oMath>
                </m:oMathPara>
              </a14:m>
              <a:endParaRPr lang="es-PE" sz="2400"/>
            </a:p>
          </xdr:txBody>
        </xdr:sp>
      </mc:Choice>
      <mc:Fallback xmlns="">
        <xdr:sp macro="" textlink="">
          <xdr:nvSpPr>
            <xdr:cNvPr id="27" name="CuadroTexto 1">
              <a:extLst>
                <a:ext uri="{FF2B5EF4-FFF2-40B4-BE49-F238E27FC236}">
                  <a16:creationId xmlns:a16="http://schemas.microsoft.com/office/drawing/2014/main" id="{27FDDCBC-39AD-4281-A042-64D1FA826973}"/>
                </a:ext>
              </a:extLst>
            </xdr:cNvPr>
            <xdr:cNvSpPr txBox="1"/>
          </xdr:nvSpPr>
          <xdr:spPr>
            <a:xfrm>
              <a:off x="3671455" y="8148205"/>
              <a:ext cx="2900795" cy="375680"/>
            </a:xfrm>
            <a:prstGeom prst="rect">
              <a:avLst/>
            </a:prstGeom>
            <a:solidFill>
              <a:srgbClr val="FFC000"/>
            </a:solidFill>
          </xdr:spPr>
          <xdr:style>
            <a:lnRef idx="0">
              <a:scrgbClr r="0" g="0" b="0"/>
            </a:lnRef>
            <a:fillRef idx="0">
              <a:scrgbClr r="0" g="0" b="0"/>
            </a:fillRef>
            <a:effectRef idx="0">
              <a:scrgbClr r="0" g="0" b="0"/>
            </a:effectRef>
            <a:fontRef idx="minor">
              <a:schemeClr val="tx1"/>
            </a:fontRef>
          </xdr:style>
          <xdr:txBody>
            <a:bodyPr wrap="square" lIns="0" tIns="0" rIns="0" bIns="0" rtlCol="0" anchor="t">
              <a:spAutoFit/>
            </a:bodyPr>
            <a:lstStyle>
              <a:defPPr>
                <a:defRPr lang="es-P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r>
                <a:rPr lang="es-PE" sz="2400" i="0">
                  <a:latin typeface="Cambria Math" panose="02040503050406030204" pitchFamily="18" charset="0"/>
                </a:rPr>
                <a:t>𝑃𝑅𝑂=𝑑×𝑇𝐸+𝑆𝑆</a:t>
              </a:r>
              <a:endParaRPr lang="es-PE" sz="2400"/>
            </a:p>
          </xdr:txBody>
        </xdr:sp>
      </mc:Fallback>
    </mc:AlternateContent>
    <xdr:clientData/>
  </xdr:twoCellAnchor>
  <xdr:twoCellAnchor>
    <xdr:from>
      <xdr:col>9</xdr:col>
      <xdr:colOff>701387</xdr:colOff>
      <xdr:row>40</xdr:row>
      <xdr:rowOff>43296</xdr:rowOff>
    </xdr:from>
    <xdr:to>
      <xdr:col>10</xdr:col>
      <xdr:colOff>684068</xdr:colOff>
      <xdr:row>42</xdr:row>
      <xdr:rowOff>114661</xdr:rowOff>
    </xdr:to>
    <mc:AlternateContent xmlns:mc="http://schemas.openxmlformats.org/markup-compatibility/2006" xmlns:a14="http://schemas.microsoft.com/office/drawing/2010/main">
      <mc:Choice Requires="a14">
        <xdr:sp macro="" textlink="">
          <xdr:nvSpPr>
            <xdr:cNvPr id="28" name="CuadroTexto 2">
              <a:extLst>
                <a:ext uri="{FF2B5EF4-FFF2-40B4-BE49-F238E27FC236}">
                  <a16:creationId xmlns:a16="http://schemas.microsoft.com/office/drawing/2014/main" id="{00000000-0008-0000-0000-00001C000000}"/>
                </a:ext>
              </a:extLst>
            </xdr:cNvPr>
            <xdr:cNvSpPr txBox="1"/>
          </xdr:nvSpPr>
          <xdr:spPr>
            <a:xfrm>
              <a:off x="7239001" y="8148205"/>
              <a:ext cx="744681" cy="461024"/>
            </a:xfrm>
            <a:prstGeom prst="rect">
              <a:avLst/>
            </a:prstGeom>
            <a:solidFill>
              <a:srgbClr val="FFFF99"/>
            </a:solidFill>
          </xdr:spPr>
          <xdr:style>
            <a:lnRef idx="0">
              <a:scrgbClr r="0" g="0" b="0"/>
            </a:lnRef>
            <a:fillRef idx="0">
              <a:scrgbClr r="0" g="0" b="0"/>
            </a:fillRef>
            <a:effectRef idx="0">
              <a:scrgbClr r="0" g="0" b="0"/>
            </a:effectRef>
            <a:fontRef idx="minor">
              <a:schemeClr val="tx1"/>
            </a:fontRef>
          </xdr:style>
          <xdr:txBody>
            <a:bodyPr wrap="square" lIns="0" tIns="0" rIns="0" bIns="0" rtlCol="0" anchor="t">
              <a:spAutoFit/>
            </a:bodyPr>
            <a:lstStyle>
              <a:defPPr>
                <a:defRPr lang="es-P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14:m>
                <m:oMathPara xmlns:m="http://schemas.openxmlformats.org/officeDocument/2006/math">
                  <m:oMathParaPr>
                    <m:jc m:val="centerGroup"/>
                  </m:oMathParaPr>
                  <m:oMath xmlns:m="http://schemas.openxmlformats.org/officeDocument/2006/math">
                    <m:r>
                      <a:rPr lang="es-PE" sz="1600" b="1" i="1">
                        <a:latin typeface="Cambria Math" panose="02040503050406030204" pitchFamily="18" charset="0"/>
                      </a:rPr>
                      <m:t>𝑻</m:t>
                    </m:r>
                    <m:r>
                      <a:rPr lang="es-PE" sz="1600" b="1" i="0">
                        <a:latin typeface="Cambria Math" panose="02040503050406030204" pitchFamily="18" charset="0"/>
                      </a:rPr>
                      <m:t>=</m:t>
                    </m:r>
                    <m:f>
                      <m:fPr>
                        <m:ctrlPr>
                          <a:rPr lang="es-PE" sz="1600" b="1" i="1">
                            <a:latin typeface="Cambria Math" panose="02040503050406030204" pitchFamily="18" charset="0"/>
                          </a:rPr>
                        </m:ctrlPr>
                      </m:fPr>
                      <m:num>
                        <m:r>
                          <a:rPr lang="es-PE" sz="1600" b="1" i="1">
                            <a:latin typeface="Cambria Math" panose="02040503050406030204" pitchFamily="18" charset="0"/>
                          </a:rPr>
                          <m:t>𝑸</m:t>
                        </m:r>
                      </m:num>
                      <m:den>
                        <m:r>
                          <a:rPr lang="es-PE" sz="1600" b="1" i="1">
                            <a:latin typeface="Cambria Math" panose="02040503050406030204" pitchFamily="18" charset="0"/>
                          </a:rPr>
                          <m:t>𝑫</m:t>
                        </m:r>
                      </m:den>
                    </m:f>
                  </m:oMath>
                </m:oMathPara>
              </a14:m>
              <a:endParaRPr lang="es-PE" sz="1600" b="1"/>
            </a:p>
          </xdr:txBody>
        </xdr:sp>
      </mc:Choice>
      <mc:Fallback xmlns="">
        <xdr:sp macro="" textlink="">
          <xdr:nvSpPr>
            <xdr:cNvPr id="28" name="CuadroTexto 2">
              <a:extLst>
                <a:ext uri="{FF2B5EF4-FFF2-40B4-BE49-F238E27FC236}">
                  <a16:creationId xmlns:a16="http://schemas.microsoft.com/office/drawing/2014/main" id="{6F1DD260-9FE3-4960-A139-6B263F196096}"/>
                </a:ext>
              </a:extLst>
            </xdr:cNvPr>
            <xdr:cNvSpPr txBox="1"/>
          </xdr:nvSpPr>
          <xdr:spPr>
            <a:xfrm>
              <a:off x="7239001" y="8148205"/>
              <a:ext cx="744681" cy="461024"/>
            </a:xfrm>
            <a:prstGeom prst="rect">
              <a:avLst/>
            </a:prstGeom>
            <a:solidFill>
              <a:srgbClr val="FFFF99"/>
            </a:solidFill>
          </xdr:spPr>
          <xdr:style>
            <a:lnRef idx="0">
              <a:scrgbClr r="0" g="0" b="0"/>
            </a:lnRef>
            <a:fillRef idx="0">
              <a:scrgbClr r="0" g="0" b="0"/>
            </a:fillRef>
            <a:effectRef idx="0">
              <a:scrgbClr r="0" g="0" b="0"/>
            </a:effectRef>
            <a:fontRef idx="minor">
              <a:schemeClr val="tx1"/>
            </a:fontRef>
          </xdr:style>
          <xdr:txBody>
            <a:bodyPr wrap="square" lIns="0" tIns="0" rIns="0" bIns="0" rtlCol="0" anchor="t">
              <a:spAutoFit/>
            </a:bodyPr>
            <a:lstStyle>
              <a:defPPr>
                <a:defRPr lang="es-P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r>
                <a:rPr lang="es-PE" sz="1600" b="1" i="0">
                  <a:latin typeface="Cambria Math" panose="02040503050406030204" pitchFamily="18" charset="0"/>
                </a:rPr>
                <a:t>𝑻=𝑸/𝑫</a:t>
              </a:r>
              <a:endParaRPr lang="es-PE" sz="1600" b="1"/>
            </a:p>
          </xdr:txBody>
        </xdr:sp>
      </mc:Fallback>
    </mc:AlternateContent>
    <xdr:clientData/>
  </xdr:twoCellAnchor>
  <xdr:twoCellAnchor>
    <xdr:from>
      <xdr:col>5</xdr:col>
      <xdr:colOff>251113</xdr:colOff>
      <xdr:row>27</xdr:row>
      <xdr:rowOff>17319</xdr:rowOff>
    </xdr:from>
    <xdr:to>
      <xdr:col>6</xdr:col>
      <xdr:colOff>467590</xdr:colOff>
      <xdr:row>30</xdr:row>
      <xdr:rowOff>69417</xdr:rowOff>
    </xdr:to>
    <mc:AlternateContent xmlns:mc="http://schemas.openxmlformats.org/markup-compatibility/2006" xmlns:a14="http://schemas.microsoft.com/office/drawing/2010/main">
      <mc:Choice Requires="a14">
        <xdr:sp macro="" textlink="">
          <xdr:nvSpPr>
            <xdr:cNvPr id="33" name="CuadroTexto 14">
              <a:extLst>
                <a:ext uri="{FF2B5EF4-FFF2-40B4-BE49-F238E27FC236}">
                  <a16:creationId xmlns:a16="http://schemas.microsoft.com/office/drawing/2014/main" id="{00000000-0008-0000-0000-000021000000}"/>
                </a:ext>
              </a:extLst>
            </xdr:cNvPr>
            <xdr:cNvSpPr txBox="1"/>
          </xdr:nvSpPr>
          <xdr:spPr>
            <a:xfrm>
              <a:off x="3740727" y="5671705"/>
              <a:ext cx="978477" cy="727507"/>
            </a:xfrm>
            <a:prstGeom prst="rect">
              <a:avLst/>
            </a:prstGeom>
            <a:solidFill>
              <a:schemeClr val="accent6">
                <a:lumMod val="40000"/>
                <a:lumOff val="60000"/>
              </a:schemeClr>
            </a:solidFill>
          </xdr:spPr>
          <xdr:style>
            <a:lnRef idx="0">
              <a:scrgbClr r="0" g="0" b="0"/>
            </a:lnRef>
            <a:fillRef idx="0">
              <a:scrgbClr r="0" g="0" b="0"/>
            </a:fillRef>
            <a:effectRef idx="0">
              <a:scrgbClr r="0" g="0" b="0"/>
            </a:effectRef>
            <a:fontRef idx="minor">
              <a:schemeClr val="tx1"/>
            </a:fontRef>
          </xdr:style>
          <xdr:txBody>
            <a:bodyPr wrap="square" lIns="0" tIns="0" rIns="0" bIns="0" rtlCol="0" anchor="t">
              <a:spAutoFit/>
            </a:bodyPr>
            <a:lstStyle>
              <a:defPPr>
                <a:defRPr lang="es-P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14:m>
                <m:oMathPara xmlns:m="http://schemas.openxmlformats.org/officeDocument/2006/math">
                  <m:oMathParaPr>
                    <m:jc m:val="centerGroup"/>
                  </m:oMathParaPr>
                  <m:oMath xmlns:m="http://schemas.openxmlformats.org/officeDocument/2006/math">
                    <m:r>
                      <a:rPr lang="es-PE" sz="1600" i="1">
                        <a:latin typeface="Cambria Math" panose="02040503050406030204" pitchFamily="18" charset="0"/>
                      </a:rPr>
                      <m:t>𝑄</m:t>
                    </m:r>
                    <m:r>
                      <a:rPr lang="es-PE" sz="1600" i="0">
                        <a:latin typeface="Cambria Math" panose="02040503050406030204" pitchFamily="18" charset="0"/>
                      </a:rPr>
                      <m:t>=</m:t>
                    </m:r>
                    <m:rad>
                      <m:radPr>
                        <m:degHide m:val="on"/>
                        <m:ctrlPr>
                          <a:rPr lang="es-PE" sz="1600" i="1">
                            <a:latin typeface="Cambria Math" panose="02040503050406030204" pitchFamily="18" charset="0"/>
                          </a:rPr>
                        </m:ctrlPr>
                      </m:radPr>
                      <m:deg/>
                      <m:e>
                        <m:f>
                          <m:fPr>
                            <m:ctrlPr>
                              <a:rPr lang="es-PE" sz="1600" i="1">
                                <a:latin typeface="Cambria Math" panose="02040503050406030204" pitchFamily="18" charset="0"/>
                              </a:rPr>
                            </m:ctrlPr>
                          </m:fPr>
                          <m:num>
                            <m:r>
                              <a:rPr lang="es-PE" sz="1600" i="0">
                                <a:latin typeface="Cambria Math" panose="02040503050406030204" pitchFamily="18" charset="0"/>
                              </a:rPr>
                              <m:t>2</m:t>
                            </m:r>
                            <m:r>
                              <a:rPr lang="es-PE" sz="1600" i="1">
                                <a:latin typeface="Cambria Math" panose="02040503050406030204" pitchFamily="18" charset="0"/>
                              </a:rPr>
                              <m:t>𝐷𝑆</m:t>
                            </m:r>
                          </m:num>
                          <m:den>
                            <m:r>
                              <a:rPr lang="es-PE" sz="1600" i="1">
                                <a:latin typeface="Cambria Math" panose="02040503050406030204" pitchFamily="18" charset="0"/>
                              </a:rPr>
                              <m:t>𝐼𝐶</m:t>
                            </m:r>
                          </m:den>
                        </m:f>
                      </m:e>
                    </m:rad>
                  </m:oMath>
                </m:oMathPara>
              </a14:m>
              <a:endParaRPr lang="es-PE" sz="2400"/>
            </a:p>
          </xdr:txBody>
        </xdr:sp>
      </mc:Choice>
      <mc:Fallback xmlns="">
        <xdr:sp macro="" textlink="">
          <xdr:nvSpPr>
            <xdr:cNvPr id="33" name="CuadroTexto 14">
              <a:extLst>
                <a:ext uri="{FF2B5EF4-FFF2-40B4-BE49-F238E27FC236}">
                  <a16:creationId xmlns:a16="http://schemas.microsoft.com/office/drawing/2014/main" id="{F91D3E0E-B6AA-4342-AFA7-48D868431851}"/>
                </a:ext>
              </a:extLst>
            </xdr:cNvPr>
            <xdr:cNvSpPr txBox="1"/>
          </xdr:nvSpPr>
          <xdr:spPr>
            <a:xfrm>
              <a:off x="3740727" y="5671705"/>
              <a:ext cx="978477" cy="727507"/>
            </a:xfrm>
            <a:prstGeom prst="rect">
              <a:avLst/>
            </a:prstGeom>
            <a:solidFill>
              <a:schemeClr val="accent6">
                <a:lumMod val="40000"/>
                <a:lumOff val="60000"/>
              </a:schemeClr>
            </a:solidFill>
          </xdr:spPr>
          <xdr:style>
            <a:lnRef idx="0">
              <a:scrgbClr r="0" g="0" b="0"/>
            </a:lnRef>
            <a:fillRef idx="0">
              <a:scrgbClr r="0" g="0" b="0"/>
            </a:fillRef>
            <a:effectRef idx="0">
              <a:scrgbClr r="0" g="0" b="0"/>
            </a:effectRef>
            <a:fontRef idx="minor">
              <a:schemeClr val="tx1"/>
            </a:fontRef>
          </xdr:style>
          <xdr:txBody>
            <a:bodyPr wrap="square" lIns="0" tIns="0" rIns="0" bIns="0" rtlCol="0" anchor="t">
              <a:spAutoFit/>
            </a:bodyPr>
            <a:lstStyle>
              <a:defPPr>
                <a:defRPr lang="es-P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r>
                <a:rPr lang="es-PE" sz="1600" i="0">
                  <a:latin typeface="Cambria Math" panose="02040503050406030204" pitchFamily="18" charset="0"/>
                </a:rPr>
                <a:t>𝑄=√(2𝐷𝑆/𝐼𝐶)</a:t>
              </a:r>
              <a:endParaRPr lang="es-PE" sz="2400"/>
            </a:p>
          </xdr:txBody>
        </xdr:sp>
      </mc:Fallback>
    </mc:AlternateContent>
    <xdr:clientData/>
  </xdr:twoCellAnchor>
  <xdr:twoCellAnchor>
    <xdr:from>
      <xdr:col>5</xdr:col>
      <xdr:colOff>8660</xdr:colOff>
      <xdr:row>33</xdr:row>
      <xdr:rowOff>17319</xdr:rowOff>
    </xdr:from>
    <xdr:to>
      <xdr:col>6</xdr:col>
      <xdr:colOff>406978</xdr:colOff>
      <xdr:row>36</xdr:row>
      <xdr:rowOff>138547</xdr:rowOff>
    </xdr:to>
    <mc:AlternateContent xmlns:mc="http://schemas.openxmlformats.org/markup-compatibility/2006" xmlns:a14="http://schemas.microsoft.com/office/drawing/2010/main">
      <mc:Choice Requires="a14">
        <xdr:sp macro="" textlink="">
          <xdr:nvSpPr>
            <xdr:cNvPr id="37" name="CuadroTexto 7">
              <a:extLst>
                <a:ext uri="{FF2B5EF4-FFF2-40B4-BE49-F238E27FC236}">
                  <a16:creationId xmlns:a16="http://schemas.microsoft.com/office/drawing/2014/main" id="{00000000-0008-0000-0000-000025000000}"/>
                </a:ext>
              </a:extLst>
            </xdr:cNvPr>
            <xdr:cNvSpPr txBox="1"/>
          </xdr:nvSpPr>
          <xdr:spPr>
            <a:xfrm>
              <a:off x="3498274" y="6918614"/>
              <a:ext cx="1160318" cy="692728"/>
            </a:xfrm>
            <a:prstGeom prst="rect">
              <a:avLst/>
            </a:prstGeom>
            <a:solidFill>
              <a:schemeClr val="accent4">
                <a:lumMod val="60000"/>
                <a:lumOff val="40000"/>
              </a:schemeClr>
            </a:solidFill>
          </xdr:spPr>
          <xdr:style>
            <a:lnRef idx="0">
              <a:scrgbClr r="0" g="0" b="0"/>
            </a:lnRef>
            <a:fillRef idx="0">
              <a:scrgbClr r="0" g="0" b="0"/>
            </a:fillRef>
            <a:effectRef idx="0">
              <a:scrgbClr r="0" g="0" b="0"/>
            </a:effectRef>
            <a:fontRef idx="minor">
              <a:schemeClr val="tx1"/>
            </a:fontRef>
          </xdr:style>
          <xdr:txBody>
            <a:bodyPr wrap="square" lIns="0" tIns="0" rIns="0" bIns="0" rtlCol="0" anchor="t">
              <a:noAutofit/>
            </a:bodyPr>
            <a:lstStyle>
              <a:defPPr>
                <a:defRPr lang="es-P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14:m>
                <m:oMathPara xmlns:m="http://schemas.openxmlformats.org/officeDocument/2006/math">
                  <m:oMathParaPr>
                    <m:jc m:val="centerGroup"/>
                  </m:oMathParaPr>
                  <m:oMath xmlns:m="http://schemas.openxmlformats.org/officeDocument/2006/math">
                    <m:f>
                      <m:fPr>
                        <m:ctrlPr>
                          <a:rPr lang="es-PE" sz="1400" b="1" i="1">
                            <a:latin typeface="Cambria Math" panose="02040503050406030204" pitchFamily="18" charset="0"/>
                          </a:rPr>
                        </m:ctrlPr>
                      </m:fPr>
                      <m:num>
                        <m:sSub>
                          <m:sSubPr>
                            <m:ctrlPr>
                              <a:rPr lang="es-PE" sz="1400" b="1" i="1">
                                <a:latin typeface="Cambria Math" panose="02040503050406030204" pitchFamily="18" charset="0"/>
                              </a:rPr>
                            </m:ctrlPr>
                          </m:sSubPr>
                          <m:e>
                            <m:r>
                              <a:rPr lang="es-PE" sz="1400" b="1" i="1">
                                <a:latin typeface="Cambria Math" panose="02040503050406030204" pitchFamily="18" charset="0"/>
                              </a:rPr>
                              <m:t>𝝈</m:t>
                            </m:r>
                          </m:e>
                          <m:sub>
                            <m:r>
                              <a:rPr lang="es-PE" sz="1400" b="1" i="0">
                                <a:latin typeface="Cambria Math" panose="02040503050406030204" pitchFamily="18" charset="0"/>
                              </a:rPr>
                              <m:t>𝟏</m:t>
                            </m:r>
                          </m:sub>
                        </m:sSub>
                      </m:num>
                      <m:den>
                        <m:sSub>
                          <m:sSubPr>
                            <m:ctrlPr>
                              <a:rPr lang="es-PE" sz="1400" b="1" i="1">
                                <a:latin typeface="Cambria Math" panose="02040503050406030204" pitchFamily="18" charset="0"/>
                              </a:rPr>
                            </m:ctrlPr>
                          </m:sSubPr>
                          <m:e>
                            <m:r>
                              <a:rPr lang="es-PE" sz="1400" b="1" i="1">
                                <a:latin typeface="Cambria Math" panose="02040503050406030204" pitchFamily="18" charset="0"/>
                              </a:rPr>
                              <m:t>𝝈</m:t>
                            </m:r>
                          </m:e>
                          <m:sub>
                            <m:r>
                              <a:rPr lang="es-PE" sz="1400" b="1" i="0">
                                <a:latin typeface="Cambria Math" panose="02040503050406030204" pitchFamily="18" charset="0"/>
                              </a:rPr>
                              <m:t>𝟐</m:t>
                            </m:r>
                          </m:sub>
                        </m:sSub>
                      </m:den>
                    </m:f>
                    <m:r>
                      <a:rPr lang="es-PE" sz="1400" b="1" i="0">
                        <a:latin typeface="Cambria Math" panose="02040503050406030204" pitchFamily="18" charset="0"/>
                      </a:rPr>
                      <m:t>=</m:t>
                    </m:r>
                    <m:rad>
                      <m:radPr>
                        <m:degHide m:val="on"/>
                        <m:ctrlPr>
                          <a:rPr lang="es-PE" sz="1400" b="1" i="1">
                            <a:latin typeface="Cambria Math" panose="02040503050406030204" pitchFamily="18" charset="0"/>
                          </a:rPr>
                        </m:ctrlPr>
                      </m:radPr>
                      <m:deg/>
                      <m:e>
                        <m:f>
                          <m:fPr>
                            <m:ctrlPr>
                              <a:rPr lang="es-PE" sz="1400" b="1" i="1">
                                <a:latin typeface="Cambria Math" panose="02040503050406030204" pitchFamily="18" charset="0"/>
                              </a:rPr>
                            </m:ctrlPr>
                          </m:fPr>
                          <m:num>
                            <m:sSub>
                              <m:sSubPr>
                                <m:ctrlPr>
                                  <a:rPr lang="es-PE" sz="1400" b="1" i="1">
                                    <a:latin typeface="Cambria Math" panose="02040503050406030204" pitchFamily="18" charset="0"/>
                                  </a:rPr>
                                </m:ctrlPr>
                              </m:sSubPr>
                              <m:e>
                                <m:r>
                                  <a:rPr lang="es-PE" sz="1400" b="1" i="1">
                                    <a:latin typeface="Cambria Math" panose="02040503050406030204" pitchFamily="18" charset="0"/>
                                  </a:rPr>
                                  <m:t>𝑻</m:t>
                                </m:r>
                              </m:e>
                              <m:sub>
                                <m:r>
                                  <a:rPr lang="es-PE" sz="1400" b="1" i="0">
                                    <a:latin typeface="Cambria Math" panose="02040503050406030204" pitchFamily="18" charset="0"/>
                                  </a:rPr>
                                  <m:t>𝟏</m:t>
                                </m:r>
                              </m:sub>
                            </m:sSub>
                          </m:num>
                          <m:den>
                            <m:r>
                              <a:rPr lang="es-PE" sz="1400" b="1" i="1">
                                <a:latin typeface="Cambria Math" panose="02040503050406030204" pitchFamily="18" charset="0"/>
                              </a:rPr>
                              <m:t>𝑻𝑬</m:t>
                            </m:r>
                          </m:den>
                        </m:f>
                      </m:e>
                    </m:rad>
                  </m:oMath>
                </m:oMathPara>
              </a14:m>
              <a:endParaRPr lang="es-PE" sz="1400" b="1"/>
            </a:p>
          </xdr:txBody>
        </xdr:sp>
      </mc:Choice>
      <mc:Fallback xmlns="">
        <xdr:sp macro="" textlink="">
          <xdr:nvSpPr>
            <xdr:cNvPr id="37" name="CuadroTexto 7">
              <a:extLst>
                <a:ext uri="{FF2B5EF4-FFF2-40B4-BE49-F238E27FC236}">
                  <a16:creationId xmlns:a16="http://schemas.microsoft.com/office/drawing/2014/main" id="{EF172DA5-B84A-4A90-9D10-ED46782D701A}"/>
                </a:ext>
              </a:extLst>
            </xdr:cNvPr>
            <xdr:cNvSpPr txBox="1"/>
          </xdr:nvSpPr>
          <xdr:spPr>
            <a:xfrm>
              <a:off x="3498274" y="6918614"/>
              <a:ext cx="1160318" cy="692728"/>
            </a:xfrm>
            <a:prstGeom prst="rect">
              <a:avLst/>
            </a:prstGeom>
            <a:solidFill>
              <a:schemeClr val="accent4">
                <a:lumMod val="60000"/>
                <a:lumOff val="40000"/>
              </a:schemeClr>
            </a:solidFill>
          </xdr:spPr>
          <xdr:style>
            <a:lnRef idx="0">
              <a:scrgbClr r="0" g="0" b="0"/>
            </a:lnRef>
            <a:fillRef idx="0">
              <a:scrgbClr r="0" g="0" b="0"/>
            </a:fillRef>
            <a:effectRef idx="0">
              <a:scrgbClr r="0" g="0" b="0"/>
            </a:effectRef>
            <a:fontRef idx="minor">
              <a:schemeClr val="tx1"/>
            </a:fontRef>
          </xdr:style>
          <xdr:txBody>
            <a:bodyPr wrap="square" lIns="0" tIns="0" rIns="0" bIns="0" rtlCol="0" anchor="t">
              <a:noAutofit/>
            </a:bodyPr>
            <a:lstStyle>
              <a:defPPr>
                <a:defRPr lang="es-P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r>
                <a:rPr lang="es-PE" sz="1400" b="1" i="0">
                  <a:latin typeface="Cambria Math" panose="02040503050406030204" pitchFamily="18" charset="0"/>
                </a:rPr>
                <a:t>𝝈_𝟏/𝝈_𝟐 =√(𝑻_𝟏/𝑻𝑬)</a:t>
              </a:r>
              <a:endParaRPr lang="es-PE" sz="1400" b="1"/>
            </a:p>
          </xdr:txBody>
        </xdr:sp>
      </mc:Fallback>
    </mc:AlternateContent>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9524</xdr:colOff>
      <xdr:row>49</xdr:row>
      <xdr:rowOff>95250</xdr:rowOff>
    </xdr:from>
    <xdr:to>
      <xdr:col>11</xdr:col>
      <xdr:colOff>476250</xdr:colOff>
      <xdr:row>59</xdr:row>
      <xdr:rowOff>114300</xdr:rowOff>
    </xdr:to>
    <xdr:pic>
      <xdr:nvPicPr>
        <xdr:cNvPr id="3" name="Imagen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1"/>
        <a:srcRect l="18670" t="25784" r="16901" b="47910"/>
        <a:stretch/>
      </xdr:blipFill>
      <xdr:spPr>
        <a:xfrm>
          <a:off x="771524" y="10706100"/>
          <a:ext cx="8382001" cy="1924050"/>
        </a:xfrm>
        <a:prstGeom prst="rect">
          <a:avLst/>
        </a:prstGeom>
      </xdr:spPr>
    </xdr:pic>
    <xdr:clientData/>
  </xdr:twoCellAnchor>
  <xdr:oneCellAnchor>
    <xdr:from>
      <xdr:col>0</xdr:col>
      <xdr:colOff>552450</xdr:colOff>
      <xdr:row>45</xdr:row>
      <xdr:rowOff>23812</xdr:rowOff>
    </xdr:from>
    <xdr:ext cx="7982763" cy="750270"/>
    <mc:AlternateContent xmlns:mc="http://schemas.openxmlformats.org/markup-compatibility/2006" xmlns:a14="http://schemas.microsoft.com/office/drawing/2010/main">
      <mc:Choice Requires="a14">
        <xdr:sp macro="" textlink="">
          <xdr:nvSpPr>
            <xdr:cNvPr id="4" name="CuadroTexto 3">
              <a:extLst>
                <a:ext uri="{FF2B5EF4-FFF2-40B4-BE49-F238E27FC236}">
                  <a16:creationId xmlns:a16="http://schemas.microsoft.com/office/drawing/2014/main" id="{00000000-0008-0000-0100-000004000000}"/>
                </a:ext>
              </a:extLst>
            </xdr:cNvPr>
            <xdr:cNvSpPr txBox="1"/>
          </xdr:nvSpPr>
          <xdr:spPr>
            <a:xfrm>
              <a:off x="552450" y="10397403"/>
              <a:ext cx="7982763" cy="750270"/>
            </a:xfrm>
            <a:prstGeom prst="rect">
              <a:avLst/>
            </a:prstGeom>
            <a:solidFill>
              <a:srgbClr val="FFC000"/>
            </a:solid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s-PE" sz="3200"/>
                <a:t>Costo</a:t>
              </a:r>
              <a:r>
                <a:rPr lang="es-PE" sz="3200" baseline="0"/>
                <a:t> x Falta de Existencias</a:t>
              </a:r>
              <a14:m>
                <m:oMath xmlns:m="http://schemas.openxmlformats.org/officeDocument/2006/math">
                  <m:r>
                    <a:rPr lang="es-PE" sz="3200" i="0">
                      <a:latin typeface="Cambria Math" panose="02040503050406030204" pitchFamily="18" charset="0"/>
                    </a:rPr>
                    <m:t>=</m:t>
                  </m:r>
                  <m:f>
                    <m:fPr>
                      <m:ctrlPr>
                        <a:rPr lang="es-PE" sz="3200" i="1">
                          <a:latin typeface="Cambria Math" panose="02040503050406030204" pitchFamily="18" charset="0"/>
                        </a:rPr>
                      </m:ctrlPr>
                    </m:fPr>
                    <m:num>
                      <m:r>
                        <a:rPr lang="es-PE" sz="3200" i="1">
                          <a:latin typeface="Cambria Math" panose="02040503050406030204" pitchFamily="18" charset="0"/>
                        </a:rPr>
                        <m:t>𝐷</m:t>
                      </m:r>
                    </m:num>
                    <m:den>
                      <m:r>
                        <a:rPr lang="es-PE" sz="3200" i="1">
                          <a:latin typeface="Cambria Math" panose="02040503050406030204" pitchFamily="18" charset="0"/>
                        </a:rPr>
                        <m:t>𝑄</m:t>
                      </m:r>
                    </m:den>
                  </m:f>
                  <m:r>
                    <a:rPr lang="es-PE" sz="3200" i="0">
                      <a:latin typeface="Cambria Math" panose="02040503050406030204" pitchFamily="18" charset="0"/>
                    </a:rPr>
                    <m:t>×</m:t>
                  </m:r>
                  <m:r>
                    <a:rPr lang="es-PE" sz="3200" i="1">
                      <a:latin typeface="Cambria Math" panose="02040503050406030204" pitchFamily="18" charset="0"/>
                    </a:rPr>
                    <m:t>𝜎</m:t>
                  </m:r>
                  <m:r>
                    <a:rPr lang="es-PE" sz="3200" i="0">
                      <a:latin typeface="Cambria Math" panose="02040503050406030204" pitchFamily="18" charset="0"/>
                    </a:rPr>
                    <m:t>×</m:t>
                  </m:r>
                  <m:r>
                    <a:rPr lang="es-PE" sz="3200" i="1">
                      <a:latin typeface="Cambria Math" panose="02040503050406030204" pitchFamily="18" charset="0"/>
                    </a:rPr>
                    <m:t>𝐾</m:t>
                  </m:r>
                  <m:r>
                    <a:rPr lang="es-PE" sz="3200" i="0">
                      <a:latin typeface="Cambria Math" panose="02040503050406030204" pitchFamily="18" charset="0"/>
                    </a:rPr>
                    <m:t>×</m:t>
                  </m:r>
                  <m:r>
                    <a:rPr lang="es-PE" sz="3200" i="1">
                      <a:latin typeface="Cambria Math" panose="02040503050406030204" pitchFamily="18" charset="0"/>
                    </a:rPr>
                    <m:t>𝐸</m:t>
                  </m:r>
                  <m:d>
                    <m:dPr>
                      <m:ctrlPr>
                        <a:rPr lang="es-PE" sz="3200" i="1">
                          <a:latin typeface="Cambria Math" panose="02040503050406030204" pitchFamily="18" charset="0"/>
                        </a:rPr>
                      </m:ctrlPr>
                    </m:dPr>
                    <m:e>
                      <m:r>
                        <a:rPr lang="es-PE" sz="3200" i="1">
                          <a:latin typeface="Cambria Math" panose="02040503050406030204" pitchFamily="18" charset="0"/>
                        </a:rPr>
                        <m:t>𝑧</m:t>
                      </m:r>
                    </m:e>
                  </m:d>
                </m:oMath>
              </a14:m>
              <a:endParaRPr lang="es-PE" sz="3200"/>
            </a:p>
          </xdr:txBody>
        </xdr:sp>
      </mc:Choice>
      <mc:Fallback xmlns="">
        <xdr:sp macro="" textlink="">
          <xdr:nvSpPr>
            <xdr:cNvPr id="4" name="CuadroTexto 3">
              <a:extLst>
                <a:ext uri="{FF2B5EF4-FFF2-40B4-BE49-F238E27FC236}">
                  <a16:creationId xmlns:a16="http://schemas.microsoft.com/office/drawing/2014/main" id="{A5825B70-5626-412D-AABB-17005471CB71}"/>
                </a:ext>
              </a:extLst>
            </xdr:cNvPr>
            <xdr:cNvSpPr txBox="1"/>
          </xdr:nvSpPr>
          <xdr:spPr>
            <a:xfrm>
              <a:off x="552450" y="10397403"/>
              <a:ext cx="7982763" cy="750270"/>
            </a:xfrm>
            <a:prstGeom prst="rect">
              <a:avLst/>
            </a:prstGeom>
            <a:solidFill>
              <a:srgbClr val="FFC000"/>
            </a:solid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s-PE" sz="3200"/>
                <a:t>Costo</a:t>
              </a:r>
              <a:r>
                <a:rPr lang="es-PE" sz="3200" baseline="0"/>
                <a:t> x Falta de Existencias</a:t>
              </a:r>
              <a:r>
                <a:rPr lang="es-PE" sz="3200" i="0">
                  <a:latin typeface="Cambria Math" panose="02040503050406030204" pitchFamily="18" charset="0"/>
                </a:rPr>
                <a:t>=𝐷/𝑄×𝜎×𝐾×𝐸(𝑧)</a:t>
              </a:r>
              <a:endParaRPr lang="es-PE" sz="3200"/>
            </a:p>
          </xdr:txBody>
        </xdr:sp>
      </mc:Fallback>
    </mc:AlternateContent>
    <xdr:clientData/>
  </xdr:oneCellAnchor>
  <xdr:oneCellAnchor>
    <xdr:from>
      <xdr:col>0</xdr:col>
      <xdr:colOff>733425</xdr:colOff>
      <xdr:row>43</xdr:row>
      <xdr:rowOff>33337</xdr:rowOff>
    </xdr:from>
    <xdr:ext cx="10704084" cy="375680"/>
    <mc:AlternateContent xmlns:mc="http://schemas.openxmlformats.org/markup-compatibility/2006" xmlns:a14="http://schemas.microsoft.com/office/drawing/2010/main">
      <mc:Choice Requires="a14">
        <xdr:sp macro="" textlink="">
          <xdr:nvSpPr>
            <xdr:cNvPr id="5" name="CuadroTexto 4">
              <a:extLst>
                <a:ext uri="{FF2B5EF4-FFF2-40B4-BE49-F238E27FC236}">
                  <a16:creationId xmlns:a16="http://schemas.microsoft.com/office/drawing/2014/main" id="{00000000-0008-0000-0100-000005000000}"/>
                </a:ext>
              </a:extLst>
            </xdr:cNvPr>
            <xdr:cNvSpPr txBox="1"/>
          </xdr:nvSpPr>
          <xdr:spPr>
            <a:xfrm>
              <a:off x="733425" y="9424987"/>
              <a:ext cx="10704084" cy="375680"/>
            </a:xfrm>
            <a:prstGeom prst="rect">
              <a:avLst/>
            </a:prstGeom>
            <a:solidFill>
              <a:srgbClr val="FFC000"/>
            </a:solid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s-PE" sz="2400" i="1">
                        <a:latin typeface="Cambria Math" panose="02040503050406030204" pitchFamily="18" charset="0"/>
                      </a:rPr>
                      <m:t>𝐶𝑇𝑃</m:t>
                    </m:r>
                    <m:r>
                      <a:rPr lang="es-PE" sz="2400" i="0">
                        <a:latin typeface="Cambria Math" panose="02040503050406030204" pitchFamily="18" charset="0"/>
                      </a:rPr>
                      <m:t>=</m:t>
                    </m:r>
                    <m:r>
                      <m:rPr>
                        <m:sty m:val="p"/>
                      </m:rPr>
                      <a:rPr lang="es-PE" sz="2400" b="0" i="0">
                        <a:latin typeface="Cambria Math" panose="02040503050406030204" pitchFamily="18" charset="0"/>
                      </a:rPr>
                      <m:t>Costos</m:t>
                    </m:r>
                    <m:r>
                      <a:rPr lang="es-PE" sz="2400" b="0" i="0">
                        <a:latin typeface="Cambria Math" panose="02040503050406030204" pitchFamily="18" charset="0"/>
                      </a:rPr>
                      <m:t> </m:t>
                    </m:r>
                    <m:r>
                      <m:rPr>
                        <m:sty m:val="p"/>
                      </m:rPr>
                      <a:rPr lang="es-PE" sz="2400" b="0" i="0">
                        <a:latin typeface="Cambria Math" panose="02040503050406030204" pitchFamily="18" charset="0"/>
                      </a:rPr>
                      <m:t>de</m:t>
                    </m:r>
                    <m:r>
                      <a:rPr lang="es-PE" sz="2400" b="0" i="0">
                        <a:latin typeface="Cambria Math" panose="02040503050406030204" pitchFamily="18" charset="0"/>
                      </a:rPr>
                      <m:t> </m:t>
                    </m:r>
                    <m:r>
                      <m:rPr>
                        <m:sty m:val="p"/>
                      </m:rPr>
                      <a:rPr lang="es-PE" sz="2400" b="0" i="0">
                        <a:latin typeface="Cambria Math" panose="02040503050406030204" pitchFamily="18" charset="0"/>
                      </a:rPr>
                      <m:t>Pedidos</m:t>
                    </m:r>
                    <m:r>
                      <a:rPr lang="es-PE" sz="2400" b="0" i="0">
                        <a:latin typeface="Cambria Math" panose="02040503050406030204" pitchFamily="18" charset="0"/>
                      </a:rPr>
                      <m:t> +  </m:t>
                    </m:r>
                    <m:r>
                      <m:rPr>
                        <m:sty m:val="p"/>
                      </m:rPr>
                      <a:rPr lang="es-PE" sz="2400" b="0" i="0">
                        <a:latin typeface="Cambria Math" panose="02040503050406030204" pitchFamily="18" charset="0"/>
                      </a:rPr>
                      <m:t>Costos</m:t>
                    </m:r>
                    <m:r>
                      <a:rPr lang="es-PE" sz="2400" b="0" i="0">
                        <a:latin typeface="Cambria Math" panose="02040503050406030204" pitchFamily="18" charset="0"/>
                      </a:rPr>
                      <m:t> </m:t>
                    </m:r>
                    <m:r>
                      <m:rPr>
                        <m:sty m:val="p"/>
                      </m:rPr>
                      <a:rPr lang="es-PE" sz="2400" b="0" i="0">
                        <a:latin typeface="Cambria Math" panose="02040503050406030204" pitchFamily="18" charset="0"/>
                      </a:rPr>
                      <m:t>Almacenamiento</m:t>
                    </m:r>
                    <m:r>
                      <a:rPr lang="es-PE" sz="2400" b="0" i="0">
                        <a:latin typeface="Cambria Math" panose="02040503050406030204" pitchFamily="18" charset="0"/>
                      </a:rPr>
                      <m:t> +  </m:t>
                    </m:r>
                    <m:r>
                      <m:rPr>
                        <m:sty m:val="p"/>
                      </m:rPr>
                      <a:rPr lang="es-PE" sz="2400" b="0" i="0">
                        <a:latin typeface="Cambria Math" panose="02040503050406030204" pitchFamily="18" charset="0"/>
                      </a:rPr>
                      <m:t>Costo</m:t>
                    </m:r>
                    <m:r>
                      <a:rPr lang="es-PE" sz="2400" b="0" i="0">
                        <a:latin typeface="Cambria Math" panose="02040503050406030204" pitchFamily="18" charset="0"/>
                      </a:rPr>
                      <m:t> </m:t>
                    </m:r>
                    <m:r>
                      <m:rPr>
                        <m:sty m:val="p"/>
                      </m:rPr>
                      <a:rPr lang="es-PE" sz="2400" b="0" i="0">
                        <a:latin typeface="Cambria Math" panose="02040503050406030204" pitchFamily="18" charset="0"/>
                      </a:rPr>
                      <m:t>Falta</m:t>
                    </m:r>
                    <m:r>
                      <a:rPr lang="es-PE" sz="2400" b="0" i="0">
                        <a:latin typeface="Cambria Math" panose="02040503050406030204" pitchFamily="18" charset="0"/>
                      </a:rPr>
                      <m:t> </m:t>
                    </m:r>
                    <m:r>
                      <m:rPr>
                        <m:sty m:val="p"/>
                      </m:rPr>
                      <a:rPr lang="es-PE" sz="2400" b="0" i="0">
                        <a:latin typeface="Cambria Math" panose="02040503050406030204" pitchFamily="18" charset="0"/>
                      </a:rPr>
                      <m:t>Existencias</m:t>
                    </m:r>
                  </m:oMath>
                </m:oMathPara>
              </a14:m>
              <a:endParaRPr lang="es-PE" sz="2400"/>
            </a:p>
          </xdr:txBody>
        </xdr:sp>
      </mc:Choice>
      <mc:Fallback xmlns="">
        <xdr:sp macro="" textlink="">
          <xdr:nvSpPr>
            <xdr:cNvPr id="5" name="CuadroTexto 4">
              <a:extLst>
                <a:ext uri="{FF2B5EF4-FFF2-40B4-BE49-F238E27FC236}">
                  <a16:creationId xmlns:a16="http://schemas.microsoft.com/office/drawing/2014/main" id="{CD5A4B65-BB77-4A0A-9372-F538CF3B7B81}"/>
                </a:ext>
              </a:extLst>
            </xdr:cNvPr>
            <xdr:cNvSpPr txBox="1"/>
          </xdr:nvSpPr>
          <xdr:spPr>
            <a:xfrm>
              <a:off x="733425" y="9424987"/>
              <a:ext cx="10704084" cy="375680"/>
            </a:xfrm>
            <a:prstGeom prst="rect">
              <a:avLst/>
            </a:prstGeom>
            <a:solidFill>
              <a:srgbClr val="FFC000"/>
            </a:solid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s-PE" sz="2400" i="0">
                  <a:latin typeface="Cambria Math" panose="02040503050406030204" pitchFamily="18" charset="0"/>
                </a:rPr>
                <a:t>𝐶𝑇𝑃=</a:t>
              </a:r>
              <a:r>
                <a:rPr lang="es-PE" sz="2400" b="0" i="0">
                  <a:latin typeface="Cambria Math" panose="02040503050406030204" pitchFamily="18" charset="0"/>
                </a:rPr>
                <a:t>Costos de Pedidos +  Costos Almacenamiento +  Costo Falta Existencias</a:t>
              </a:r>
              <a:endParaRPr lang="es-PE" sz="2400"/>
            </a:p>
          </xdr:txBody>
        </xdr:sp>
      </mc:Fallback>
    </mc:AlternateContent>
    <xdr:clientData/>
  </xdr:oneCellAnchor>
  <xdr:twoCellAnchor>
    <xdr:from>
      <xdr:col>7</xdr:col>
      <xdr:colOff>21638</xdr:colOff>
      <xdr:row>28</xdr:row>
      <xdr:rowOff>229465</xdr:rowOff>
    </xdr:from>
    <xdr:to>
      <xdr:col>7</xdr:col>
      <xdr:colOff>324706</xdr:colOff>
      <xdr:row>28</xdr:row>
      <xdr:rowOff>229465</xdr:rowOff>
    </xdr:to>
    <xdr:cxnSp macro="">
      <xdr:nvCxnSpPr>
        <xdr:cNvPr id="6" name="Conector recto de flecha 5">
          <a:extLst>
            <a:ext uri="{FF2B5EF4-FFF2-40B4-BE49-F238E27FC236}">
              <a16:creationId xmlns:a16="http://schemas.microsoft.com/office/drawing/2014/main" id="{00000000-0008-0000-0100-000006000000}"/>
            </a:ext>
          </a:extLst>
        </xdr:cNvPr>
        <xdr:cNvCxnSpPr/>
      </xdr:nvCxnSpPr>
      <xdr:spPr>
        <a:xfrm>
          <a:off x="5650913" y="6077815"/>
          <a:ext cx="303068" cy="0"/>
        </a:xfrm>
        <a:prstGeom prst="straightConnector1">
          <a:avLst/>
        </a:prstGeom>
        <a:ln w="41275">
          <a:solidFill>
            <a:srgbClr val="002060"/>
          </a:solidFill>
          <a:tailEnd type="triangle" w="lg"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364548</xdr:colOff>
      <xdr:row>28</xdr:row>
      <xdr:rowOff>70139</xdr:rowOff>
    </xdr:from>
    <xdr:to>
      <xdr:col>8</xdr:col>
      <xdr:colOff>858</xdr:colOff>
      <xdr:row>29</xdr:row>
      <xdr:rowOff>153010</xdr:rowOff>
    </xdr:to>
    <xdr:grpSp>
      <xdr:nvGrpSpPr>
        <xdr:cNvPr id="7" name="30 Grupo">
          <a:extLst>
            <a:ext uri="{FF2B5EF4-FFF2-40B4-BE49-F238E27FC236}">
              <a16:creationId xmlns:a16="http://schemas.microsoft.com/office/drawing/2014/main" id="{00000000-0008-0000-0100-000007000000}"/>
            </a:ext>
          </a:extLst>
        </xdr:cNvPr>
        <xdr:cNvGrpSpPr/>
      </xdr:nvGrpSpPr>
      <xdr:grpSpPr>
        <a:xfrm>
          <a:off x="5785139" y="6391275"/>
          <a:ext cx="398310" cy="325326"/>
          <a:chOff x="5868144" y="5710631"/>
          <a:chExt cx="1152128" cy="874147"/>
        </a:xfrm>
      </xdr:grpSpPr>
      <xdr:cxnSp macro="">
        <xdr:nvCxnSpPr>
          <xdr:cNvPr id="8" name="8 Conector recto">
            <a:extLst>
              <a:ext uri="{FF2B5EF4-FFF2-40B4-BE49-F238E27FC236}">
                <a16:creationId xmlns:a16="http://schemas.microsoft.com/office/drawing/2014/main" id="{00000000-0008-0000-0100-000008000000}"/>
              </a:ext>
            </a:extLst>
          </xdr:cNvPr>
          <xdr:cNvCxnSpPr/>
        </xdr:nvCxnSpPr>
        <xdr:spPr>
          <a:xfrm flipV="1">
            <a:off x="5868144" y="5721990"/>
            <a:ext cx="180019" cy="659338"/>
          </a:xfrm>
          <a:prstGeom prst="line">
            <a:avLst/>
          </a:prstGeom>
          <a:ln w="34925">
            <a:solidFill>
              <a:srgbClr val="C00000"/>
            </a:solidFill>
          </a:ln>
        </xdr:spPr>
        <xdr:style>
          <a:lnRef idx="1">
            <a:schemeClr val="accent1"/>
          </a:lnRef>
          <a:fillRef idx="0">
            <a:schemeClr val="accent1"/>
          </a:fillRef>
          <a:effectRef idx="0">
            <a:schemeClr val="accent1"/>
          </a:effectRef>
          <a:fontRef idx="minor">
            <a:schemeClr val="tx1"/>
          </a:fontRef>
        </xdr:style>
      </xdr:cxnSp>
      <xdr:cxnSp macro="">
        <xdr:nvCxnSpPr>
          <xdr:cNvPr id="9" name="14 Conector recto">
            <a:extLst>
              <a:ext uri="{FF2B5EF4-FFF2-40B4-BE49-F238E27FC236}">
                <a16:creationId xmlns:a16="http://schemas.microsoft.com/office/drawing/2014/main" id="{00000000-0008-0000-0100-000009000000}"/>
              </a:ext>
            </a:extLst>
          </xdr:cNvPr>
          <xdr:cNvCxnSpPr/>
        </xdr:nvCxnSpPr>
        <xdr:spPr>
          <a:xfrm flipH="1" flipV="1">
            <a:off x="6048165" y="5721990"/>
            <a:ext cx="180019" cy="811738"/>
          </a:xfrm>
          <a:prstGeom prst="line">
            <a:avLst/>
          </a:prstGeom>
          <a:ln w="34925">
            <a:solidFill>
              <a:srgbClr val="C00000"/>
            </a:solidFill>
          </a:ln>
        </xdr:spPr>
        <xdr:style>
          <a:lnRef idx="1">
            <a:schemeClr val="accent1"/>
          </a:lnRef>
          <a:fillRef idx="0">
            <a:schemeClr val="accent1"/>
          </a:fillRef>
          <a:effectRef idx="0">
            <a:schemeClr val="accent1"/>
          </a:effectRef>
          <a:fontRef idx="minor">
            <a:schemeClr val="tx1"/>
          </a:fontRef>
        </xdr:style>
      </xdr:cxnSp>
      <xdr:cxnSp macro="">
        <xdr:nvCxnSpPr>
          <xdr:cNvPr id="10" name="17 Conector recto">
            <a:extLst>
              <a:ext uri="{FF2B5EF4-FFF2-40B4-BE49-F238E27FC236}">
                <a16:creationId xmlns:a16="http://schemas.microsoft.com/office/drawing/2014/main" id="{00000000-0008-0000-0100-00000A000000}"/>
              </a:ext>
            </a:extLst>
          </xdr:cNvPr>
          <xdr:cNvCxnSpPr/>
        </xdr:nvCxnSpPr>
        <xdr:spPr>
          <a:xfrm flipV="1">
            <a:off x="6228185" y="5721990"/>
            <a:ext cx="144016" cy="811738"/>
          </a:xfrm>
          <a:prstGeom prst="line">
            <a:avLst/>
          </a:prstGeom>
          <a:ln w="34925">
            <a:solidFill>
              <a:srgbClr val="C00000"/>
            </a:solidFill>
          </a:ln>
        </xdr:spPr>
        <xdr:style>
          <a:lnRef idx="1">
            <a:schemeClr val="accent1"/>
          </a:lnRef>
          <a:fillRef idx="0">
            <a:schemeClr val="accent1"/>
          </a:fillRef>
          <a:effectRef idx="0">
            <a:schemeClr val="accent1"/>
          </a:effectRef>
          <a:fontRef idx="minor">
            <a:schemeClr val="tx1"/>
          </a:fontRef>
        </xdr:style>
      </xdr:cxnSp>
      <xdr:cxnSp macro="">
        <xdr:nvCxnSpPr>
          <xdr:cNvPr id="11" name="21 Conector recto">
            <a:extLst>
              <a:ext uri="{FF2B5EF4-FFF2-40B4-BE49-F238E27FC236}">
                <a16:creationId xmlns:a16="http://schemas.microsoft.com/office/drawing/2014/main" id="{00000000-0008-0000-0100-00000B000000}"/>
              </a:ext>
            </a:extLst>
          </xdr:cNvPr>
          <xdr:cNvCxnSpPr/>
        </xdr:nvCxnSpPr>
        <xdr:spPr>
          <a:xfrm flipH="1" flipV="1">
            <a:off x="6380585" y="5710631"/>
            <a:ext cx="180019" cy="670697"/>
          </a:xfrm>
          <a:prstGeom prst="line">
            <a:avLst/>
          </a:prstGeom>
          <a:ln w="34925">
            <a:solidFill>
              <a:srgbClr val="C00000"/>
            </a:solidFill>
          </a:ln>
        </xdr:spPr>
        <xdr:style>
          <a:lnRef idx="1">
            <a:schemeClr val="accent1"/>
          </a:lnRef>
          <a:fillRef idx="0">
            <a:schemeClr val="accent1"/>
          </a:fillRef>
          <a:effectRef idx="0">
            <a:schemeClr val="accent1"/>
          </a:effectRef>
          <a:fontRef idx="minor">
            <a:schemeClr val="tx1"/>
          </a:fontRef>
        </xdr:style>
      </xdr:cxnSp>
      <xdr:cxnSp macro="">
        <xdr:nvCxnSpPr>
          <xdr:cNvPr id="12" name="23 Conector recto">
            <a:extLst>
              <a:ext uri="{FF2B5EF4-FFF2-40B4-BE49-F238E27FC236}">
                <a16:creationId xmlns:a16="http://schemas.microsoft.com/office/drawing/2014/main" id="{00000000-0008-0000-0100-00000C000000}"/>
              </a:ext>
            </a:extLst>
          </xdr:cNvPr>
          <xdr:cNvCxnSpPr/>
        </xdr:nvCxnSpPr>
        <xdr:spPr>
          <a:xfrm flipV="1">
            <a:off x="6560605" y="5721990"/>
            <a:ext cx="99629" cy="659338"/>
          </a:xfrm>
          <a:prstGeom prst="line">
            <a:avLst/>
          </a:prstGeom>
          <a:ln w="34925">
            <a:solidFill>
              <a:srgbClr val="C00000"/>
            </a:solidFill>
          </a:ln>
        </xdr:spPr>
        <xdr:style>
          <a:lnRef idx="1">
            <a:schemeClr val="accent1"/>
          </a:lnRef>
          <a:fillRef idx="0">
            <a:schemeClr val="accent1"/>
          </a:fillRef>
          <a:effectRef idx="0">
            <a:schemeClr val="accent1"/>
          </a:effectRef>
          <a:fontRef idx="minor">
            <a:schemeClr val="tx1"/>
          </a:fontRef>
        </xdr:style>
      </xdr:cxnSp>
      <xdr:cxnSp macro="">
        <xdr:nvCxnSpPr>
          <xdr:cNvPr id="13" name="26 Conector recto">
            <a:extLst>
              <a:ext uri="{FF2B5EF4-FFF2-40B4-BE49-F238E27FC236}">
                <a16:creationId xmlns:a16="http://schemas.microsoft.com/office/drawing/2014/main" id="{00000000-0008-0000-0100-00000D000000}"/>
              </a:ext>
            </a:extLst>
          </xdr:cNvPr>
          <xdr:cNvCxnSpPr/>
        </xdr:nvCxnSpPr>
        <xdr:spPr>
          <a:xfrm flipH="1" flipV="1">
            <a:off x="6660233" y="5721992"/>
            <a:ext cx="216024" cy="862786"/>
          </a:xfrm>
          <a:prstGeom prst="line">
            <a:avLst/>
          </a:prstGeom>
          <a:ln w="34925">
            <a:solidFill>
              <a:srgbClr val="C00000"/>
            </a:solidFill>
          </a:ln>
        </xdr:spPr>
        <xdr:style>
          <a:lnRef idx="1">
            <a:schemeClr val="accent1"/>
          </a:lnRef>
          <a:fillRef idx="0">
            <a:schemeClr val="accent1"/>
          </a:fillRef>
          <a:effectRef idx="0">
            <a:schemeClr val="accent1"/>
          </a:effectRef>
          <a:fontRef idx="minor">
            <a:schemeClr val="tx1"/>
          </a:fontRef>
        </xdr:style>
      </xdr:cxnSp>
      <xdr:cxnSp macro="">
        <xdr:nvCxnSpPr>
          <xdr:cNvPr id="14" name="29 Conector recto">
            <a:extLst>
              <a:ext uri="{FF2B5EF4-FFF2-40B4-BE49-F238E27FC236}">
                <a16:creationId xmlns:a16="http://schemas.microsoft.com/office/drawing/2014/main" id="{00000000-0008-0000-0100-00000E000000}"/>
              </a:ext>
            </a:extLst>
          </xdr:cNvPr>
          <xdr:cNvCxnSpPr/>
        </xdr:nvCxnSpPr>
        <xdr:spPr>
          <a:xfrm flipV="1">
            <a:off x="6876256" y="5721992"/>
            <a:ext cx="144016" cy="862786"/>
          </a:xfrm>
          <a:prstGeom prst="line">
            <a:avLst/>
          </a:prstGeom>
          <a:ln w="34925">
            <a:solidFill>
              <a:srgbClr val="C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5</xdr:col>
      <xdr:colOff>414761</xdr:colOff>
      <xdr:row>28</xdr:row>
      <xdr:rowOff>212147</xdr:rowOff>
    </xdr:from>
    <xdr:to>
      <xdr:col>5</xdr:col>
      <xdr:colOff>723024</xdr:colOff>
      <xdr:row>28</xdr:row>
      <xdr:rowOff>217342</xdr:rowOff>
    </xdr:to>
    <xdr:cxnSp macro="">
      <xdr:nvCxnSpPr>
        <xdr:cNvPr id="15" name="Conector recto de flecha 14">
          <a:extLst>
            <a:ext uri="{FF2B5EF4-FFF2-40B4-BE49-F238E27FC236}">
              <a16:creationId xmlns:a16="http://schemas.microsoft.com/office/drawing/2014/main" id="{00000000-0008-0000-0100-00000F000000}"/>
            </a:ext>
          </a:extLst>
        </xdr:cNvPr>
        <xdr:cNvCxnSpPr/>
      </xdr:nvCxnSpPr>
      <xdr:spPr>
        <a:xfrm>
          <a:off x="4310486" y="6060497"/>
          <a:ext cx="308263" cy="5195"/>
        </a:xfrm>
        <a:prstGeom prst="straightConnector1">
          <a:avLst/>
        </a:prstGeom>
        <a:ln w="41275">
          <a:solidFill>
            <a:srgbClr val="002060"/>
          </a:solidFill>
          <a:tailEnd type="triangle" w="lg"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733425</xdr:colOff>
      <xdr:row>28</xdr:row>
      <xdr:rowOff>85725</xdr:rowOff>
    </xdr:from>
    <xdr:to>
      <xdr:col>5</xdr:col>
      <xdr:colOff>369735</xdr:colOff>
      <xdr:row>29</xdr:row>
      <xdr:rowOff>168596</xdr:rowOff>
    </xdr:to>
    <xdr:grpSp>
      <xdr:nvGrpSpPr>
        <xdr:cNvPr id="16" name="30 Grupo">
          <a:extLst>
            <a:ext uri="{FF2B5EF4-FFF2-40B4-BE49-F238E27FC236}">
              <a16:creationId xmlns:a16="http://schemas.microsoft.com/office/drawing/2014/main" id="{00000000-0008-0000-0100-000010000000}"/>
            </a:ext>
          </a:extLst>
        </xdr:cNvPr>
        <xdr:cNvGrpSpPr/>
      </xdr:nvGrpSpPr>
      <xdr:grpSpPr>
        <a:xfrm>
          <a:off x="3660198" y="6406861"/>
          <a:ext cx="398310" cy="325326"/>
          <a:chOff x="5868144" y="5710631"/>
          <a:chExt cx="1152128" cy="874147"/>
        </a:xfrm>
      </xdr:grpSpPr>
      <xdr:cxnSp macro="">
        <xdr:nvCxnSpPr>
          <xdr:cNvPr id="17" name="8 Conector recto">
            <a:extLst>
              <a:ext uri="{FF2B5EF4-FFF2-40B4-BE49-F238E27FC236}">
                <a16:creationId xmlns:a16="http://schemas.microsoft.com/office/drawing/2014/main" id="{00000000-0008-0000-0100-000011000000}"/>
              </a:ext>
            </a:extLst>
          </xdr:cNvPr>
          <xdr:cNvCxnSpPr/>
        </xdr:nvCxnSpPr>
        <xdr:spPr>
          <a:xfrm flipV="1">
            <a:off x="5868144" y="5721990"/>
            <a:ext cx="180019" cy="659338"/>
          </a:xfrm>
          <a:prstGeom prst="line">
            <a:avLst/>
          </a:prstGeom>
          <a:ln w="34925">
            <a:solidFill>
              <a:srgbClr val="C00000"/>
            </a:solidFill>
          </a:ln>
        </xdr:spPr>
        <xdr:style>
          <a:lnRef idx="1">
            <a:schemeClr val="accent1"/>
          </a:lnRef>
          <a:fillRef idx="0">
            <a:schemeClr val="accent1"/>
          </a:fillRef>
          <a:effectRef idx="0">
            <a:schemeClr val="accent1"/>
          </a:effectRef>
          <a:fontRef idx="minor">
            <a:schemeClr val="tx1"/>
          </a:fontRef>
        </xdr:style>
      </xdr:cxnSp>
      <xdr:cxnSp macro="">
        <xdr:nvCxnSpPr>
          <xdr:cNvPr id="18" name="14 Conector recto">
            <a:extLst>
              <a:ext uri="{FF2B5EF4-FFF2-40B4-BE49-F238E27FC236}">
                <a16:creationId xmlns:a16="http://schemas.microsoft.com/office/drawing/2014/main" id="{00000000-0008-0000-0100-000012000000}"/>
              </a:ext>
            </a:extLst>
          </xdr:cNvPr>
          <xdr:cNvCxnSpPr/>
        </xdr:nvCxnSpPr>
        <xdr:spPr>
          <a:xfrm flipH="1" flipV="1">
            <a:off x="6048165" y="5721990"/>
            <a:ext cx="180019" cy="811738"/>
          </a:xfrm>
          <a:prstGeom prst="line">
            <a:avLst/>
          </a:prstGeom>
          <a:ln w="34925">
            <a:solidFill>
              <a:srgbClr val="C00000"/>
            </a:solidFill>
          </a:ln>
        </xdr:spPr>
        <xdr:style>
          <a:lnRef idx="1">
            <a:schemeClr val="accent1"/>
          </a:lnRef>
          <a:fillRef idx="0">
            <a:schemeClr val="accent1"/>
          </a:fillRef>
          <a:effectRef idx="0">
            <a:schemeClr val="accent1"/>
          </a:effectRef>
          <a:fontRef idx="minor">
            <a:schemeClr val="tx1"/>
          </a:fontRef>
        </xdr:style>
      </xdr:cxnSp>
      <xdr:cxnSp macro="">
        <xdr:nvCxnSpPr>
          <xdr:cNvPr id="19" name="17 Conector recto">
            <a:extLst>
              <a:ext uri="{FF2B5EF4-FFF2-40B4-BE49-F238E27FC236}">
                <a16:creationId xmlns:a16="http://schemas.microsoft.com/office/drawing/2014/main" id="{00000000-0008-0000-0100-000013000000}"/>
              </a:ext>
            </a:extLst>
          </xdr:cNvPr>
          <xdr:cNvCxnSpPr/>
        </xdr:nvCxnSpPr>
        <xdr:spPr>
          <a:xfrm flipV="1">
            <a:off x="6228185" y="5721990"/>
            <a:ext cx="144016" cy="811738"/>
          </a:xfrm>
          <a:prstGeom prst="line">
            <a:avLst/>
          </a:prstGeom>
          <a:ln w="34925">
            <a:solidFill>
              <a:srgbClr val="C00000"/>
            </a:solidFill>
          </a:ln>
        </xdr:spPr>
        <xdr:style>
          <a:lnRef idx="1">
            <a:schemeClr val="accent1"/>
          </a:lnRef>
          <a:fillRef idx="0">
            <a:schemeClr val="accent1"/>
          </a:fillRef>
          <a:effectRef idx="0">
            <a:schemeClr val="accent1"/>
          </a:effectRef>
          <a:fontRef idx="minor">
            <a:schemeClr val="tx1"/>
          </a:fontRef>
        </xdr:style>
      </xdr:cxnSp>
      <xdr:cxnSp macro="">
        <xdr:nvCxnSpPr>
          <xdr:cNvPr id="20" name="21 Conector recto">
            <a:extLst>
              <a:ext uri="{FF2B5EF4-FFF2-40B4-BE49-F238E27FC236}">
                <a16:creationId xmlns:a16="http://schemas.microsoft.com/office/drawing/2014/main" id="{00000000-0008-0000-0100-000014000000}"/>
              </a:ext>
            </a:extLst>
          </xdr:cNvPr>
          <xdr:cNvCxnSpPr/>
        </xdr:nvCxnSpPr>
        <xdr:spPr>
          <a:xfrm flipH="1" flipV="1">
            <a:off x="6380585" y="5710631"/>
            <a:ext cx="180019" cy="670697"/>
          </a:xfrm>
          <a:prstGeom prst="line">
            <a:avLst/>
          </a:prstGeom>
          <a:ln w="34925">
            <a:solidFill>
              <a:srgbClr val="C00000"/>
            </a:solidFill>
          </a:ln>
        </xdr:spPr>
        <xdr:style>
          <a:lnRef idx="1">
            <a:schemeClr val="accent1"/>
          </a:lnRef>
          <a:fillRef idx="0">
            <a:schemeClr val="accent1"/>
          </a:fillRef>
          <a:effectRef idx="0">
            <a:schemeClr val="accent1"/>
          </a:effectRef>
          <a:fontRef idx="minor">
            <a:schemeClr val="tx1"/>
          </a:fontRef>
        </xdr:style>
      </xdr:cxnSp>
      <xdr:cxnSp macro="">
        <xdr:nvCxnSpPr>
          <xdr:cNvPr id="21" name="23 Conector recto">
            <a:extLst>
              <a:ext uri="{FF2B5EF4-FFF2-40B4-BE49-F238E27FC236}">
                <a16:creationId xmlns:a16="http://schemas.microsoft.com/office/drawing/2014/main" id="{00000000-0008-0000-0100-000015000000}"/>
              </a:ext>
            </a:extLst>
          </xdr:cNvPr>
          <xdr:cNvCxnSpPr/>
        </xdr:nvCxnSpPr>
        <xdr:spPr>
          <a:xfrm flipV="1">
            <a:off x="6560605" y="5721990"/>
            <a:ext cx="99629" cy="659338"/>
          </a:xfrm>
          <a:prstGeom prst="line">
            <a:avLst/>
          </a:prstGeom>
          <a:ln w="34925">
            <a:solidFill>
              <a:srgbClr val="C00000"/>
            </a:solidFill>
          </a:ln>
        </xdr:spPr>
        <xdr:style>
          <a:lnRef idx="1">
            <a:schemeClr val="accent1"/>
          </a:lnRef>
          <a:fillRef idx="0">
            <a:schemeClr val="accent1"/>
          </a:fillRef>
          <a:effectRef idx="0">
            <a:schemeClr val="accent1"/>
          </a:effectRef>
          <a:fontRef idx="minor">
            <a:schemeClr val="tx1"/>
          </a:fontRef>
        </xdr:style>
      </xdr:cxnSp>
      <xdr:cxnSp macro="">
        <xdr:nvCxnSpPr>
          <xdr:cNvPr id="22" name="26 Conector recto">
            <a:extLst>
              <a:ext uri="{FF2B5EF4-FFF2-40B4-BE49-F238E27FC236}">
                <a16:creationId xmlns:a16="http://schemas.microsoft.com/office/drawing/2014/main" id="{00000000-0008-0000-0100-000016000000}"/>
              </a:ext>
            </a:extLst>
          </xdr:cNvPr>
          <xdr:cNvCxnSpPr/>
        </xdr:nvCxnSpPr>
        <xdr:spPr>
          <a:xfrm flipH="1" flipV="1">
            <a:off x="6660233" y="5721992"/>
            <a:ext cx="216024" cy="862786"/>
          </a:xfrm>
          <a:prstGeom prst="line">
            <a:avLst/>
          </a:prstGeom>
          <a:ln w="34925">
            <a:solidFill>
              <a:srgbClr val="C00000"/>
            </a:solidFill>
          </a:ln>
        </xdr:spPr>
        <xdr:style>
          <a:lnRef idx="1">
            <a:schemeClr val="accent1"/>
          </a:lnRef>
          <a:fillRef idx="0">
            <a:schemeClr val="accent1"/>
          </a:fillRef>
          <a:effectRef idx="0">
            <a:schemeClr val="accent1"/>
          </a:effectRef>
          <a:fontRef idx="minor">
            <a:schemeClr val="tx1"/>
          </a:fontRef>
        </xdr:style>
      </xdr:cxnSp>
      <xdr:cxnSp macro="">
        <xdr:nvCxnSpPr>
          <xdr:cNvPr id="23" name="29 Conector recto">
            <a:extLst>
              <a:ext uri="{FF2B5EF4-FFF2-40B4-BE49-F238E27FC236}">
                <a16:creationId xmlns:a16="http://schemas.microsoft.com/office/drawing/2014/main" id="{00000000-0008-0000-0100-000017000000}"/>
              </a:ext>
            </a:extLst>
          </xdr:cNvPr>
          <xdr:cNvCxnSpPr/>
        </xdr:nvCxnSpPr>
        <xdr:spPr>
          <a:xfrm flipV="1">
            <a:off x="6876256" y="5721992"/>
            <a:ext cx="144016" cy="862786"/>
          </a:xfrm>
          <a:prstGeom prst="line">
            <a:avLst/>
          </a:prstGeom>
          <a:ln w="34925">
            <a:solidFill>
              <a:srgbClr val="C00000"/>
            </a:solidFill>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414761</xdr:colOff>
      <xdr:row>24</xdr:row>
      <xdr:rowOff>12122</xdr:rowOff>
    </xdr:from>
    <xdr:to>
      <xdr:col>5</xdr:col>
      <xdr:colOff>723024</xdr:colOff>
      <xdr:row>24</xdr:row>
      <xdr:rowOff>17317</xdr:rowOff>
    </xdr:to>
    <xdr:cxnSp macro="">
      <xdr:nvCxnSpPr>
        <xdr:cNvPr id="2" name="Conector recto de flecha 1">
          <a:extLst>
            <a:ext uri="{FF2B5EF4-FFF2-40B4-BE49-F238E27FC236}">
              <a16:creationId xmlns:a16="http://schemas.microsoft.com/office/drawing/2014/main" id="{00000000-0008-0000-0200-000002000000}"/>
            </a:ext>
          </a:extLst>
        </xdr:cNvPr>
        <xdr:cNvCxnSpPr/>
      </xdr:nvCxnSpPr>
      <xdr:spPr>
        <a:xfrm>
          <a:off x="4224761" y="4650797"/>
          <a:ext cx="308263" cy="5195"/>
        </a:xfrm>
        <a:prstGeom prst="straightConnector1">
          <a:avLst/>
        </a:prstGeom>
        <a:ln w="41275">
          <a:solidFill>
            <a:srgbClr val="002060"/>
          </a:solidFill>
          <a:tailEnd type="triangle" w="lg"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733425</xdr:colOff>
      <xdr:row>23</xdr:row>
      <xdr:rowOff>76200</xdr:rowOff>
    </xdr:from>
    <xdr:to>
      <xdr:col>5</xdr:col>
      <xdr:colOff>369735</xdr:colOff>
      <xdr:row>25</xdr:row>
      <xdr:rowOff>11001</xdr:rowOff>
    </xdr:to>
    <xdr:grpSp>
      <xdr:nvGrpSpPr>
        <xdr:cNvPr id="3" name="30 Grupo">
          <a:extLst>
            <a:ext uri="{FF2B5EF4-FFF2-40B4-BE49-F238E27FC236}">
              <a16:creationId xmlns:a16="http://schemas.microsoft.com/office/drawing/2014/main" id="{00000000-0008-0000-0200-000003000000}"/>
            </a:ext>
          </a:extLst>
        </xdr:cNvPr>
        <xdr:cNvGrpSpPr/>
      </xdr:nvGrpSpPr>
      <xdr:grpSpPr>
        <a:xfrm>
          <a:off x="3781425" y="4521200"/>
          <a:ext cx="398310" cy="323739"/>
          <a:chOff x="5868144" y="5710631"/>
          <a:chExt cx="1152128" cy="874147"/>
        </a:xfrm>
      </xdr:grpSpPr>
      <xdr:cxnSp macro="">
        <xdr:nvCxnSpPr>
          <xdr:cNvPr id="4" name="8 Conector recto">
            <a:extLst>
              <a:ext uri="{FF2B5EF4-FFF2-40B4-BE49-F238E27FC236}">
                <a16:creationId xmlns:a16="http://schemas.microsoft.com/office/drawing/2014/main" id="{00000000-0008-0000-0200-000004000000}"/>
              </a:ext>
            </a:extLst>
          </xdr:cNvPr>
          <xdr:cNvCxnSpPr/>
        </xdr:nvCxnSpPr>
        <xdr:spPr>
          <a:xfrm flipV="1">
            <a:off x="5868144" y="5721990"/>
            <a:ext cx="180019" cy="659338"/>
          </a:xfrm>
          <a:prstGeom prst="line">
            <a:avLst/>
          </a:prstGeom>
          <a:ln w="34925">
            <a:solidFill>
              <a:srgbClr val="C00000"/>
            </a:solidFill>
          </a:ln>
        </xdr:spPr>
        <xdr:style>
          <a:lnRef idx="1">
            <a:schemeClr val="accent1"/>
          </a:lnRef>
          <a:fillRef idx="0">
            <a:schemeClr val="accent1"/>
          </a:fillRef>
          <a:effectRef idx="0">
            <a:schemeClr val="accent1"/>
          </a:effectRef>
          <a:fontRef idx="minor">
            <a:schemeClr val="tx1"/>
          </a:fontRef>
        </xdr:style>
      </xdr:cxnSp>
      <xdr:cxnSp macro="">
        <xdr:nvCxnSpPr>
          <xdr:cNvPr id="5" name="14 Conector recto">
            <a:extLst>
              <a:ext uri="{FF2B5EF4-FFF2-40B4-BE49-F238E27FC236}">
                <a16:creationId xmlns:a16="http://schemas.microsoft.com/office/drawing/2014/main" id="{00000000-0008-0000-0200-000005000000}"/>
              </a:ext>
            </a:extLst>
          </xdr:cNvPr>
          <xdr:cNvCxnSpPr/>
        </xdr:nvCxnSpPr>
        <xdr:spPr>
          <a:xfrm flipH="1" flipV="1">
            <a:off x="6048165" y="5721990"/>
            <a:ext cx="180019" cy="811738"/>
          </a:xfrm>
          <a:prstGeom prst="line">
            <a:avLst/>
          </a:prstGeom>
          <a:ln w="34925">
            <a:solidFill>
              <a:srgbClr val="C00000"/>
            </a:solidFill>
          </a:ln>
        </xdr:spPr>
        <xdr:style>
          <a:lnRef idx="1">
            <a:schemeClr val="accent1"/>
          </a:lnRef>
          <a:fillRef idx="0">
            <a:schemeClr val="accent1"/>
          </a:fillRef>
          <a:effectRef idx="0">
            <a:schemeClr val="accent1"/>
          </a:effectRef>
          <a:fontRef idx="minor">
            <a:schemeClr val="tx1"/>
          </a:fontRef>
        </xdr:style>
      </xdr:cxnSp>
      <xdr:cxnSp macro="">
        <xdr:nvCxnSpPr>
          <xdr:cNvPr id="6" name="17 Conector recto">
            <a:extLst>
              <a:ext uri="{FF2B5EF4-FFF2-40B4-BE49-F238E27FC236}">
                <a16:creationId xmlns:a16="http://schemas.microsoft.com/office/drawing/2014/main" id="{00000000-0008-0000-0200-000006000000}"/>
              </a:ext>
            </a:extLst>
          </xdr:cNvPr>
          <xdr:cNvCxnSpPr/>
        </xdr:nvCxnSpPr>
        <xdr:spPr>
          <a:xfrm flipV="1">
            <a:off x="6228185" y="5721990"/>
            <a:ext cx="144016" cy="811738"/>
          </a:xfrm>
          <a:prstGeom prst="line">
            <a:avLst/>
          </a:prstGeom>
          <a:ln w="34925">
            <a:solidFill>
              <a:srgbClr val="C00000"/>
            </a:solidFill>
          </a:ln>
        </xdr:spPr>
        <xdr:style>
          <a:lnRef idx="1">
            <a:schemeClr val="accent1"/>
          </a:lnRef>
          <a:fillRef idx="0">
            <a:schemeClr val="accent1"/>
          </a:fillRef>
          <a:effectRef idx="0">
            <a:schemeClr val="accent1"/>
          </a:effectRef>
          <a:fontRef idx="minor">
            <a:schemeClr val="tx1"/>
          </a:fontRef>
        </xdr:style>
      </xdr:cxnSp>
      <xdr:cxnSp macro="">
        <xdr:nvCxnSpPr>
          <xdr:cNvPr id="7" name="21 Conector recto">
            <a:extLst>
              <a:ext uri="{FF2B5EF4-FFF2-40B4-BE49-F238E27FC236}">
                <a16:creationId xmlns:a16="http://schemas.microsoft.com/office/drawing/2014/main" id="{00000000-0008-0000-0200-000007000000}"/>
              </a:ext>
            </a:extLst>
          </xdr:cNvPr>
          <xdr:cNvCxnSpPr/>
        </xdr:nvCxnSpPr>
        <xdr:spPr>
          <a:xfrm flipH="1" flipV="1">
            <a:off x="6380585" y="5710631"/>
            <a:ext cx="180019" cy="670697"/>
          </a:xfrm>
          <a:prstGeom prst="line">
            <a:avLst/>
          </a:prstGeom>
          <a:ln w="34925">
            <a:solidFill>
              <a:srgbClr val="C00000"/>
            </a:solidFill>
          </a:ln>
        </xdr:spPr>
        <xdr:style>
          <a:lnRef idx="1">
            <a:schemeClr val="accent1"/>
          </a:lnRef>
          <a:fillRef idx="0">
            <a:schemeClr val="accent1"/>
          </a:fillRef>
          <a:effectRef idx="0">
            <a:schemeClr val="accent1"/>
          </a:effectRef>
          <a:fontRef idx="minor">
            <a:schemeClr val="tx1"/>
          </a:fontRef>
        </xdr:style>
      </xdr:cxnSp>
      <xdr:cxnSp macro="">
        <xdr:nvCxnSpPr>
          <xdr:cNvPr id="8" name="23 Conector recto">
            <a:extLst>
              <a:ext uri="{FF2B5EF4-FFF2-40B4-BE49-F238E27FC236}">
                <a16:creationId xmlns:a16="http://schemas.microsoft.com/office/drawing/2014/main" id="{00000000-0008-0000-0200-000008000000}"/>
              </a:ext>
            </a:extLst>
          </xdr:cNvPr>
          <xdr:cNvCxnSpPr/>
        </xdr:nvCxnSpPr>
        <xdr:spPr>
          <a:xfrm flipV="1">
            <a:off x="6560605" y="5721990"/>
            <a:ext cx="99629" cy="659338"/>
          </a:xfrm>
          <a:prstGeom prst="line">
            <a:avLst/>
          </a:prstGeom>
          <a:ln w="34925">
            <a:solidFill>
              <a:srgbClr val="C00000"/>
            </a:solidFill>
          </a:ln>
        </xdr:spPr>
        <xdr:style>
          <a:lnRef idx="1">
            <a:schemeClr val="accent1"/>
          </a:lnRef>
          <a:fillRef idx="0">
            <a:schemeClr val="accent1"/>
          </a:fillRef>
          <a:effectRef idx="0">
            <a:schemeClr val="accent1"/>
          </a:effectRef>
          <a:fontRef idx="minor">
            <a:schemeClr val="tx1"/>
          </a:fontRef>
        </xdr:style>
      </xdr:cxnSp>
      <xdr:cxnSp macro="">
        <xdr:nvCxnSpPr>
          <xdr:cNvPr id="9" name="26 Conector recto">
            <a:extLst>
              <a:ext uri="{FF2B5EF4-FFF2-40B4-BE49-F238E27FC236}">
                <a16:creationId xmlns:a16="http://schemas.microsoft.com/office/drawing/2014/main" id="{00000000-0008-0000-0200-000009000000}"/>
              </a:ext>
            </a:extLst>
          </xdr:cNvPr>
          <xdr:cNvCxnSpPr/>
        </xdr:nvCxnSpPr>
        <xdr:spPr>
          <a:xfrm flipH="1" flipV="1">
            <a:off x="6660233" y="5721992"/>
            <a:ext cx="216024" cy="862786"/>
          </a:xfrm>
          <a:prstGeom prst="line">
            <a:avLst/>
          </a:prstGeom>
          <a:ln w="34925">
            <a:solidFill>
              <a:srgbClr val="C00000"/>
            </a:solidFill>
          </a:ln>
        </xdr:spPr>
        <xdr:style>
          <a:lnRef idx="1">
            <a:schemeClr val="accent1"/>
          </a:lnRef>
          <a:fillRef idx="0">
            <a:schemeClr val="accent1"/>
          </a:fillRef>
          <a:effectRef idx="0">
            <a:schemeClr val="accent1"/>
          </a:effectRef>
          <a:fontRef idx="minor">
            <a:schemeClr val="tx1"/>
          </a:fontRef>
        </xdr:style>
      </xdr:cxnSp>
      <xdr:cxnSp macro="">
        <xdr:nvCxnSpPr>
          <xdr:cNvPr id="10" name="29 Conector recto">
            <a:extLst>
              <a:ext uri="{FF2B5EF4-FFF2-40B4-BE49-F238E27FC236}">
                <a16:creationId xmlns:a16="http://schemas.microsoft.com/office/drawing/2014/main" id="{00000000-0008-0000-0200-00000A000000}"/>
              </a:ext>
            </a:extLst>
          </xdr:cNvPr>
          <xdr:cNvCxnSpPr/>
        </xdr:nvCxnSpPr>
        <xdr:spPr>
          <a:xfrm flipV="1">
            <a:off x="6876256" y="5721992"/>
            <a:ext cx="144016" cy="862786"/>
          </a:xfrm>
          <a:prstGeom prst="line">
            <a:avLst/>
          </a:prstGeom>
          <a:ln w="34925">
            <a:solidFill>
              <a:srgbClr val="C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7</xdr:col>
      <xdr:colOff>33761</xdr:colOff>
      <xdr:row>23</xdr:row>
      <xdr:rowOff>183572</xdr:rowOff>
    </xdr:from>
    <xdr:to>
      <xdr:col>7</xdr:col>
      <xdr:colOff>342024</xdr:colOff>
      <xdr:row>23</xdr:row>
      <xdr:rowOff>188767</xdr:rowOff>
    </xdr:to>
    <xdr:cxnSp macro="">
      <xdr:nvCxnSpPr>
        <xdr:cNvPr id="11" name="Conector recto de flecha 10">
          <a:extLst>
            <a:ext uri="{FF2B5EF4-FFF2-40B4-BE49-F238E27FC236}">
              <a16:creationId xmlns:a16="http://schemas.microsoft.com/office/drawing/2014/main" id="{00000000-0008-0000-0200-00000B000000}"/>
            </a:ext>
          </a:extLst>
        </xdr:cNvPr>
        <xdr:cNvCxnSpPr/>
      </xdr:nvCxnSpPr>
      <xdr:spPr>
        <a:xfrm>
          <a:off x="5567786" y="4631747"/>
          <a:ext cx="308263" cy="5195"/>
        </a:xfrm>
        <a:prstGeom prst="straightConnector1">
          <a:avLst/>
        </a:prstGeom>
        <a:ln w="41275">
          <a:solidFill>
            <a:srgbClr val="002060"/>
          </a:solidFill>
          <a:tailEnd type="triangle" w="lg"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345831</xdr:colOff>
      <xdr:row>23</xdr:row>
      <xdr:rowOff>52021</xdr:rowOff>
    </xdr:from>
    <xdr:to>
      <xdr:col>7</xdr:col>
      <xdr:colOff>744141</xdr:colOff>
      <xdr:row>24</xdr:row>
      <xdr:rowOff>184649</xdr:rowOff>
    </xdr:to>
    <xdr:grpSp>
      <xdr:nvGrpSpPr>
        <xdr:cNvPr id="12" name="30 Grupo">
          <a:extLst>
            <a:ext uri="{FF2B5EF4-FFF2-40B4-BE49-F238E27FC236}">
              <a16:creationId xmlns:a16="http://schemas.microsoft.com/office/drawing/2014/main" id="{00000000-0008-0000-0200-00000C000000}"/>
            </a:ext>
          </a:extLst>
        </xdr:cNvPr>
        <xdr:cNvGrpSpPr/>
      </xdr:nvGrpSpPr>
      <xdr:grpSpPr>
        <a:xfrm>
          <a:off x="5878269" y="4497021"/>
          <a:ext cx="398310" cy="323128"/>
          <a:chOff x="5868144" y="5710631"/>
          <a:chExt cx="1152128" cy="874147"/>
        </a:xfrm>
      </xdr:grpSpPr>
      <xdr:cxnSp macro="">
        <xdr:nvCxnSpPr>
          <xdr:cNvPr id="13" name="8 Conector recto">
            <a:extLst>
              <a:ext uri="{FF2B5EF4-FFF2-40B4-BE49-F238E27FC236}">
                <a16:creationId xmlns:a16="http://schemas.microsoft.com/office/drawing/2014/main" id="{00000000-0008-0000-0200-00000D000000}"/>
              </a:ext>
            </a:extLst>
          </xdr:cNvPr>
          <xdr:cNvCxnSpPr/>
        </xdr:nvCxnSpPr>
        <xdr:spPr>
          <a:xfrm flipV="1">
            <a:off x="5868144" y="5721990"/>
            <a:ext cx="180019" cy="659338"/>
          </a:xfrm>
          <a:prstGeom prst="line">
            <a:avLst/>
          </a:prstGeom>
          <a:ln w="34925">
            <a:solidFill>
              <a:srgbClr val="C00000"/>
            </a:solidFill>
          </a:ln>
        </xdr:spPr>
        <xdr:style>
          <a:lnRef idx="1">
            <a:schemeClr val="accent1"/>
          </a:lnRef>
          <a:fillRef idx="0">
            <a:schemeClr val="accent1"/>
          </a:fillRef>
          <a:effectRef idx="0">
            <a:schemeClr val="accent1"/>
          </a:effectRef>
          <a:fontRef idx="minor">
            <a:schemeClr val="tx1"/>
          </a:fontRef>
        </xdr:style>
      </xdr:cxnSp>
      <xdr:cxnSp macro="">
        <xdr:nvCxnSpPr>
          <xdr:cNvPr id="14" name="14 Conector recto">
            <a:extLst>
              <a:ext uri="{FF2B5EF4-FFF2-40B4-BE49-F238E27FC236}">
                <a16:creationId xmlns:a16="http://schemas.microsoft.com/office/drawing/2014/main" id="{00000000-0008-0000-0200-00000E000000}"/>
              </a:ext>
            </a:extLst>
          </xdr:cNvPr>
          <xdr:cNvCxnSpPr/>
        </xdr:nvCxnSpPr>
        <xdr:spPr>
          <a:xfrm flipH="1" flipV="1">
            <a:off x="6048165" y="5721990"/>
            <a:ext cx="180019" cy="811738"/>
          </a:xfrm>
          <a:prstGeom prst="line">
            <a:avLst/>
          </a:prstGeom>
          <a:ln w="34925">
            <a:solidFill>
              <a:srgbClr val="C00000"/>
            </a:solidFill>
          </a:ln>
        </xdr:spPr>
        <xdr:style>
          <a:lnRef idx="1">
            <a:schemeClr val="accent1"/>
          </a:lnRef>
          <a:fillRef idx="0">
            <a:schemeClr val="accent1"/>
          </a:fillRef>
          <a:effectRef idx="0">
            <a:schemeClr val="accent1"/>
          </a:effectRef>
          <a:fontRef idx="minor">
            <a:schemeClr val="tx1"/>
          </a:fontRef>
        </xdr:style>
      </xdr:cxnSp>
      <xdr:cxnSp macro="">
        <xdr:nvCxnSpPr>
          <xdr:cNvPr id="15" name="17 Conector recto">
            <a:extLst>
              <a:ext uri="{FF2B5EF4-FFF2-40B4-BE49-F238E27FC236}">
                <a16:creationId xmlns:a16="http://schemas.microsoft.com/office/drawing/2014/main" id="{00000000-0008-0000-0200-00000F000000}"/>
              </a:ext>
            </a:extLst>
          </xdr:cNvPr>
          <xdr:cNvCxnSpPr/>
        </xdr:nvCxnSpPr>
        <xdr:spPr>
          <a:xfrm flipV="1">
            <a:off x="6228185" y="5721990"/>
            <a:ext cx="144016" cy="811738"/>
          </a:xfrm>
          <a:prstGeom prst="line">
            <a:avLst/>
          </a:prstGeom>
          <a:ln w="34925">
            <a:solidFill>
              <a:srgbClr val="C00000"/>
            </a:solidFill>
          </a:ln>
        </xdr:spPr>
        <xdr:style>
          <a:lnRef idx="1">
            <a:schemeClr val="accent1"/>
          </a:lnRef>
          <a:fillRef idx="0">
            <a:schemeClr val="accent1"/>
          </a:fillRef>
          <a:effectRef idx="0">
            <a:schemeClr val="accent1"/>
          </a:effectRef>
          <a:fontRef idx="minor">
            <a:schemeClr val="tx1"/>
          </a:fontRef>
        </xdr:style>
      </xdr:cxnSp>
      <xdr:cxnSp macro="">
        <xdr:nvCxnSpPr>
          <xdr:cNvPr id="16" name="21 Conector recto">
            <a:extLst>
              <a:ext uri="{FF2B5EF4-FFF2-40B4-BE49-F238E27FC236}">
                <a16:creationId xmlns:a16="http://schemas.microsoft.com/office/drawing/2014/main" id="{00000000-0008-0000-0200-000010000000}"/>
              </a:ext>
            </a:extLst>
          </xdr:cNvPr>
          <xdr:cNvCxnSpPr/>
        </xdr:nvCxnSpPr>
        <xdr:spPr>
          <a:xfrm flipH="1" flipV="1">
            <a:off x="6380585" y="5710631"/>
            <a:ext cx="180019" cy="670697"/>
          </a:xfrm>
          <a:prstGeom prst="line">
            <a:avLst/>
          </a:prstGeom>
          <a:ln w="34925">
            <a:solidFill>
              <a:srgbClr val="C00000"/>
            </a:solidFill>
          </a:ln>
        </xdr:spPr>
        <xdr:style>
          <a:lnRef idx="1">
            <a:schemeClr val="accent1"/>
          </a:lnRef>
          <a:fillRef idx="0">
            <a:schemeClr val="accent1"/>
          </a:fillRef>
          <a:effectRef idx="0">
            <a:schemeClr val="accent1"/>
          </a:effectRef>
          <a:fontRef idx="minor">
            <a:schemeClr val="tx1"/>
          </a:fontRef>
        </xdr:style>
      </xdr:cxnSp>
      <xdr:cxnSp macro="">
        <xdr:nvCxnSpPr>
          <xdr:cNvPr id="17" name="23 Conector recto">
            <a:extLst>
              <a:ext uri="{FF2B5EF4-FFF2-40B4-BE49-F238E27FC236}">
                <a16:creationId xmlns:a16="http://schemas.microsoft.com/office/drawing/2014/main" id="{00000000-0008-0000-0200-000011000000}"/>
              </a:ext>
            </a:extLst>
          </xdr:cNvPr>
          <xdr:cNvCxnSpPr/>
        </xdr:nvCxnSpPr>
        <xdr:spPr>
          <a:xfrm flipV="1">
            <a:off x="6560605" y="5721990"/>
            <a:ext cx="99629" cy="659338"/>
          </a:xfrm>
          <a:prstGeom prst="line">
            <a:avLst/>
          </a:prstGeom>
          <a:ln w="34925">
            <a:solidFill>
              <a:srgbClr val="C00000"/>
            </a:solidFill>
          </a:ln>
        </xdr:spPr>
        <xdr:style>
          <a:lnRef idx="1">
            <a:schemeClr val="accent1"/>
          </a:lnRef>
          <a:fillRef idx="0">
            <a:schemeClr val="accent1"/>
          </a:fillRef>
          <a:effectRef idx="0">
            <a:schemeClr val="accent1"/>
          </a:effectRef>
          <a:fontRef idx="minor">
            <a:schemeClr val="tx1"/>
          </a:fontRef>
        </xdr:style>
      </xdr:cxnSp>
      <xdr:cxnSp macro="">
        <xdr:nvCxnSpPr>
          <xdr:cNvPr id="18" name="26 Conector recto">
            <a:extLst>
              <a:ext uri="{FF2B5EF4-FFF2-40B4-BE49-F238E27FC236}">
                <a16:creationId xmlns:a16="http://schemas.microsoft.com/office/drawing/2014/main" id="{00000000-0008-0000-0200-000012000000}"/>
              </a:ext>
            </a:extLst>
          </xdr:cNvPr>
          <xdr:cNvCxnSpPr/>
        </xdr:nvCxnSpPr>
        <xdr:spPr>
          <a:xfrm flipH="1" flipV="1">
            <a:off x="6660233" y="5721992"/>
            <a:ext cx="216024" cy="862786"/>
          </a:xfrm>
          <a:prstGeom prst="line">
            <a:avLst/>
          </a:prstGeom>
          <a:ln w="34925">
            <a:solidFill>
              <a:srgbClr val="C00000"/>
            </a:solidFill>
          </a:ln>
        </xdr:spPr>
        <xdr:style>
          <a:lnRef idx="1">
            <a:schemeClr val="accent1"/>
          </a:lnRef>
          <a:fillRef idx="0">
            <a:schemeClr val="accent1"/>
          </a:fillRef>
          <a:effectRef idx="0">
            <a:schemeClr val="accent1"/>
          </a:effectRef>
          <a:fontRef idx="minor">
            <a:schemeClr val="tx1"/>
          </a:fontRef>
        </xdr:style>
      </xdr:cxnSp>
      <xdr:cxnSp macro="">
        <xdr:nvCxnSpPr>
          <xdr:cNvPr id="19" name="29 Conector recto">
            <a:extLst>
              <a:ext uri="{FF2B5EF4-FFF2-40B4-BE49-F238E27FC236}">
                <a16:creationId xmlns:a16="http://schemas.microsoft.com/office/drawing/2014/main" id="{00000000-0008-0000-0200-000013000000}"/>
              </a:ext>
            </a:extLst>
          </xdr:cNvPr>
          <xdr:cNvCxnSpPr/>
        </xdr:nvCxnSpPr>
        <xdr:spPr>
          <a:xfrm flipV="1">
            <a:off x="6876256" y="5721992"/>
            <a:ext cx="144016" cy="862786"/>
          </a:xfrm>
          <a:prstGeom prst="line">
            <a:avLst/>
          </a:prstGeom>
          <a:ln w="34925">
            <a:solidFill>
              <a:srgbClr val="C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5</xdr:col>
      <xdr:colOff>296612</xdr:colOff>
      <xdr:row>34</xdr:row>
      <xdr:rowOff>21981</xdr:rowOff>
    </xdr:from>
    <xdr:to>
      <xdr:col>9</xdr:col>
      <xdr:colOff>249115</xdr:colOff>
      <xdr:row>35</xdr:row>
      <xdr:rowOff>155872</xdr:rowOff>
    </xdr:to>
    <mc:AlternateContent xmlns:mc="http://schemas.openxmlformats.org/markup-compatibility/2006" xmlns:a14="http://schemas.microsoft.com/office/drawing/2010/main">
      <mc:Choice Requires="a14">
        <xdr:sp macro="" textlink="">
          <xdr:nvSpPr>
            <xdr:cNvPr id="20" name="CuadroTexto 5">
              <a:extLst>
                <a:ext uri="{FF2B5EF4-FFF2-40B4-BE49-F238E27FC236}">
                  <a16:creationId xmlns:a16="http://schemas.microsoft.com/office/drawing/2014/main" id="{00000000-0008-0000-0200-000014000000}"/>
                </a:ext>
              </a:extLst>
            </xdr:cNvPr>
            <xdr:cNvSpPr txBox="1"/>
          </xdr:nvSpPr>
          <xdr:spPr>
            <a:xfrm>
              <a:off x="4106612" y="6584706"/>
              <a:ext cx="3200528" cy="372016"/>
            </a:xfrm>
            <a:prstGeom prst="rect">
              <a:avLst/>
            </a:prstGeom>
            <a:solidFill>
              <a:srgbClr val="FFC000"/>
            </a:solidFill>
          </xdr:spPr>
          <xdr:style>
            <a:lnRef idx="0">
              <a:scrgbClr r="0" g="0" b="0"/>
            </a:lnRef>
            <a:fillRef idx="0">
              <a:scrgbClr r="0" g="0" b="0"/>
            </a:fillRef>
            <a:effectRef idx="0">
              <a:scrgbClr r="0" g="0" b="0"/>
            </a:effectRef>
            <a:fontRef idx="minor">
              <a:schemeClr val="tx1"/>
            </a:fontRef>
          </xdr:style>
          <xdr:txBody>
            <a:bodyPr wrap="square" lIns="0" tIns="0" rIns="0" bIns="0" rtlCol="0" anchor="t">
              <a:spAutoFit/>
            </a:bodyPr>
            <a:lstStyle>
              <a:defPPr>
                <a:defRPr lang="es-P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14:m>
                <m:oMathPara xmlns:m="http://schemas.openxmlformats.org/officeDocument/2006/math">
                  <m:oMathParaPr>
                    <m:jc m:val="centerGroup"/>
                  </m:oMathParaPr>
                  <m:oMath xmlns:m="http://schemas.openxmlformats.org/officeDocument/2006/math">
                    <m:r>
                      <a:rPr lang="es-PE" sz="2400" i="1">
                        <a:latin typeface="Cambria Math" panose="02040503050406030204" pitchFamily="18" charset="0"/>
                      </a:rPr>
                      <m:t>𝑀</m:t>
                    </m:r>
                    <m:r>
                      <a:rPr lang="es-PE" sz="2400" i="1">
                        <a:latin typeface="Cambria Math" panose="02040503050406030204" pitchFamily="18" charset="0"/>
                      </a:rPr>
                      <m:t>=</m:t>
                    </m:r>
                    <m:r>
                      <a:rPr lang="es-PE" sz="2400" i="1">
                        <a:latin typeface="Cambria Math" panose="02040503050406030204" pitchFamily="18" charset="0"/>
                      </a:rPr>
                      <m:t>𝑑</m:t>
                    </m:r>
                    <m:r>
                      <a:rPr lang="es-PE" sz="2400" i="1">
                        <a:latin typeface="Cambria Math" panose="02040503050406030204" pitchFamily="18" charset="0"/>
                      </a:rPr>
                      <m:t>×</m:t>
                    </m:r>
                    <m:d>
                      <m:dPr>
                        <m:ctrlPr>
                          <a:rPr lang="es-PE" sz="2400" i="1">
                            <a:latin typeface="Cambria Math" panose="02040503050406030204" pitchFamily="18" charset="0"/>
                          </a:rPr>
                        </m:ctrlPr>
                      </m:dPr>
                      <m:e>
                        <m:r>
                          <a:rPr lang="es-PE" sz="2400" i="1">
                            <a:latin typeface="Cambria Math" panose="02040503050406030204" pitchFamily="18" charset="0"/>
                          </a:rPr>
                          <m:t>𝑇𝐸</m:t>
                        </m:r>
                        <m:r>
                          <a:rPr lang="es-PE" sz="2400" i="1">
                            <a:latin typeface="Cambria Math" panose="02040503050406030204" pitchFamily="18" charset="0"/>
                          </a:rPr>
                          <m:t>+</m:t>
                        </m:r>
                        <m:r>
                          <a:rPr lang="es-PE" sz="2400" i="1">
                            <a:latin typeface="Cambria Math" panose="02040503050406030204" pitchFamily="18" charset="0"/>
                          </a:rPr>
                          <m:t>𝑇</m:t>
                        </m:r>
                      </m:e>
                    </m:d>
                    <m:r>
                      <a:rPr lang="es-PE" sz="2400" i="1">
                        <a:latin typeface="Cambria Math" panose="02040503050406030204" pitchFamily="18" charset="0"/>
                      </a:rPr>
                      <m:t>+</m:t>
                    </m:r>
                    <m:r>
                      <a:rPr lang="es-PE" sz="2400" i="1">
                        <a:latin typeface="Cambria Math" panose="02040503050406030204" pitchFamily="18" charset="0"/>
                      </a:rPr>
                      <m:t>𝑆𝑆</m:t>
                    </m:r>
                  </m:oMath>
                </m:oMathPara>
              </a14:m>
              <a:endParaRPr lang="es-PE" sz="2400"/>
            </a:p>
          </xdr:txBody>
        </xdr:sp>
      </mc:Choice>
      <mc:Fallback xmlns="">
        <xdr:sp macro="" textlink="">
          <xdr:nvSpPr>
            <xdr:cNvPr id="20" name="CuadroTexto 5">
              <a:extLst>
                <a:ext uri="{FF2B5EF4-FFF2-40B4-BE49-F238E27FC236}">
                  <a16:creationId xmlns:a16="http://schemas.microsoft.com/office/drawing/2014/main" id="{860477FE-A34F-48E2-ACD8-0C0D642C2794}"/>
                </a:ext>
              </a:extLst>
            </xdr:cNvPr>
            <xdr:cNvSpPr txBox="1"/>
          </xdr:nvSpPr>
          <xdr:spPr>
            <a:xfrm>
              <a:off x="4106612" y="6584706"/>
              <a:ext cx="3200528" cy="372016"/>
            </a:xfrm>
            <a:prstGeom prst="rect">
              <a:avLst/>
            </a:prstGeom>
            <a:solidFill>
              <a:srgbClr val="FFC000"/>
            </a:solidFill>
          </xdr:spPr>
          <xdr:style>
            <a:lnRef idx="0">
              <a:scrgbClr r="0" g="0" b="0"/>
            </a:lnRef>
            <a:fillRef idx="0">
              <a:scrgbClr r="0" g="0" b="0"/>
            </a:fillRef>
            <a:effectRef idx="0">
              <a:scrgbClr r="0" g="0" b="0"/>
            </a:effectRef>
            <a:fontRef idx="minor">
              <a:schemeClr val="tx1"/>
            </a:fontRef>
          </xdr:style>
          <xdr:txBody>
            <a:bodyPr wrap="square" lIns="0" tIns="0" rIns="0" bIns="0" rtlCol="0" anchor="t">
              <a:spAutoFit/>
            </a:bodyPr>
            <a:lstStyle>
              <a:defPPr>
                <a:defRPr lang="es-P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r>
                <a:rPr lang="es-PE" sz="2400" i="0">
                  <a:latin typeface="Cambria Math" panose="02040503050406030204" pitchFamily="18" charset="0"/>
                </a:rPr>
                <a:t>𝑀=𝑑×(𝑇𝐸+𝑇)+𝑆𝑆</a:t>
              </a:r>
              <a:endParaRPr lang="es-PE" sz="2400"/>
            </a:p>
          </xdr:txBody>
        </xdr:sp>
      </mc:Fallback>
    </mc:AlternateContent>
    <xdr:clientData/>
  </xdr:twoCellAnchor>
  <xdr:twoCellAnchor>
    <xdr:from>
      <xdr:col>5</xdr:col>
      <xdr:colOff>256442</xdr:colOff>
      <xdr:row>30</xdr:row>
      <xdr:rowOff>42219</xdr:rowOff>
    </xdr:from>
    <xdr:to>
      <xdr:col>7</xdr:col>
      <xdr:colOff>740019</xdr:colOff>
      <xdr:row>33</xdr:row>
      <xdr:rowOff>37588</xdr:rowOff>
    </xdr:to>
    <mc:AlternateContent xmlns:mc="http://schemas.openxmlformats.org/markup-compatibility/2006" xmlns:a14="http://schemas.microsoft.com/office/drawing/2010/main">
      <mc:Choice Requires="a14">
        <xdr:sp macro="" textlink="">
          <xdr:nvSpPr>
            <xdr:cNvPr id="21" name="CuadroTexto 6">
              <a:extLst>
                <a:ext uri="{FF2B5EF4-FFF2-40B4-BE49-F238E27FC236}">
                  <a16:creationId xmlns:a16="http://schemas.microsoft.com/office/drawing/2014/main" id="{00000000-0008-0000-0200-000015000000}"/>
                </a:ext>
              </a:extLst>
            </xdr:cNvPr>
            <xdr:cNvSpPr txBox="1"/>
          </xdr:nvSpPr>
          <xdr:spPr>
            <a:xfrm>
              <a:off x="4066442" y="5833419"/>
              <a:ext cx="2207602" cy="576394"/>
            </a:xfrm>
            <a:prstGeom prst="rect">
              <a:avLst/>
            </a:prstGeom>
            <a:solidFill>
              <a:srgbClr val="FFC000"/>
            </a:solidFill>
          </xdr:spPr>
          <xdr:style>
            <a:lnRef idx="0">
              <a:scrgbClr r="0" g="0" b="0"/>
            </a:lnRef>
            <a:fillRef idx="0">
              <a:scrgbClr r="0" g="0" b="0"/>
            </a:fillRef>
            <a:effectRef idx="0">
              <a:scrgbClr r="0" g="0" b="0"/>
            </a:effectRef>
            <a:fontRef idx="minor">
              <a:schemeClr val="tx1"/>
            </a:fontRef>
          </xdr:style>
          <xdr:txBody>
            <a:bodyPr wrap="square" lIns="0" tIns="0" rIns="0" bIns="0" rtlCol="0" anchor="t">
              <a:spAutoFit/>
            </a:bodyPr>
            <a:lstStyle>
              <a:defPPr>
                <a:defRPr lang="es-P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14:m>
                <m:oMathPara xmlns:m="http://schemas.openxmlformats.org/officeDocument/2006/math">
                  <m:oMathParaPr>
                    <m:jc m:val="centerGroup"/>
                  </m:oMathParaPr>
                  <m:oMath xmlns:m="http://schemas.openxmlformats.org/officeDocument/2006/math">
                    <m:r>
                      <a:rPr lang="es-PE" sz="2000" i="1">
                        <a:latin typeface="Cambria Math" panose="02040503050406030204" pitchFamily="18" charset="0"/>
                      </a:rPr>
                      <m:t>𝐼𝑃</m:t>
                    </m:r>
                    <m:r>
                      <a:rPr lang="es-PE" sz="2000" i="0">
                        <a:latin typeface="Cambria Math" panose="02040503050406030204" pitchFamily="18" charset="0"/>
                      </a:rPr>
                      <m:t>=</m:t>
                    </m:r>
                    <m:f>
                      <m:fPr>
                        <m:ctrlPr>
                          <a:rPr lang="es-PE" sz="2000" i="1">
                            <a:latin typeface="Cambria Math" panose="02040503050406030204" pitchFamily="18" charset="0"/>
                          </a:rPr>
                        </m:ctrlPr>
                      </m:fPr>
                      <m:num>
                        <m:r>
                          <a:rPr lang="es-PE" sz="2000" i="1">
                            <a:latin typeface="Cambria Math" panose="02040503050406030204" pitchFamily="18" charset="0"/>
                          </a:rPr>
                          <m:t>𝐷</m:t>
                        </m:r>
                        <m:r>
                          <a:rPr lang="es-PE" sz="2000" i="0">
                            <a:latin typeface="Cambria Math" panose="02040503050406030204" pitchFamily="18" charset="0"/>
                          </a:rPr>
                          <m:t>×</m:t>
                        </m:r>
                        <m:r>
                          <a:rPr lang="es-PE" sz="2000" i="1">
                            <a:latin typeface="Cambria Math" panose="02040503050406030204" pitchFamily="18" charset="0"/>
                          </a:rPr>
                          <m:t>𝑇</m:t>
                        </m:r>
                      </m:num>
                      <m:den>
                        <m:r>
                          <a:rPr lang="es-PE" sz="2000" i="0">
                            <a:latin typeface="Cambria Math" panose="02040503050406030204" pitchFamily="18" charset="0"/>
                          </a:rPr>
                          <m:t>2</m:t>
                        </m:r>
                      </m:den>
                    </m:f>
                    <m:r>
                      <a:rPr lang="es-PE" sz="2000" i="0">
                        <a:latin typeface="Cambria Math" panose="02040503050406030204" pitchFamily="18" charset="0"/>
                      </a:rPr>
                      <m:t>+</m:t>
                    </m:r>
                    <m:r>
                      <a:rPr lang="es-PE" sz="2000" i="1">
                        <a:latin typeface="Cambria Math" panose="02040503050406030204" pitchFamily="18" charset="0"/>
                      </a:rPr>
                      <m:t>𝑆𝑆</m:t>
                    </m:r>
                  </m:oMath>
                </m:oMathPara>
              </a14:m>
              <a:endParaRPr lang="es-PE" sz="2000"/>
            </a:p>
          </xdr:txBody>
        </xdr:sp>
      </mc:Choice>
      <mc:Fallback xmlns="">
        <xdr:sp macro="" textlink="">
          <xdr:nvSpPr>
            <xdr:cNvPr id="21" name="CuadroTexto 6">
              <a:extLst>
                <a:ext uri="{FF2B5EF4-FFF2-40B4-BE49-F238E27FC236}">
                  <a16:creationId xmlns:a16="http://schemas.microsoft.com/office/drawing/2014/main" id="{3F8D2B38-9EFC-4417-B5B6-84026ADA3475}"/>
                </a:ext>
              </a:extLst>
            </xdr:cNvPr>
            <xdr:cNvSpPr txBox="1"/>
          </xdr:nvSpPr>
          <xdr:spPr>
            <a:xfrm>
              <a:off x="4066442" y="5833419"/>
              <a:ext cx="2207602" cy="576394"/>
            </a:xfrm>
            <a:prstGeom prst="rect">
              <a:avLst/>
            </a:prstGeom>
            <a:solidFill>
              <a:srgbClr val="FFC000"/>
            </a:solidFill>
          </xdr:spPr>
          <xdr:style>
            <a:lnRef idx="0">
              <a:scrgbClr r="0" g="0" b="0"/>
            </a:lnRef>
            <a:fillRef idx="0">
              <a:scrgbClr r="0" g="0" b="0"/>
            </a:fillRef>
            <a:effectRef idx="0">
              <a:scrgbClr r="0" g="0" b="0"/>
            </a:effectRef>
            <a:fontRef idx="minor">
              <a:schemeClr val="tx1"/>
            </a:fontRef>
          </xdr:style>
          <xdr:txBody>
            <a:bodyPr wrap="square" lIns="0" tIns="0" rIns="0" bIns="0" rtlCol="0" anchor="t">
              <a:spAutoFit/>
            </a:bodyPr>
            <a:lstStyle>
              <a:defPPr>
                <a:defRPr lang="es-P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r>
                <a:rPr lang="es-PE" sz="2000" i="0">
                  <a:latin typeface="Cambria Math" panose="02040503050406030204" pitchFamily="18" charset="0"/>
                </a:rPr>
                <a:t>𝐼𝑃=(𝐷×𝑇)/2+𝑆𝑆</a:t>
              </a:r>
              <a:endParaRPr lang="es-PE" sz="2000"/>
            </a:p>
          </xdr:txBody>
        </xdr:sp>
      </mc:Fallback>
    </mc:AlternateContent>
    <xdr:clientData/>
  </xdr:twoCellAnchor>
  <xdr:twoCellAnchor>
    <xdr:from>
      <xdr:col>7</xdr:col>
      <xdr:colOff>301625</xdr:colOff>
      <xdr:row>35</xdr:row>
      <xdr:rowOff>142875</xdr:rowOff>
    </xdr:from>
    <xdr:to>
      <xdr:col>9</xdr:col>
      <xdr:colOff>252131</xdr:colOff>
      <xdr:row>41</xdr:row>
      <xdr:rowOff>75196</xdr:rowOff>
    </xdr:to>
    <mc:AlternateContent xmlns:mc="http://schemas.openxmlformats.org/markup-compatibility/2006" xmlns:a14="http://schemas.microsoft.com/office/drawing/2010/main">
      <mc:Choice Requires="a14">
        <xdr:sp macro="" textlink="">
          <xdr:nvSpPr>
            <xdr:cNvPr id="22" name="CuadroTexto 46">
              <a:extLst>
                <a:ext uri="{FF2B5EF4-FFF2-40B4-BE49-F238E27FC236}">
                  <a16:creationId xmlns:a16="http://schemas.microsoft.com/office/drawing/2014/main" id="{00000000-0008-0000-0200-000016000000}"/>
                </a:ext>
              </a:extLst>
            </xdr:cNvPr>
            <xdr:cNvSpPr txBox="1"/>
          </xdr:nvSpPr>
          <xdr:spPr>
            <a:xfrm>
              <a:off x="5834063" y="6937375"/>
              <a:ext cx="1474506" cy="1091196"/>
            </a:xfrm>
            <a:prstGeom prst="rect">
              <a:avLst/>
            </a:prstGeom>
            <a:solidFill>
              <a:schemeClr val="accent6">
                <a:lumMod val="40000"/>
                <a:lumOff val="60000"/>
              </a:schemeClr>
            </a:solidFill>
          </xdr:spPr>
          <xdr:style>
            <a:lnRef idx="0">
              <a:scrgbClr r="0" g="0" b="0"/>
            </a:lnRef>
            <a:fillRef idx="0">
              <a:scrgbClr r="0" g="0" b="0"/>
            </a:fillRef>
            <a:effectRef idx="0">
              <a:scrgbClr r="0" g="0" b="0"/>
            </a:effectRef>
            <a:fontRef idx="minor">
              <a:schemeClr val="tx1"/>
            </a:fontRef>
          </xdr:style>
          <xdr:txBody>
            <a:bodyPr wrap="square" lIns="0" tIns="0" rIns="0" bIns="0" rtlCol="0" anchor="t">
              <a:spAutoFit/>
            </a:bodyPr>
            <a:lstStyle>
              <a:defPPr>
                <a:defRPr lang="es-P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14:m>
                <m:oMathPara xmlns:m="http://schemas.openxmlformats.org/officeDocument/2006/math">
                  <m:oMathParaPr>
                    <m:jc m:val="centerGroup"/>
                  </m:oMathParaPr>
                  <m:oMath xmlns:m="http://schemas.openxmlformats.org/officeDocument/2006/math">
                    <m:r>
                      <a:rPr lang="es-PE" sz="2400" i="1">
                        <a:latin typeface="Cambria Math" panose="02040503050406030204" pitchFamily="18" charset="0"/>
                      </a:rPr>
                      <m:t>𝑄</m:t>
                    </m:r>
                    <m:r>
                      <a:rPr lang="es-PE" sz="2400" i="0">
                        <a:latin typeface="Cambria Math" panose="02040503050406030204" pitchFamily="18" charset="0"/>
                      </a:rPr>
                      <m:t>=</m:t>
                    </m:r>
                    <m:rad>
                      <m:radPr>
                        <m:degHide m:val="on"/>
                        <m:ctrlPr>
                          <a:rPr lang="es-PE" sz="2400" i="1">
                            <a:latin typeface="Cambria Math" panose="02040503050406030204" pitchFamily="18" charset="0"/>
                          </a:rPr>
                        </m:ctrlPr>
                      </m:radPr>
                      <m:deg/>
                      <m:e>
                        <m:f>
                          <m:fPr>
                            <m:ctrlPr>
                              <a:rPr lang="es-PE" sz="2400" i="1">
                                <a:latin typeface="Cambria Math" panose="02040503050406030204" pitchFamily="18" charset="0"/>
                              </a:rPr>
                            </m:ctrlPr>
                          </m:fPr>
                          <m:num>
                            <m:r>
                              <a:rPr lang="es-PE" sz="2400" i="0">
                                <a:latin typeface="Cambria Math" panose="02040503050406030204" pitchFamily="18" charset="0"/>
                              </a:rPr>
                              <m:t>2</m:t>
                            </m:r>
                            <m:r>
                              <a:rPr lang="es-PE" sz="2400" i="1">
                                <a:latin typeface="Cambria Math" panose="02040503050406030204" pitchFamily="18" charset="0"/>
                              </a:rPr>
                              <m:t>𝐷𝑆</m:t>
                            </m:r>
                          </m:num>
                          <m:den>
                            <m:r>
                              <a:rPr lang="es-PE" sz="2400" i="1">
                                <a:latin typeface="Cambria Math" panose="02040503050406030204" pitchFamily="18" charset="0"/>
                              </a:rPr>
                              <m:t>𝐼𝐶</m:t>
                            </m:r>
                          </m:den>
                        </m:f>
                      </m:e>
                    </m:rad>
                  </m:oMath>
                </m:oMathPara>
              </a14:m>
              <a:endParaRPr lang="es-PE" sz="3600"/>
            </a:p>
          </xdr:txBody>
        </xdr:sp>
      </mc:Choice>
      <mc:Fallback xmlns="">
        <xdr:sp macro="" textlink="">
          <xdr:nvSpPr>
            <xdr:cNvPr id="22" name="CuadroTexto 46">
              <a:extLst>
                <a:ext uri="{FF2B5EF4-FFF2-40B4-BE49-F238E27FC236}">
                  <a16:creationId xmlns:a16="http://schemas.microsoft.com/office/drawing/2014/main" id="{25F19698-E729-40AC-92B8-DBC9996D475B}"/>
                </a:ext>
              </a:extLst>
            </xdr:cNvPr>
            <xdr:cNvSpPr txBox="1"/>
          </xdr:nvSpPr>
          <xdr:spPr>
            <a:xfrm>
              <a:off x="5834063" y="6937375"/>
              <a:ext cx="1474506" cy="1091196"/>
            </a:xfrm>
            <a:prstGeom prst="rect">
              <a:avLst/>
            </a:prstGeom>
            <a:solidFill>
              <a:schemeClr val="accent6">
                <a:lumMod val="40000"/>
                <a:lumOff val="60000"/>
              </a:schemeClr>
            </a:solidFill>
          </xdr:spPr>
          <xdr:style>
            <a:lnRef idx="0">
              <a:scrgbClr r="0" g="0" b="0"/>
            </a:lnRef>
            <a:fillRef idx="0">
              <a:scrgbClr r="0" g="0" b="0"/>
            </a:fillRef>
            <a:effectRef idx="0">
              <a:scrgbClr r="0" g="0" b="0"/>
            </a:effectRef>
            <a:fontRef idx="minor">
              <a:schemeClr val="tx1"/>
            </a:fontRef>
          </xdr:style>
          <xdr:txBody>
            <a:bodyPr wrap="square" lIns="0" tIns="0" rIns="0" bIns="0" rtlCol="0" anchor="t">
              <a:spAutoFit/>
            </a:bodyPr>
            <a:lstStyle>
              <a:defPPr>
                <a:defRPr lang="es-P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r>
                <a:rPr lang="es-PE" sz="2400" i="0">
                  <a:latin typeface="Cambria Math" panose="02040503050406030204" pitchFamily="18" charset="0"/>
                </a:rPr>
                <a:t>𝑄=√(2𝐷𝑆/𝐼𝐶)</a:t>
              </a:r>
              <a:endParaRPr lang="es-PE" sz="3600"/>
            </a:p>
          </xdr:txBody>
        </xdr:sp>
      </mc:Fallback>
    </mc:AlternateContent>
    <xdr:clientData/>
  </xdr:twoCellAnchor>
  <xdr:twoCellAnchor>
    <xdr:from>
      <xdr:col>10</xdr:col>
      <xdr:colOff>596841</xdr:colOff>
      <xdr:row>36</xdr:row>
      <xdr:rowOff>94657</xdr:rowOff>
    </xdr:from>
    <xdr:to>
      <xdr:col>12</xdr:col>
      <xdr:colOff>115562</xdr:colOff>
      <xdr:row>40</xdr:row>
      <xdr:rowOff>131350</xdr:rowOff>
    </xdr:to>
    <mc:AlternateContent xmlns:mc="http://schemas.openxmlformats.org/markup-compatibility/2006" xmlns:a14="http://schemas.microsoft.com/office/drawing/2010/main">
      <mc:Choice Requires="a14">
        <xdr:sp macro="" textlink="">
          <xdr:nvSpPr>
            <xdr:cNvPr id="23" name="CuadroTexto 2">
              <a:extLst>
                <a:ext uri="{FF2B5EF4-FFF2-40B4-BE49-F238E27FC236}">
                  <a16:creationId xmlns:a16="http://schemas.microsoft.com/office/drawing/2014/main" id="{00000000-0008-0000-0200-000017000000}"/>
                </a:ext>
              </a:extLst>
            </xdr:cNvPr>
            <xdr:cNvSpPr txBox="1"/>
          </xdr:nvSpPr>
          <xdr:spPr>
            <a:xfrm>
              <a:off x="8415279" y="7079657"/>
              <a:ext cx="1042721" cy="806631"/>
            </a:xfrm>
            <a:prstGeom prst="rect">
              <a:avLst/>
            </a:prstGeom>
            <a:solidFill>
              <a:srgbClr val="FFFF99"/>
            </a:solidFill>
          </xdr:spPr>
          <xdr:style>
            <a:lnRef idx="0">
              <a:scrgbClr r="0" g="0" b="0"/>
            </a:lnRef>
            <a:fillRef idx="0">
              <a:scrgbClr r="0" g="0" b="0"/>
            </a:fillRef>
            <a:effectRef idx="0">
              <a:scrgbClr r="0" g="0" b="0"/>
            </a:effectRef>
            <a:fontRef idx="minor">
              <a:schemeClr val="tx1"/>
            </a:fontRef>
          </xdr:style>
          <xdr:txBody>
            <a:bodyPr wrap="square" lIns="0" tIns="0" rIns="0" bIns="0" rtlCol="0" anchor="t">
              <a:spAutoFit/>
            </a:bodyPr>
            <a:lstStyle>
              <a:defPPr>
                <a:defRPr lang="es-P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14:m>
                <m:oMathPara xmlns:m="http://schemas.openxmlformats.org/officeDocument/2006/math">
                  <m:oMathParaPr>
                    <m:jc m:val="centerGroup"/>
                  </m:oMathParaPr>
                  <m:oMath xmlns:m="http://schemas.openxmlformats.org/officeDocument/2006/math">
                    <m:r>
                      <a:rPr lang="es-PE" sz="2800" b="1" i="1">
                        <a:latin typeface="Cambria Math" panose="02040503050406030204" pitchFamily="18" charset="0"/>
                      </a:rPr>
                      <m:t>𝑻</m:t>
                    </m:r>
                    <m:r>
                      <a:rPr lang="es-PE" sz="2800" b="1" i="0">
                        <a:latin typeface="Cambria Math" panose="02040503050406030204" pitchFamily="18" charset="0"/>
                      </a:rPr>
                      <m:t>=</m:t>
                    </m:r>
                    <m:f>
                      <m:fPr>
                        <m:ctrlPr>
                          <a:rPr lang="es-PE" sz="2800" b="1" i="1">
                            <a:latin typeface="Cambria Math" panose="02040503050406030204" pitchFamily="18" charset="0"/>
                          </a:rPr>
                        </m:ctrlPr>
                      </m:fPr>
                      <m:num>
                        <m:r>
                          <a:rPr lang="es-PE" sz="2800" b="1" i="1">
                            <a:latin typeface="Cambria Math" panose="02040503050406030204" pitchFamily="18" charset="0"/>
                          </a:rPr>
                          <m:t>𝑸</m:t>
                        </m:r>
                      </m:num>
                      <m:den>
                        <m:r>
                          <a:rPr lang="es-PE" sz="2800" b="1" i="1">
                            <a:latin typeface="Cambria Math" panose="02040503050406030204" pitchFamily="18" charset="0"/>
                          </a:rPr>
                          <m:t>𝑫</m:t>
                        </m:r>
                      </m:den>
                    </m:f>
                  </m:oMath>
                </m:oMathPara>
              </a14:m>
              <a:endParaRPr lang="es-PE" sz="2800" b="1"/>
            </a:p>
          </xdr:txBody>
        </xdr:sp>
      </mc:Choice>
      <mc:Fallback xmlns="">
        <xdr:sp macro="" textlink="">
          <xdr:nvSpPr>
            <xdr:cNvPr id="23" name="CuadroTexto 2">
              <a:extLst>
                <a:ext uri="{FF2B5EF4-FFF2-40B4-BE49-F238E27FC236}">
                  <a16:creationId xmlns:a16="http://schemas.microsoft.com/office/drawing/2014/main" id="{68F333AB-5149-4FA1-B468-F1A6D3B97D39}"/>
                </a:ext>
              </a:extLst>
            </xdr:cNvPr>
            <xdr:cNvSpPr txBox="1"/>
          </xdr:nvSpPr>
          <xdr:spPr>
            <a:xfrm>
              <a:off x="8415279" y="7079657"/>
              <a:ext cx="1042721" cy="806631"/>
            </a:xfrm>
            <a:prstGeom prst="rect">
              <a:avLst/>
            </a:prstGeom>
            <a:solidFill>
              <a:srgbClr val="FFFF99"/>
            </a:solidFill>
          </xdr:spPr>
          <xdr:style>
            <a:lnRef idx="0">
              <a:scrgbClr r="0" g="0" b="0"/>
            </a:lnRef>
            <a:fillRef idx="0">
              <a:scrgbClr r="0" g="0" b="0"/>
            </a:fillRef>
            <a:effectRef idx="0">
              <a:scrgbClr r="0" g="0" b="0"/>
            </a:effectRef>
            <a:fontRef idx="minor">
              <a:schemeClr val="tx1"/>
            </a:fontRef>
          </xdr:style>
          <xdr:txBody>
            <a:bodyPr wrap="square" lIns="0" tIns="0" rIns="0" bIns="0" rtlCol="0" anchor="t">
              <a:spAutoFit/>
            </a:bodyPr>
            <a:lstStyle>
              <a:defPPr>
                <a:defRPr lang="es-P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r>
                <a:rPr lang="es-PE" sz="2800" b="1" i="0">
                  <a:latin typeface="Cambria Math" panose="02040503050406030204" pitchFamily="18" charset="0"/>
                </a:rPr>
                <a:t>𝑻=𝑸/𝑫</a:t>
              </a:r>
              <a:endParaRPr lang="es-PE" sz="2800" b="1"/>
            </a:p>
          </xdr:txBody>
        </xdr:sp>
      </mc:Fallback>
    </mc:AlternateContent>
    <xdr:clientData/>
  </xdr:twoCellAnchor>
  <xdr:twoCellAnchor>
    <xdr:from>
      <xdr:col>11</xdr:col>
      <xdr:colOff>184015</xdr:colOff>
      <xdr:row>25</xdr:row>
      <xdr:rowOff>26762</xdr:rowOff>
    </xdr:from>
    <xdr:to>
      <xdr:col>12</xdr:col>
      <xdr:colOff>730250</xdr:colOff>
      <xdr:row>28</xdr:row>
      <xdr:rowOff>182769</xdr:rowOff>
    </xdr:to>
    <mc:AlternateContent xmlns:mc="http://schemas.openxmlformats.org/markup-compatibility/2006" xmlns:a14="http://schemas.microsoft.com/office/drawing/2010/main">
      <mc:Choice Requires="a14">
        <xdr:sp macro="" textlink="">
          <xdr:nvSpPr>
            <xdr:cNvPr id="25" name="CuadroTexto 7">
              <a:extLst>
                <a:ext uri="{FF2B5EF4-FFF2-40B4-BE49-F238E27FC236}">
                  <a16:creationId xmlns:a16="http://schemas.microsoft.com/office/drawing/2014/main" id="{00000000-0008-0000-0200-000019000000}"/>
                </a:ext>
              </a:extLst>
            </xdr:cNvPr>
            <xdr:cNvSpPr txBox="1"/>
          </xdr:nvSpPr>
          <xdr:spPr>
            <a:xfrm>
              <a:off x="8764453" y="4860700"/>
              <a:ext cx="1308235" cy="727507"/>
            </a:xfrm>
            <a:prstGeom prst="rect">
              <a:avLst/>
            </a:prstGeom>
            <a:solidFill>
              <a:schemeClr val="accent4">
                <a:lumMod val="60000"/>
                <a:lumOff val="40000"/>
              </a:schemeClr>
            </a:solidFill>
          </xdr:spPr>
          <xdr:style>
            <a:lnRef idx="0">
              <a:scrgbClr r="0" g="0" b="0"/>
            </a:lnRef>
            <a:fillRef idx="0">
              <a:scrgbClr r="0" g="0" b="0"/>
            </a:fillRef>
            <a:effectRef idx="0">
              <a:scrgbClr r="0" g="0" b="0"/>
            </a:effectRef>
            <a:fontRef idx="minor">
              <a:schemeClr val="tx1"/>
            </a:fontRef>
          </xdr:style>
          <xdr:txBody>
            <a:bodyPr wrap="square" lIns="0" tIns="0" rIns="0" bIns="0" rtlCol="0" anchor="t">
              <a:spAutoFit/>
            </a:bodyPr>
            <a:lstStyle>
              <a:defPPr>
                <a:defRPr lang="es-P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14:m>
                <m:oMathPara xmlns:m="http://schemas.openxmlformats.org/officeDocument/2006/math">
                  <m:oMathParaPr>
                    <m:jc m:val="centerGroup"/>
                  </m:oMathParaPr>
                  <m:oMath xmlns:m="http://schemas.openxmlformats.org/officeDocument/2006/math">
                    <m:f>
                      <m:fPr>
                        <m:ctrlPr>
                          <a:rPr lang="es-PE" sz="1600" b="1" i="1">
                            <a:latin typeface="Cambria Math" panose="02040503050406030204" pitchFamily="18" charset="0"/>
                          </a:rPr>
                        </m:ctrlPr>
                      </m:fPr>
                      <m:num>
                        <m:sSub>
                          <m:sSubPr>
                            <m:ctrlPr>
                              <a:rPr lang="es-PE" sz="1600" b="1" i="1">
                                <a:latin typeface="Cambria Math" panose="02040503050406030204" pitchFamily="18" charset="0"/>
                              </a:rPr>
                            </m:ctrlPr>
                          </m:sSubPr>
                          <m:e>
                            <m:r>
                              <a:rPr lang="es-PE" sz="1600" b="1" i="1">
                                <a:latin typeface="Cambria Math" panose="02040503050406030204" pitchFamily="18" charset="0"/>
                              </a:rPr>
                              <m:t>𝝈</m:t>
                            </m:r>
                          </m:e>
                          <m:sub>
                            <m:r>
                              <a:rPr lang="es-PE" sz="1600" b="1" i="0">
                                <a:latin typeface="Cambria Math" panose="02040503050406030204" pitchFamily="18" charset="0"/>
                              </a:rPr>
                              <m:t>𝟏</m:t>
                            </m:r>
                          </m:sub>
                        </m:sSub>
                      </m:num>
                      <m:den>
                        <m:sSub>
                          <m:sSubPr>
                            <m:ctrlPr>
                              <a:rPr lang="es-PE" sz="1600" b="1" i="1">
                                <a:latin typeface="Cambria Math" panose="02040503050406030204" pitchFamily="18" charset="0"/>
                              </a:rPr>
                            </m:ctrlPr>
                          </m:sSubPr>
                          <m:e>
                            <m:r>
                              <a:rPr lang="es-PE" sz="1600" b="1" i="1">
                                <a:latin typeface="Cambria Math" panose="02040503050406030204" pitchFamily="18" charset="0"/>
                              </a:rPr>
                              <m:t>𝝈</m:t>
                            </m:r>
                          </m:e>
                          <m:sub>
                            <m:r>
                              <a:rPr lang="es-PE" sz="1600" b="1" i="0">
                                <a:latin typeface="Cambria Math" panose="02040503050406030204" pitchFamily="18" charset="0"/>
                              </a:rPr>
                              <m:t>𝟐</m:t>
                            </m:r>
                          </m:sub>
                        </m:sSub>
                      </m:den>
                    </m:f>
                    <m:r>
                      <a:rPr lang="es-PE" sz="1600" b="1" i="0">
                        <a:latin typeface="Cambria Math" panose="02040503050406030204" pitchFamily="18" charset="0"/>
                      </a:rPr>
                      <m:t>=</m:t>
                    </m:r>
                    <m:rad>
                      <m:radPr>
                        <m:degHide m:val="on"/>
                        <m:ctrlPr>
                          <a:rPr lang="es-PE" sz="1600" b="1" i="1">
                            <a:latin typeface="Cambria Math" panose="02040503050406030204" pitchFamily="18" charset="0"/>
                          </a:rPr>
                        </m:ctrlPr>
                      </m:radPr>
                      <m:deg/>
                      <m:e>
                        <m:f>
                          <m:fPr>
                            <m:ctrlPr>
                              <a:rPr lang="es-PE" sz="1600" b="1" i="1">
                                <a:latin typeface="Cambria Math" panose="02040503050406030204" pitchFamily="18" charset="0"/>
                              </a:rPr>
                            </m:ctrlPr>
                          </m:fPr>
                          <m:num>
                            <m:sSub>
                              <m:sSubPr>
                                <m:ctrlPr>
                                  <a:rPr lang="es-PE" sz="1600" b="1" i="1">
                                    <a:latin typeface="Cambria Math" panose="02040503050406030204" pitchFamily="18" charset="0"/>
                                  </a:rPr>
                                </m:ctrlPr>
                              </m:sSubPr>
                              <m:e>
                                <m:r>
                                  <a:rPr lang="es-PE" sz="1600" b="1" i="1">
                                    <a:latin typeface="Cambria Math" panose="02040503050406030204" pitchFamily="18" charset="0"/>
                                  </a:rPr>
                                  <m:t>𝑻</m:t>
                                </m:r>
                              </m:e>
                              <m:sub>
                                <m:r>
                                  <a:rPr lang="es-PE" sz="1600" b="1" i="0">
                                    <a:latin typeface="Cambria Math" panose="02040503050406030204" pitchFamily="18" charset="0"/>
                                  </a:rPr>
                                  <m:t>𝟏</m:t>
                                </m:r>
                              </m:sub>
                            </m:sSub>
                          </m:num>
                          <m:den>
                            <m:r>
                              <a:rPr lang="es-PE" sz="1600" b="1" i="1">
                                <a:latin typeface="Cambria Math" panose="02040503050406030204" pitchFamily="18" charset="0"/>
                              </a:rPr>
                              <m:t>𝑻𝑬</m:t>
                            </m:r>
                            <m:r>
                              <a:rPr lang="es-PE" sz="1600" b="1" i="1">
                                <a:latin typeface="Cambria Math" panose="02040503050406030204" pitchFamily="18" charset="0"/>
                              </a:rPr>
                              <m:t>+</m:t>
                            </m:r>
                            <m:r>
                              <a:rPr lang="es-PE" sz="1600" b="1" i="1">
                                <a:latin typeface="Cambria Math" panose="02040503050406030204" pitchFamily="18" charset="0"/>
                              </a:rPr>
                              <m:t>𝑻</m:t>
                            </m:r>
                          </m:den>
                        </m:f>
                      </m:e>
                    </m:rad>
                  </m:oMath>
                </m:oMathPara>
              </a14:m>
              <a:endParaRPr lang="es-PE" sz="1600" b="1"/>
            </a:p>
          </xdr:txBody>
        </xdr:sp>
      </mc:Choice>
      <mc:Fallback xmlns="">
        <xdr:sp macro="" textlink="">
          <xdr:nvSpPr>
            <xdr:cNvPr id="25" name="CuadroTexto 7">
              <a:extLst>
                <a:ext uri="{FF2B5EF4-FFF2-40B4-BE49-F238E27FC236}">
                  <a16:creationId xmlns:a16="http://schemas.microsoft.com/office/drawing/2014/main" id="{00000000-0008-0000-0200-000019000000}"/>
                </a:ext>
              </a:extLst>
            </xdr:cNvPr>
            <xdr:cNvSpPr txBox="1"/>
          </xdr:nvSpPr>
          <xdr:spPr>
            <a:xfrm>
              <a:off x="8764453" y="4860700"/>
              <a:ext cx="1308235" cy="727507"/>
            </a:xfrm>
            <a:prstGeom prst="rect">
              <a:avLst/>
            </a:prstGeom>
            <a:solidFill>
              <a:schemeClr val="accent4">
                <a:lumMod val="60000"/>
                <a:lumOff val="40000"/>
              </a:schemeClr>
            </a:solidFill>
          </xdr:spPr>
          <xdr:style>
            <a:lnRef idx="0">
              <a:scrgbClr r="0" g="0" b="0"/>
            </a:lnRef>
            <a:fillRef idx="0">
              <a:scrgbClr r="0" g="0" b="0"/>
            </a:fillRef>
            <a:effectRef idx="0">
              <a:scrgbClr r="0" g="0" b="0"/>
            </a:effectRef>
            <a:fontRef idx="minor">
              <a:schemeClr val="tx1"/>
            </a:fontRef>
          </xdr:style>
          <xdr:txBody>
            <a:bodyPr wrap="square" lIns="0" tIns="0" rIns="0" bIns="0" rtlCol="0" anchor="t">
              <a:spAutoFit/>
            </a:bodyPr>
            <a:lstStyle>
              <a:defPPr>
                <a:defRPr lang="es-P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r>
                <a:rPr lang="es-PE" sz="1600" b="1" i="0">
                  <a:latin typeface="Cambria Math" panose="02040503050406030204" pitchFamily="18" charset="0"/>
                </a:rPr>
                <a:t>𝝈_𝟏/𝝈_𝟐 =√(𝑻_𝟏/(𝑻𝑬+𝑻))</a:t>
              </a:r>
              <a:endParaRPr lang="es-PE" sz="1600" b="1"/>
            </a:p>
          </xdr:txBody>
        </xdr:sp>
      </mc:Fallback>
    </mc:AlternateContent>
    <xdr:clientData/>
  </xdr:twoCellAnchor>
</xdr:wsDr>
</file>

<file path=xl/drawings/drawing4.xml><?xml version="1.0" encoding="utf-8"?>
<xdr:wsDr xmlns:xdr="http://schemas.openxmlformats.org/drawingml/2006/spreadsheetDrawing" xmlns:a="http://schemas.openxmlformats.org/drawingml/2006/main">
  <xdr:twoCellAnchor>
    <xdr:from>
      <xdr:col>4</xdr:col>
      <xdr:colOff>47625</xdr:colOff>
      <xdr:row>24</xdr:row>
      <xdr:rowOff>9525</xdr:rowOff>
    </xdr:from>
    <xdr:to>
      <xdr:col>5</xdr:col>
      <xdr:colOff>0</xdr:colOff>
      <xdr:row>24</xdr:row>
      <xdr:rowOff>9528</xdr:rowOff>
    </xdr:to>
    <xdr:cxnSp macro="">
      <xdr:nvCxnSpPr>
        <xdr:cNvPr id="4" name="Conector recto de flecha 3">
          <a:extLst>
            <a:ext uri="{FF2B5EF4-FFF2-40B4-BE49-F238E27FC236}">
              <a16:creationId xmlns:a16="http://schemas.microsoft.com/office/drawing/2014/main" id="{81D91486-0843-4FD5-88A7-199DD4ACFAEB}"/>
            </a:ext>
          </a:extLst>
        </xdr:cNvPr>
        <xdr:cNvCxnSpPr/>
      </xdr:nvCxnSpPr>
      <xdr:spPr>
        <a:xfrm flipV="1">
          <a:off x="2724150" y="666750"/>
          <a:ext cx="714375" cy="3"/>
        </a:xfrm>
        <a:prstGeom prst="straightConnector1">
          <a:avLst/>
        </a:prstGeom>
        <a:ln w="41275">
          <a:solidFill>
            <a:srgbClr val="002060"/>
          </a:solidFill>
          <a:tailEnd type="triangle" w="lg"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38100</xdr:colOff>
      <xdr:row>24</xdr:row>
      <xdr:rowOff>9525</xdr:rowOff>
    </xdr:from>
    <xdr:to>
      <xdr:col>8</xdr:col>
      <xdr:colOff>9525</xdr:colOff>
      <xdr:row>24</xdr:row>
      <xdr:rowOff>9525</xdr:rowOff>
    </xdr:to>
    <xdr:cxnSp macro="">
      <xdr:nvCxnSpPr>
        <xdr:cNvPr id="5" name="Conector recto de flecha 4">
          <a:extLst>
            <a:ext uri="{FF2B5EF4-FFF2-40B4-BE49-F238E27FC236}">
              <a16:creationId xmlns:a16="http://schemas.microsoft.com/office/drawing/2014/main" id="{50FE6C17-C784-40CD-921F-AD6683AF41ED}"/>
            </a:ext>
          </a:extLst>
        </xdr:cNvPr>
        <xdr:cNvCxnSpPr/>
      </xdr:nvCxnSpPr>
      <xdr:spPr>
        <a:xfrm>
          <a:off x="5629275" y="666750"/>
          <a:ext cx="876300" cy="0"/>
        </a:xfrm>
        <a:prstGeom prst="straightConnector1">
          <a:avLst/>
        </a:prstGeom>
        <a:ln w="41275">
          <a:solidFill>
            <a:srgbClr val="002060"/>
          </a:solidFill>
          <a:tailEnd type="triangle" w="lg"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167994</xdr:colOff>
      <xdr:row>23</xdr:row>
      <xdr:rowOff>43296</xdr:rowOff>
    </xdr:from>
    <xdr:to>
      <xdr:col>8</xdr:col>
      <xdr:colOff>540326</xdr:colOff>
      <xdr:row>24</xdr:row>
      <xdr:rowOff>173792</xdr:rowOff>
    </xdr:to>
    <xdr:grpSp>
      <xdr:nvGrpSpPr>
        <xdr:cNvPr id="6" name="30 Grupo">
          <a:extLst>
            <a:ext uri="{FF2B5EF4-FFF2-40B4-BE49-F238E27FC236}">
              <a16:creationId xmlns:a16="http://schemas.microsoft.com/office/drawing/2014/main" id="{E146CCED-CB85-475D-9344-A9767E578BCF}"/>
            </a:ext>
          </a:extLst>
        </xdr:cNvPr>
        <xdr:cNvGrpSpPr/>
      </xdr:nvGrpSpPr>
      <xdr:grpSpPr>
        <a:xfrm>
          <a:off x="6349719" y="4510521"/>
          <a:ext cx="372332" cy="320996"/>
          <a:chOff x="5868144" y="5710631"/>
          <a:chExt cx="1152128" cy="874147"/>
        </a:xfrm>
      </xdr:grpSpPr>
      <xdr:cxnSp macro="">
        <xdr:nvCxnSpPr>
          <xdr:cNvPr id="7" name="8 Conector recto">
            <a:extLst>
              <a:ext uri="{FF2B5EF4-FFF2-40B4-BE49-F238E27FC236}">
                <a16:creationId xmlns:a16="http://schemas.microsoft.com/office/drawing/2014/main" id="{36EA0961-CB2A-4565-8045-F161FE542968}"/>
              </a:ext>
            </a:extLst>
          </xdr:cNvPr>
          <xdr:cNvCxnSpPr/>
        </xdr:nvCxnSpPr>
        <xdr:spPr>
          <a:xfrm flipV="1">
            <a:off x="5868144" y="5721990"/>
            <a:ext cx="180019" cy="659338"/>
          </a:xfrm>
          <a:prstGeom prst="line">
            <a:avLst/>
          </a:prstGeom>
          <a:ln w="34925">
            <a:solidFill>
              <a:srgbClr val="C00000"/>
            </a:solidFill>
          </a:ln>
        </xdr:spPr>
        <xdr:style>
          <a:lnRef idx="1">
            <a:schemeClr val="accent1"/>
          </a:lnRef>
          <a:fillRef idx="0">
            <a:schemeClr val="accent1"/>
          </a:fillRef>
          <a:effectRef idx="0">
            <a:schemeClr val="accent1"/>
          </a:effectRef>
          <a:fontRef idx="minor">
            <a:schemeClr val="tx1"/>
          </a:fontRef>
        </xdr:style>
      </xdr:cxnSp>
      <xdr:cxnSp macro="">
        <xdr:nvCxnSpPr>
          <xdr:cNvPr id="8" name="14 Conector recto">
            <a:extLst>
              <a:ext uri="{FF2B5EF4-FFF2-40B4-BE49-F238E27FC236}">
                <a16:creationId xmlns:a16="http://schemas.microsoft.com/office/drawing/2014/main" id="{4C109948-778A-4EF8-AA76-F5DB2C9D0242}"/>
              </a:ext>
            </a:extLst>
          </xdr:cNvPr>
          <xdr:cNvCxnSpPr/>
        </xdr:nvCxnSpPr>
        <xdr:spPr>
          <a:xfrm flipH="1" flipV="1">
            <a:off x="6048165" y="5721990"/>
            <a:ext cx="180019" cy="811738"/>
          </a:xfrm>
          <a:prstGeom prst="line">
            <a:avLst/>
          </a:prstGeom>
          <a:ln w="34925">
            <a:solidFill>
              <a:srgbClr val="C00000"/>
            </a:solidFill>
          </a:ln>
        </xdr:spPr>
        <xdr:style>
          <a:lnRef idx="1">
            <a:schemeClr val="accent1"/>
          </a:lnRef>
          <a:fillRef idx="0">
            <a:schemeClr val="accent1"/>
          </a:fillRef>
          <a:effectRef idx="0">
            <a:schemeClr val="accent1"/>
          </a:effectRef>
          <a:fontRef idx="minor">
            <a:schemeClr val="tx1"/>
          </a:fontRef>
        </xdr:style>
      </xdr:cxnSp>
      <xdr:cxnSp macro="">
        <xdr:nvCxnSpPr>
          <xdr:cNvPr id="9" name="17 Conector recto">
            <a:extLst>
              <a:ext uri="{FF2B5EF4-FFF2-40B4-BE49-F238E27FC236}">
                <a16:creationId xmlns:a16="http://schemas.microsoft.com/office/drawing/2014/main" id="{96ACA3E2-FA11-4DF0-8870-38D4E949B8DC}"/>
              </a:ext>
            </a:extLst>
          </xdr:cNvPr>
          <xdr:cNvCxnSpPr/>
        </xdr:nvCxnSpPr>
        <xdr:spPr>
          <a:xfrm flipV="1">
            <a:off x="6228185" y="5721990"/>
            <a:ext cx="144016" cy="811738"/>
          </a:xfrm>
          <a:prstGeom prst="line">
            <a:avLst/>
          </a:prstGeom>
          <a:ln w="34925">
            <a:solidFill>
              <a:srgbClr val="C00000"/>
            </a:solidFill>
          </a:ln>
        </xdr:spPr>
        <xdr:style>
          <a:lnRef idx="1">
            <a:schemeClr val="accent1"/>
          </a:lnRef>
          <a:fillRef idx="0">
            <a:schemeClr val="accent1"/>
          </a:fillRef>
          <a:effectRef idx="0">
            <a:schemeClr val="accent1"/>
          </a:effectRef>
          <a:fontRef idx="minor">
            <a:schemeClr val="tx1"/>
          </a:fontRef>
        </xdr:style>
      </xdr:cxnSp>
      <xdr:cxnSp macro="">
        <xdr:nvCxnSpPr>
          <xdr:cNvPr id="10" name="21 Conector recto">
            <a:extLst>
              <a:ext uri="{FF2B5EF4-FFF2-40B4-BE49-F238E27FC236}">
                <a16:creationId xmlns:a16="http://schemas.microsoft.com/office/drawing/2014/main" id="{90DAD911-6067-4EF0-8372-368753F31BC6}"/>
              </a:ext>
            </a:extLst>
          </xdr:cNvPr>
          <xdr:cNvCxnSpPr/>
        </xdr:nvCxnSpPr>
        <xdr:spPr>
          <a:xfrm flipH="1" flipV="1">
            <a:off x="6380585" y="5710631"/>
            <a:ext cx="180019" cy="670697"/>
          </a:xfrm>
          <a:prstGeom prst="line">
            <a:avLst/>
          </a:prstGeom>
          <a:ln w="34925">
            <a:solidFill>
              <a:srgbClr val="C00000"/>
            </a:solidFill>
          </a:ln>
        </xdr:spPr>
        <xdr:style>
          <a:lnRef idx="1">
            <a:schemeClr val="accent1"/>
          </a:lnRef>
          <a:fillRef idx="0">
            <a:schemeClr val="accent1"/>
          </a:fillRef>
          <a:effectRef idx="0">
            <a:schemeClr val="accent1"/>
          </a:effectRef>
          <a:fontRef idx="minor">
            <a:schemeClr val="tx1"/>
          </a:fontRef>
        </xdr:style>
      </xdr:cxnSp>
      <xdr:cxnSp macro="">
        <xdr:nvCxnSpPr>
          <xdr:cNvPr id="11" name="23 Conector recto">
            <a:extLst>
              <a:ext uri="{FF2B5EF4-FFF2-40B4-BE49-F238E27FC236}">
                <a16:creationId xmlns:a16="http://schemas.microsoft.com/office/drawing/2014/main" id="{E71F47B7-0813-4AFD-B9D8-6F9F410F7D32}"/>
              </a:ext>
            </a:extLst>
          </xdr:cNvPr>
          <xdr:cNvCxnSpPr/>
        </xdr:nvCxnSpPr>
        <xdr:spPr>
          <a:xfrm flipV="1">
            <a:off x="6560605" y="5721990"/>
            <a:ext cx="99629" cy="659338"/>
          </a:xfrm>
          <a:prstGeom prst="line">
            <a:avLst/>
          </a:prstGeom>
          <a:ln w="34925">
            <a:solidFill>
              <a:srgbClr val="C00000"/>
            </a:solidFill>
          </a:ln>
        </xdr:spPr>
        <xdr:style>
          <a:lnRef idx="1">
            <a:schemeClr val="accent1"/>
          </a:lnRef>
          <a:fillRef idx="0">
            <a:schemeClr val="accent1"/>
          </a:fillRef>
          <a:effectRef idx="0">
            <a:schemeClr val="accent1"/>
          </a:effectRef>
          <a:fontRef idx="minor">
            <a:schemeClr val="tx1"/>
          </a:fontRef>
        </xdr:style>
      </xdr:cxnSp>
      <xdr:cxnSp macro="">
        <xdr:nvCxnSpPr>
          <xdr:cNvPr id="12" name="26 Conector recto">
            <a:extLst>
              <a:ext uri="{FF2B5EF4-FFF2-40B4-BE49-F238E27FC236}">
                <a16:creationId xmlns:a16="http://schemas.microsoft.com/office/drawing/2014/main" id="{6AB768C1-0865-47BA-8FF9-4DB6CACF477A}"/>
              </a:ext>
            </a:extLst>
          </xdr:cNvPr>
          <xdr:cNvCxnSpPr/>
        </xdr:nvCxnSpPr>
        <xdr:spPr>
          <a:xfrm flipH="1" flipV="1">
            <a:off x="6660233" y="5721992"/>
            <a:ext cx="216024" cy="862786"/>
          </a:xfrm>
          <a:prstGeom prst="line">
            <a:avLst/>
          </a:prstGeom>
          <a:ln w="34925">
            <a:solidFill>
              <a:srgbClr val="C00000"/>
            </a:solidFill>
          </a:ln>
        </xdr:spPr>
        <xdr:style>
          <a:lnRef idx="1">
            <a:schemeClr val="accent1"/>
          </a:lnRef>
          <a:fillRef idx="0">
            <a:schemeClr val="accent1"/>
          </a:fillRef>
          <a:effectRef idx="0">
            <a:schemeClr val="accent1"/>
          </a:effectRef>
          <a:fontRef idx="minor">
            <a:schemeClr val="tx1"/>
          </a:fontRef>
        </xdr:style>
      </xdr:cxnSp>
      <xdr:cxnSp macro="">
        <xdr:nvCxnSpPr>
          <xdr:cNvPr id="13" name="29 Conector recto">
            <a:extLst>
              <a:ext uri="{FF2B5EF4-FFF2-40B4-BE49-F238E27FC236}">
                <a16:creationId xmlns:a16="http://schemas.microsoft.com/office/drawing/2014/main" id="{FC804449-5A40-4C12-8CAB-8BCBA9529C42}"/>
              </a:ext>
            </a:extLst>
          </xdr:cNvPr>
          <xdr:cNvCxnSpPr/>
        </xdr:nvCxnSpPr>
        <xdr:spPr>
          <a:xfrm flipV="1">
            <a:off x="6876256" y="5721992"/>
            <a:ext cx="144016" cy="862786"/>
          </a:xfrm>
          <a:prstGeom prst="line">
            <a:avLst/>
          </a:prstGeom>
          <a:ln w="34925">
            <a:solidFill>
              <a:srgbClr val="C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5</xdr:col>
      <xdr:colOff>187044</xdr:colOff>
      <xdr:row>23</xdr:row>
      <xdr:rowOff>33771</xdr:rowOff>
    </xdr:from>
    <xdr:to>
      <xdr:col>5</xdr:col>
      <xdr:colOff>559376</xdr:colOff>
      <xdr:row>24</xdr:row>
      <xdr:rowOff>164267</xdr:rowOff>
    </xdr:to>
    <xdr:grpSp>
      <xdr:nvGrpSpPr>
        <xdr:cNvPr id="14" name="30 Grupo">
          <a:extLst>
            <a:ext uri="{FF2B5EF4-FFF2-40B4-BE49-F238E27FC236}">
              <a16:creationId xmlns:a16="http://schemas.microsoft.com/office/drawing/2014/main" id="{E854D7FB-B960-431F-8E8F-F2A6EC302F9F}"/>
            </a:ext>
          </a:extLst>
        </xdr:cNvPr>
        <xdr:cNvGrpSpPr/>
      </xdr:nvGrpSpPr>
      <xdr:grpSpPr>
        <a:xfrm>
          <a:off x="3997044" y="4500996"/>
          <a:ext cx="372332" cy="320996"/>
          <a:chOff x="5868144" y="5710631"/>
          <a:chExt cx="1152128" cy="874147"/>
        </a:xfrm>
      </xdr:grpSpPr>
      <xdr:cxnSp macro="">
        <xdr:nvCxnSpPr>
          <xdr:cNvPr id="15" name="8 Conector recto">
            <a:extLst>
              <a:ext uri="{FF2B5EF4-FFF2-40B4-BE49-F238E27FC236}">
                <a16:creationId xmlns:a16="http://schemas.microsoft.com/office/drawing/2014/main" id="{45D1A915-D4A7-4D51-9448-B080108A0DC5}"/>
              </a:ext>
            </a:extLst>
          </xdr:cNvPr>
          <xdr:cNvCxnSpPr/>
        </xdr:nvCxnSpPr>
        <xdr:spPr>
          <a:xfrm flipV="1">
            <a:off x="5868144" y="5721990"/>
            <a:ext cx="180019" cy="659338"/>
          </a:xfrm>
          <a:prstGeom prst="line">
            <a:avLst/>
          </a:prstGeom>
          <a:ln w="34925">
            <a:solidFill>
              <a:srgbClr val="C00000"/>
            </a:solidFill>
          </a:ln>
        </xdr:spPr>
        <xdr:style>
          <a:lnRef idx="1">
            <a:schemeClr val="accent1"/>
          </a:lnRef>
          <a:fillRef idx="0">
            <a:schemeClr val="accent1"/>
          </a:fillRef>
          <a:effectRef idx="0">
            <a:schemeClr val="accent1"/>
          </a:effectRef>
          <a:fontRef idx="minor">
            <a:schemeClr val="tx1"/>
          </a:fontRef>
        </xdr:style>
      </xdr:cxnSp>
      <xdr:cxnSp macro="">
        <xdr:nvCxnSpPr>
          <xdr:cNvPr id="16" name="14 Conector recto">
            <a:extLst>
              <a:ext uri="{FF2B5EF4-FFF2-40B4-BE49-F238E27FC236}">
                <a16:creationId xmlns:a16="http://schemas.microsoft.com/office/drawing/2014/main" id="{379DB9F2-5CA6-4438-821E-0B8630B5D17D}"/>
              </a:ext>
            </a:extLst>
          </xdr:cNvPr>
          <xdr:cNvCxnSpPr/>
        </xdr:nvCxnSpPr>
        <xdr:spPr>
          <a:xfrm flipH="1" flipV="1">
            <a:off x="6048165" y="5721990"/>
            <a:ext cx="180019" cy="811738"/>
          </a:xfrm>
          <a:prstGeom prst="line">
            <a:avLst/>
          </a:prstGeom>
          <a:ln w="34925">
            <a:solidFill>
              <a:srgbClr val="C00000"/>
            </a:solidFill>
          </a:ln>
        </xdr:spPr>
        <xdr:style>
          <a:lnRef idx="1">
            <a:schemeClr val="accent1"/>
          </a:lnRef>
          <a:fillRef idx="0">
            <a:schemeClr val="accent1"/>
          </a:fillRef>
          <a:effectRef idx="0">
            <a:schemeClr val="accent1"/>
          </a:effectRef>
          <a:fontRef idx="minor">
            <a:schemeClr val="tx1"/>
          </a:fontRef>
        </xdr:style>
      </xdr:cxnSp>
      <xdr:cxnSp macro="">
        <xdr:nvCxnSpPr>
          <xdr:cNvPr id="17" name="17 Conector recto">
            <a:extLst>
              <a:ext uri="{FF2B5EF4-FFF2-40B4-BE49-F238E27FC236}">
                <a16:creationId xmlns:a16="http://schemas.microsoft.com/office/drawing/2014/main" id="{428221E2-2F88-4D00-8D65-4E258165A108}"/>
              </a:ext>
            </a:extLst>
          </xdr:cNvPr>
          <xdr:cNvCxnSpPr/>
        </xdr:nvCxnSpPr>
        <xdr:spPr>
          <a:xfrm flipV="1">
            <a:off x="6228185" y="5721990"/>
            <a:ext cx="144016" cy="811738"/>
          </a:xfrm>
          <a:prstGeom prst="line">
            <a:avLst/>
          </a:prstGeom>
          <a:ln w="34925">
            <a:solidFill>
              <a:srgbClr val="C00000"/>
            </a:solidFill>
          </a:ln>
        </xdr:spPr>
        <xdr:style>
          <a:lnRef idx="1">
            <a:schemeClr val="accent1"/>
          </a:lnRef>
          <a:fillRef idx="0">
            <a:schemeClr val="accent1"/>
          </a:fillRef>
          <a:effectRef idx="0">
            <a:schemeClr val="accent1"/>
          </a:effectRef>
          <a:fontRef idx="minor">
            <a:schemeClr val="tx1"/>
          </a:fontRef>
        </xdr:style>
      </xdr:cxnSp>
      <xdr:cxnSp macro="">
        <xdr:nvCxnSpPr>
          <xdr:cNvPr id="18" name="21 Conector recto">
            <a:extLst>
              <a:ext uri="{FF2B5EF4-FFF2-40B4-BE49-F238E27FC236}">
                <a16:creationId xmlns:a16="http://schemas.microsoft.com/office/drawing/2014/main" id="{CD65B814-8E73-4691-8F84-6A358FBB85E2}"/>
              </a:ext>
            </a:extLst>
          </xdr:cNvPr>
          <xdr:cNvCxnSpPr/>
        </xdr:nvCxnSpPr>
        <xdr:spPr>
          <a:xfrm flipH="1" flipV="1">
            <a:off x="6380585" y="5710631"/>
            <a:ext cx="180019" cy="670697"/>
          </a:xfrm>
          <a:prstGeom prst="line">
            <a:avLst/>
          </a:prstGeom>
          <a:ln w="34925">
            <a:solidFill>
              <a:srgbClr val="C00000"/>
            </a:solidFill>
          </a:ln>
        </xdr:spPr>
        <xdr:style>
          <a:lnRef idx="1">
            <a:schemeClr val="accent1"/>
          </a:lnRef>
          <a:fillRef idx="0">
            <a:schemeClr val="accent1"/>
          </a:fillRef>
          <a:effectRef idx="0">
            <a:schemeClr val="accent1"/>
          </a:effectRef>
          <a:fontRef idx="minor">
            <a:schemeClr val="tx1"/>
          </a:fontRef>
        </xdr:style>
      </xdr:cxnSp>
      <xdr:cxnSp macro="">
        <xdr:nvCxnSpPr>
          <xdr:cNvPr id="19" name="23 Conector recto">
            <a:extLst>
              <a:ext uri="{FF2B5EF4-FFF2-40B4-BE49-F238E27FC236}">
                <a16:creationId xmlns:a16="http://schemas.microsoft.com/office/drawing/2014/main" id="{A7900C87-4A76-4A57-9755-B1ADA34DD489}"/>
              </a:ext>
            </a:extLst>
          </xdr:cNvPr>
          <xdr:cNvCxnSpPr/>
        </xdr:nvCxnSpPr>
        <xdr:spPr>
          <a:xfrm flipV="1">
            <a:off x="6560605" y="5721990"/>
            <a:ext cx="99629" cy="659338"/>
          </a:xfrm>
          <a:prstGeom prst="line">
            <a:avLst/>
          </a:prstGeom>
          <a:ln w="34925">
            <a:solidFill>
              <a:srgbClr val="C00000"/>
            </a:solidFill>
          </a:ln>
        </xdr:spPr>
        <xdr:style>
          <a:lnRef idx="1">
            <a:schemeClr val="accent1"/>
          </a:lnRef>
          <a:fillRef idx="0">
            <a:schemeClr val="accent1"/>
          </a:fillRef>
          <a:effectRef idx="0">
            <a:schemeClr val="accent1"/>
          </a:effectRef>
          <a:fontRef idx="minor">
            <a:schemeClr val="tx1"/>
          </a:fontRef>
        </xdr:style>
      </xdr:cxnSp>
      <xdr:cxnSp macro="">
        <xdr:nvCxnSpPr>
          <xdr:cNvPr id="20" name="26 Conector recto">
            <a:extLst>
              <a:ext uri="{FF2B5EF4-FFF2-40B4-BE49-F238E27FC236}">
                <a16:creationId xmlns:a16="http://schemas.microsoft.com/office/drawing/2014/main" id="{F3A7B4BF-C36E-4C59-99DB-1EC23C5E6B5E}"/>
              </a:ext>
            </a:extLst>
          </xdr:cNvPr>
          <xdr:cNvCxnSpPr/>
        </xdr:nvCxnSpPr>
        <xdr:spPr>
          <a:xfrm flipH="1" flipV="1">
            <a:off x="6660233" y="5721992"/>
            <a:ext cx="216024" cy="862786"/>
          </a:xfrm>
          <a:prstGeom prst="line">
            <a:avLst/>
          </a:prstGeom>
          <a:ln w="34925">
            <a:solidFill>
              <a:srgbClr val="C00000"/>
            </a:solidFill>
          </a:ln>
        </xdr:spPr>
        <xdr:style>
          <a:lnRef idx="1">
            <a:schemeClr val="accent1"/>
          </a:lnRef>
          <a:fillRef idx="0">
            <a:schemeClr val="accent1"/>
          </a:fillRef>
          <a:effectRef idx="0">
            <a:schemeClr val="accent1"/>
          </a:effectRef>
          <a:fontRef idx="minor">
            <a:schemeClr val="tx1"/>
          </a:fontRef>
        </xdr:style>
      </xdr:cxnSp>
      <xdr:cxnSp macro="">
        <xdr:nvCxnSpPr>
          <xdr:cNvPr id="21" name="29 Conector recto">
            <a:extLst>
              <a:ext uri="{FF2B5EF4-FFF2-40B4-BE49-F238E27FC236}">
                <a16:creationId xmlns:a16="http://schemas.microsoft.com/office/drawing/2014/main" id="{1F8F6982-4067-4F8B-A8A5-FCB5EDA8F685}"/>
              </a:ext>
            </a:extLst>
          </xdr:cNvPr>
          <xdr:cNvCxnSpPr/>
        </xdr:nvCxnSpPr>
        <xdr:spPr>
          <a:xfrm flipV="1">
            <a:off x="6876256" y="5721992"/>
            <a:ext cx="144016" cy="862786"/>
          </a:xfrm>
          <a:prstGeom prst="line">
            <a:avLst/>
          </a:prstGeom>
          <a:ln w="34925">
            <a:solidFill>
              <a:srgbClr val="C00000"/>
            </a:solidFill>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D9FB2C-2B5B-4753-A028-9DBA94E78E35}">
  <dimension ref="B1:O58"/>
  <sheetViews>
    <sheetView zoomScale="110" zoomScaleNormal="110" workbookViewId="0">
      <selection activeCell="B58" sqref="B58"/>
    </sheetView>
  </sheetViews>
  <sheetFormatPr baseColWidth="10" defaultRowHeight="15" x14ac:dyDescent="0.25"/>
  <cols>
    <col min="1" max="1" width="6.5703125" customWidth="1"/>
  </cols>
  <sheetData>
    <row r="1" spans="2:14" ht="16.5" customHeight="1" x14ac:dyDescent="0.25">
      <c r="B1" s="134" t="s">
        <v>0</v>
      </c>
      <c r="C1" s="134"/>
      <c r="D1" s="134"/>
      <c r="E1" s="134"/>
      <c r="F1" s="134"/>
      <c r="G1" s="134"/>
      <c r="H1" s="134"/>
      <c r="I1" s="134"/>
      <c r="J1" s="134"/>
      <c r="K1" s="134"/>
      <c r="L1" s="134"/>
      <c r="M1" s="134"/>
      <c r="N1" s="134"/>
    </row>
    <row r="2" spans="2:14" ht="18" customHeight="1" x14ac:dyDescent="0.25">
      <c r="B2" s="134"/>
      <c r="C2" s="134"/>
      <c r="D2" s="134"/>
      <c r="E2" s="134"/>
      <c r="F2" s="134"/>
      <c r="G2" s="134"/>
      <c r="H2" s="134"/>
      <c r="I2" s="134"/>
      <c r="J2" s="134"/>
      <c r="K2" s="134"/>
      <c r="L2" s="134"/>
      <c r="M2" s="134"/>
      <c r="N2" s="134"/>
    </row>
    <row r="3" spans="2:14" ht="18" customHeight="1" x14ac:dyDescent="0.25">
      <c r="B3" s="134"/>
      <c r="C3" s="134"/>
      <c r="D3" s="134"/>
      <c r="E3" s="134"/>
      <c r="F3" s="134"/>
      <c r="G3" s="134"/>
      <c r="H3" s="134"/>
      <c r="I3" s="134"/>
      <c r="J3" s="134"/>
      <c r="K3" s="134"/>
      <c r="L3" s="134"/>
      <c r="M3" s="134"/>
      <c r="N3" s="134"/>
    </row>
    <row r="4" spans="2:14" ht="15.75" thickBot="1" x14ac:dyDescent="0.3"/>
    <row r="5" spans="2:14" ht="30.75" customHeight="1" thickBot="1" x14ac:dyDescent="0.3">
      <c r="C5" s="105" t="s">
        <v>1</v>
      </c>
      <c r="D5" s="137" t="s">
        <v>2</v>
      </c>
      <c r="E5" s="138"/>
      <c r="F5" s="139"/>
      <c r="G5" s="137" t="s">
        <v>3</v>
      </c>
      <c r="H5" s="138"/>
      <c r="I5" s="139"/>
    </row>
    <row r="6" spans="2:14" x14ac:dyDescent="0.25">
      <c r="C6" s="90">
        <v>1</v>
      </c>
      <c r="D6" s="90"/>
      <c r="E6" s="91">
        <v>650</v>
      </c>
      <c r="F6" s="92"/>
      <c r="G6" s="93"/>
      <c r="H6" s="91">
        <v>65</v>
      </c>
      <c r="I6" s="94"/>
    </row>
    <row r="7" spans="2:14" x14ac:dyDescent="0.25">
      <c r="C7" s="95">
        <v>2</v>
      </c>
      <c r="D7" s="95"/>
      <c r="E7" s="96">
        <v>430</v>
      </c>
      <c r="F7" s="97"/>
      <c r="G7" s="98"/>
      <c r="H7" s="96">
        <v>42</v>
      </c>
      <c r="I7" s="99"/>
    </row>
    <row r="8" spans="2:14" x14ac:dyDescent="0.25">
      <c r="C8" s="95">
        <v>3</v>
      </c>
      <c r="D8" s="95"/>
      <c r="E8" s="96">
        <v>920</v>
      </c>
      <c r="F8" s="97"/>
      <c r="G8" s="98"/>
      <c r="H8" s="96">
        <v>70</v>
      </c>
      <c r="I8" s="99"/>
    </row>
    <row r="9" spans="2:14" ht="15.75" thickBot="1" x14ac:dyDescent="0.3">
      <c r="C9" s="100">
        <v>4</v>
      </c>
      <c r="D9" s="100"/>
      <c r="E9" s="101">
        <v>1020</v>
      </c>
      <c r="F9" s="102"/>
      <c r="G9" s="103"/>
      <c r="H9" s="101">
        <v>95</v>
      </c>
      <c r="I9" s="104"/>
    </row>
    <row r="10" spans="2:14" x14ac:dyDescent="0.25">
      <c r="C10" s="135"/>
      <c r="D10" s="136"/>
      <c r="E10" s="2"/>
    </row>
    <row r="11" spans="2:14" ht="15.75" customHeight="1" x14ac:dyDescent="0.25">
      <c r="B11" s="134" t="s">
        <v>197</v>
      </c>
      <c r="C11" s="140"/>
      <c r="D11" s="140"/>
      <c r="E11" s="140"/>
      <c r="F11" s="140"/>
      <c r="G11" s="140"/>
      <c r="H11" s="140"/>
      <c r="I11" s="140"/>
      <c r="J11" s="140"/>
      <c r="K11" s="140"/>
      <c r="L11" s="140"/>
      <c r="M11" s="140"/>
      <c r="N11" s="140"/>
    </row>
    <row r="12" spans="2:14" ht="18" customHeight="1" x14ac:dyDescent="0.25">
      <c r="B12" s="140"/>
      <c r="C12" s="140"/>
      <c r="D12" s="140"/>
      <c r="E12" s="140"/>
      <c r="F12" s="140"/>
      <c r="G12" s="140"/>
      <c r="H12" s="140"/>
      <c r="I12" s="140"/>
      <c r="J12" s="140"/>
      <c r="K12" s="140"/>
      <c r="L12" s="140"/>
      <c r="M12" s="140"/>
      <c r="N12" s="140"/>
    </row>
    <row r="13" spans="2:14" ht="17.25" customHeight="1" x14ac:dyDescent="0.25">
      <c r="B13" s="140"/>
      <c r="C13" s="140"/>
      <c r="D13" s="140"/>
      <c r="E13" s="140"/>
      <c r="F13" s="140"/>
      <c r="G13" s="140"/>
      <c r="H13" s="140"/>
      <c r="I13" s="140"/>
      <c r="J13" s="140"/>
      <c r="K13" s="140"/>
      <c r="L13" s="140"/>
      <c r="M13" s="140"/>
      <c r="N13" s="140"/>
    </row>
    <row r="14" spans="2:14" ht="17.25" customHeight="1" thickBot="1" x14ac:dyDescent="0.3">
      <c r="B14" s="140"/>
      <c r="C14" s="140"/>
      <c r="D14" s="140"/>
      <c r="E14" s="140"/>
      <c r="F14" s="140"/>
      <c r="G14" s="140"/>
      <c r="H14" s="140"/>
      <c r="I14" s="140"/>
      <c r="J14" s="140"/>
      <c r="K14" s="140"/>
      <c r="L14" s="140"/>
      <c r="M14" s="140"/>
      <c r="N14" s="140"/>
    </row>
    <row r="15" spans="2:14" x14ac:dyDescent="0.25">
      <c r="K15" s="125" t="s">
        <v>6</v>
      </c>
      <c r="L15" s="5" t="s">
        <v>20</v>
      </c>
      <c r="M15" s="133" t="s">
        <v>196</v>
      </c>
      <c r="N15" s="133"/>
    </row>
    <row r="16" spans="2:14" ht="19.5" thickBot="1" x14ac:dyDescent="0.35">
      <c r="B16" s="41" t="s">
        <v>4</v>
      </c>
      <c r="K16" s="126"/>
      <c r="L16" s="85">
        <v>650</v>
      </c>
      <c r="M16" s="85">
        <v>65</v>
      </c>
    </row>
    <row r="17" spans="3:13" ht="15.75" thickBot="1" x14ac:dyDescent="0.3">
      <c r="E17" s="15" t="s">
        <v>14</v>
      </c>
      <c r="F17" s="5">
        <v>6</v>
      </c>
      <c r="G17" s="3" t="s">
        <v>15</v>
      </c>
      <c r="L17" s="1"/>
    </row>
    <row r="18" spans="3:13" x14ac:dyDescent="0.25">
      <c r="C18" s="127" t="s">
        <v>10</v>
      </c>
      <c r="D18" s="128"/>
      <c r="G18" s="141" t="s">
        <v>5</v>
      </c>
      <c r="H18" s="142"/>
      <c r="K18" s="125" t="s">
        <v>7</v>
      </c>
      <c r="L18" s="1"/>
    </row>
    <row r="19" spans="3:13" ht="15.75" thickBot="1" x14ac:dyDescent="0.3">
      <c r="C19" s="129"/>
      <c r="D19" s="130"/>
      <c r="G19" s="143"/>
      <c r="H19" s="144"/>
      <c r="K19" s="126"/>
      <c r="L19" s="85">
        <v>430</v>
      </c>
      <c r="M19" s="85">
        <v>42</v>
      </c>
    </row>
    <row r="20" spans="3:13" ht="15.75" thickBot="1" x14ac:dyDescent="0.3">
      <c r="C20" s="131"/>
      <c r="D20" s="132"/>
      <c r="G20" s="145"/>
      <c r="H20" s="146"/>
      <c r="L20" s="1"/>
    </row>
    <row r="21" spans="3:13" x14ac:dyDescent="0.25">
      <c r="K21" s="125" t="s">
        <v>8</v>
      </c>
      <c r="L21" s="1"/>
    </row>
    <row r="22" spans="3:13" ht="15.75" thickBot="1" x14ac:dyDescent="0.3">
      <c r="C22" s="3" t="s">
        <v>18</v>
      </c>
      <c r="D22" s="3"/>
      <c r="E22" s="3"/>
      <c r="F22" s="5">
        <v>4000</v>
      </c>
      <c r="G22" s="86" t="s">
        <v>11</v>
      </c>
      <c r="H22" s="87">
        <v>40</v>
      </c>
      <c r="K22" s="126"/>
      <c r="L22" s="85">
        <v>920</v>
      </c>
      <c r="M22" s="85">
        <v>70</v>
      </c>
    </row>
    <row r="23" spans="3:13" ht="15.75" thickBot="1" x14ac:dyDescent="0.3">
      <c r="G23" s="86" t="s">
        <v>12</v>
      </c>
      <c r="H23" s="87">
        <v>0.2</v>
      </c>
      <c r="L23" s="1"/>
    </row>
    <row r="24" spans="3:13" x14ac:dyDescent="0.25">
      <c r="G24" s="86" t="s">
        <v>13</v>
      </c>
      <c r="H24" s="87">
        <v>200</v>
      </c>
      <c r="K24" s="125" t="s">
        <v>9</v>
      </c>
      <c r="L24" s="1"/>
    </row>
    <row r="25" spans="3:13" ht="15.75" thickBot="1" x14ac:dyDescent="0.3">
      <c r="G25" s="86" t="s">
        <v>17</v>
      </c>
      <c r="H25" s="87">
        <v>1.65</v>
      </c>
      <c r="K25" s="126"/>
      <c r="L25" s="85">
        <v>1020</v>
      </c>
      <c r="M25" s="85">
        <v>95</v>
      </c>
    </row>
    <row r="27" spans="3:13" x14ac:dyDescent="0.25">
      <c r="C27" s="3" t="s">
        <v>19</v>
      </c>
      <c r="K27" s="1" t="s">
        <v>16</v>
      </c>
    </row>
    <row r="29" spans="3:13" ht="18.75" x14ac:dyDescent="0.3">
      <c r="C29" s="88" t="s">
        <v>48</v>
      </c>
      <c r="D29" s="89">
        <f>SQRT((2*L29*12*H24)/(H22*H23))</f>
        <v>1346.1054936371072</v>
      </c>
      <c r="E29" s="31" t="s">
        <v>49</v>
      </c>
      <c r="K29" s="15" t="s">
        <v>21</v>
      </c>
      <c r="L29" s="3">
        <f>SUM(L16:L28)</f>
        <v>3020</v>
      </c>
    </row>
    <row r="30" spans="3:13" ht="18.75" x14ac:dyDescent="0.3">
      <c r="K30" s="26" t="s">
        <v>50</v>
      </c>
      <c r="L30" s="89">
        <f>L29*12</f>
        <v>36240</v>
      </c>
      <c r="M30" t="s">
        <v>49</v>
      </c>
    </row>
    <row r="32" spans="3:13" x14ac:dyDescent="0.25">
      <c r="C32" s="3" t="s">
        <v>51</v>
      </c>
      <c r="D32" s="106">
        <f>SQRT(SUMSQ(M16,M19,M22,M25))</f>
        <v>141.11697275664611</v>
      </c>
      <c r="E32" s="3" t="s">
        <v>49</v>
      </c>
      <c r="F32" t="s">
        <v>52</v>
      </c>
    </row>
    <row r="33" spans="2:15" x14ac:dyDescent="0.25">
      <c r="F33" t="s">
        <v>53</v>
      </c>
    </row>
    <row r="35" spans="2:15" x14ac:dyDescent="0.25">
      <c r="C35" s="15" t="s">
        <v>54</v>
      </c>
      <c r="D35" s="20">
        <f>D32*SQRT(6/4)</f>
        <v>172.83228865000891</v>
      </c>
      <c r="E35" s="3" t="s">
        <v>49</v>
      </c>
    </row>
    <row r="36" spans="2:15" x14ac:dyDescent="0.25">
      <c r="C36" s="15"/>
      <c r="D36" s="20"/>
      <c r="E36" s="3"/>
    </row>
    <row r="38" spans="2:15" ht="15.75" x14ac:dyDescent="0.25">
      <c r="C38" s="17" t="s">
        <v>55</v>
      </c>
      <c r="D38" s="18">
        <f>H25*D35</f>
        <v>285.17327627251467</v>
      </c>
      <c r="E38" s="19" t="s">
        <v>49</v>
      </c>
      <c r="G38" s="19" t="s">
        <v>56</v>
      </c>
      <c r="H38" s="18">
        <f>(D29/2)+D38</f>
        <v>958.22602309106833</v>
      </c>
      <c r="I38" s="19" t="s">
        <v>49</v>
      </c>
    </row>
    <row r="40" spans="2:15" ht="18.75" x14ac:dyDescent="0.3">
      <c r="B40" s="19"/>
      <c r="C40" s="23" t="s">
        <v>57</v>
      </c>
      <c r="D40" s="18">
        <f>D38+D29</f>
        <v>1631.2787699096218</v>
      </c>
      <c r="E40" s="19" t="s">
        <v>49</v>
      </c>
      <c r="G40" s="15" t="s">
        <v>58</v>
      </c>
      <c r="H40" s="3">
        <f>D29/L30</f>
        <v>3.7144191325527244E-2</v>
      </c>
      <c r="I40" s="3" t="s">
        <v>59</v>
      </c>
      <c r="J40" s="26" t="s">
        <v>58</v>
      </c>
      <c r="K40" s="107">
        <f>H40*360</f>
        <v>13.371908877189808</v>
      </c>
      <c r="L40" s="31" t="s">
        <v>60</v>
      </c>
    </row>
    <row r="42" spans="2:15" ht="15.75" x14ac:dyDescent="0.25">
      <c r="C42" s="23" t="s">
        <v>76</v>
      </c>
      <c r="D42" s="18">
        <f>(L29/4)*F17+D38</f>
        <v>4815.1732762725151</v>
      </c>
      <c r="E42" s="19" t="s">
        <v>49</v>
      </c>
    </row>
    <row r="43" spans="2:15" x14ac:dyDescent="0.25">
      <c r="D43" t="s">
        <v>53</v>
      </c>
    </row>
    <row r="44" spans="2:15" x14ac:dyDescent="0.25">
      <c r="B44" s="39" t="s">
        <v>77</v>
      </c>
      <c r="C44" s="40"/>
      <c r="D44" s="40"/>
      <c r="E44" s="37" t="s">
        <v>198</v>
      </c>
      <c r="F44" s="38"/>
      <c r="G44" s="38"/>
      <c r="H44" s="38"/>
      <c r="I44" s="38"/>
      <c r="J44" s="38"/>
      <c r="K44" s="38"/>
      <c r="L44" s="38"/>
      <c r="M44" s="38"/>
      <c r="N44" s="38"/>
      <c r="O44" s="38"/>
    </row>
    <row r="45" spans="2:15" x14ac:dyDescent="0.25">
      <c r="E45" s="37" t="s">
        <v>199</v>
      </c>
      <c r="F45" s="38"/>
      <c r="G45" s="38"/>
      <c r="H45" s="38"/>
      <c r="I45" s="38"/>
      <c r="J45" s="38"/>
      <c r="K45" s="38"/>
      <c r="L45" s="38"/>
      <c r="M45" s="38"/>
      <c r="N45" s="38"/>
      <c r="O45" s="38"/>
    </row>
    <row r="46" spans="2:15" x14ac:dyDescent="0.25">
      <c r="E46" s="37" t="s">
        <v>78</v>
      </c>
      <c r="F46" s="38"/>
      <c r="G46" s="38"/>
      <c r="H46" s="38"/>
      <c r="I46" s="38"/>
      <c r="J46" s="38"/>
      <c r="K46" s="38"/>
      <c r="L46" s="38"/>
      <c r="M46" s="38"/>
      <c r="N46" s="38"/>
      <c r="O46" s="38"/>
    </row>
    <row r="47" spans="2:15" x14ac:dyDescent="0.25">
      <c r="E47" s="37" t="s">
        <v>200</v>
      </c>
      <c r="F47" s="38"/>
      <c r="G47" s="38"/>
      <c r="H47" s="38"/>
      <c r="I47" s="38"/>
      <c r="J47" s="38"/>
      <c r="K47" s="38"/>
      <c r="L47" s="38"/>
      <c r="M47" s="38"/>
      <c r="N47" s="38"/>
      <c r="O47" s="38"/>
    </row>
    <row r="48" spans="2:15" x14ac:dyDescent="0.25">
      <c r="E48" s="37" t="s">
        <v>201</v>
      </c>
      <c r="F48" s="38"/>
      <c r="G48" s="38"/>
      <c r="H48" s="38"/>
      <c r="I48" s="38"/>
      <c r="J48" s="38"/>
      <c r="K48" s="38"/>
      <c r="L48" s="38"/>
      <c r="M48" s="38"/>
      <c r="N48" s="38"/>
      <c r="O48" s="38"/>
    </row>
    <row r="50" spans="2:15" ht="21" x14ac:dyDescent="0.35">
      <c r="C50" s="25" t="s">
        <v>61</v>
      </c>
    </row>
    <row r="52" spans="2:15" ht="18.75" x14ac:dyDescent="0.3">
      <c r="B52" s="12"/>
      <c r="C52" s="26" t="s">
        <v>62</v>
      </c>
      <c r="D52" s="27">
        <f>(L30/D29)*H24</f>
        <v>5384.4219745484288</v>
      </c>
      <c r="F52" s="35" t="s">
        <v>48</v>
      </c>
      <c r="G52" s="35">
        <v>4000</v>
      </c>
      <c r="H52" t="s">
        <v>228</v>
      </c>
    </row>
    <row r="54" spans="2:15" ht="18.75" x14ac:dyDescent="0.3">
      <c r="B54" s="12"/>
      <c r="C54" s="26" t="s">
        <v>63</v>
      </c>
      <c r="D54" s="27">
        <f>H38*H22*H23</f>
        <v>7665.8081847285475</v>
      </c>
    </row>
    <row r="56" spans="2:15" ht="18.75" x14ac:dyDescent="0.3">
      <c r="C56" s="26" t="s">
        <v>64</v>
      </c>
      <c r="D56" s="27">
        <f>D52+D54</f>
        <v>13050.230159276976</v>
      </c>
      <c r="G56" t="s">
        <v>229</v>
      </c>
      <c r="H56" t="s">
        <v>230</v>
      </c>
    </row>
    <row r="58" spans="2:15" x14ac:dyDescent="0.25">
      <c r="B58" s="37" t="s">
        <v>79</v>
      </c>
      <c r="C58" s="38"/>
      <c r="D58" s="38"/>
      <c r="E58" s="38"/>
      <c r="F58" s="38"/>
      <c r="G58" s="38"/>
      <c r="H58" s="38"/>
      <c r="I58" s="38"/>
      <c r="J58" s="38"/>
      <c r="K58" s="38"/>
      <c r="L58" s="38"/>
      <c r="M58" s="38"/>
      <c r="N58" s="38"/>
      <c r="O58" s="38"/>
    </row>
  </sheetData>
  <mergeCells count="12">
    <mergeCell ref="K21:K22"/>
    <mergeCell ref="K24:K25"/>
    <mergeCell ref="C18:D20"/>
    <mergeCell ref="M15:N15"/>
    <mergeCell ref="B1:N3"/>
    <mergeCell ref="C10:D10"/>
    <mergeCell ref="D5:F5"/>
    <mergeCell ref="G5:I5"/>
    <mergeCell ref="B11:N14"/>
    <mergeCell ref="G18:H20"/>
    <mergeCell ref="K15:K16"/>
    <mergeCell ref="K18:K19"/>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014E97-07C5-4E97-AE2B-8EAAB25724D8}">
  <dimension ref="B1:N16"/>
  <sheetViews>
    <sheetView zoomScaleNormal="100" workbookViewId="0">
      <selection activeCell="G20" sqref="G20"/>
    </sheetView>
  </sheetViews>
  <sheetFormatPr baseColWidth="10" defaultRowHeight="15" x14ac:dyDescent="0.25"/>
  <cols>
    <col min="1" max="1" width="7.5703125" customWidth="1"/>
    <col min="5" max="5" width="13.7109375" bestFit="1" customWidth="1"/>
  </cols>
  <sheetData>
    <row r="1" spans="2:14" x14ac:dyDescent="0.25">
      <c r="B1" s="153" t="s">
        <v>35</v>
      </c>
      <c r="C1" s="153"/>
      <c r="D1" s="153"/>
      <c r="E1" s="153"/>
      <c r="F1" s="153"/>
      <c r="G1" s="153"/>
      <c r="H1" s="153"/>
      <c r="I1" s="153"/>
      <c r="J1" s="153"/>
      <c r="K1" s="153"/>
      <c r="L1" s="153"/>
      <c r="M1" s="153"/>
      <c r="N1" s="153"/>
    </row>
    <row r="2" spans="2:14" x14ac:dyDescent="0.25">
      <c r="B2" s="153"/>
      <c r="C2" s="153"/>
      <c r="D2" s="153"/>
      <c r="E2" s="153"/>
      <c r="F2" s="153"/>
      <c r="G2" s="153"/>
      <c r="H2" s="153"/>
      <c r="I2" s="153"/>
      <c r="J2" s="153"/>
      <c r="K2" s="153"/>
      <c r="L2" s="153"/>
      <c r="M2" s="153"/>
      <c r="N2" s="153"/>
    </row>
    <row r="3" spans="2:14" x14ac:dyDescent="0.25">
      <c r="B3" s="168" t="s">
        <v>36</v>
      </c>
      <c r="C3" s="168"/>
      <c r="D3" s="168"/>
      <c r="E3" s="168"/>
      <c r="F3" s="168"/>
      <c r="G3" s="168"/>
      <c r="H3" s="168"/>
      <c r="I3" s="168"/>
      <c r="J3" s="168"/>
      <c r="K3" s="8">
        <v>900</v>
      </c>
    </row>
    <row r="4" spans="2:14" x14ac:dyDescent="0.25">
      <c r="B4" s="168" t="s">
        <v>37</v>
      </c>
      <c r="C4" s="168"/>
      <c r="D4" s="168"/>
      <c r="E4" s="168"/>
      <c r="F4" s="168"/>
      <c r="G4" s="168"/>
      <c r="H4" s="168"/>
      <c r="I4" s="168"/>
      <c r="J4" s="168"/>
      <c r="K4" s="8">
        <v>80</v>
      </c>
    </row>
    <row r="5" spans="2:14" x14ac:dyDescent="0.25">
      <c r="B5" s="168" t="s">
        <v>38</v>
      </c>
      <c r="C5" s="168"/>
      <c r="D5" s="168"/>
      <c r="E5" s="168"/>
      <c r="F5" s="168"/>
      <c r="G5" s="168"/>
      <c r="H5" s="168"/>
      <c r="I5" s="168"/>
      <c r="J5" s="168"/>
      <c r="K5" s="8">
        <v>6</v>
      </c>
    </row>
    <row r="6" spans="2:14" x14ac:dyDescent="0.25">
      <c r="B6" s="168" t="s">
        <v>39</v>
      </c>
      <c r="C6" s="168"/>
      <c r="D6" s="168"/>
      <c r="E6" s="168"/>
      <c r="F6" s="168"/>
      <c r="G6" s="168"/>
      <c r="H6" s="168"/>
      <c r="I6" s="168"/>
      <c r="J6" s="168"/>
      <c r="K6" s="8">
        <v>2</v>
      </c>
    </row>
    <row r="7" spans="2:14" x14ac:dyDescent="0.25">
      <c r="B7" s="164" t="s">
        <v>40</v>
      </c>
      <c r="C7" s="164"/>
      <c r="D7" s="164"/>
      <c r="E7" s="164"/>
      <c r="F7" s="164"/>
      <c r="G7" s="164"/>
      <c r="H7" s="164"/>
      <c r="I7" s="164"/>
      <c r="J7" s="164"/>
      <c r="K7" s="8">
        <v>13</v>
      </c>
    </row>
    <row r="8" spans="2:14" x14ac:dyDescent="0.25">
      <c r="B8" s="164" t="s">
        <v>41</v>
      </c>
      <c r="C8" s="164"/>
      <c r="D8" s="164"/>
      <c r="E8" s="164"/>
      <c r="F8" s="164"/>
      <c r="G8" s="164"/>
      <c r="H8" s="164"/>
      <c r="I8" s="164"/>
      <c r="J8" s="164"/>
      <c r="K8" s="9">
        <v>0.95</v>
      </c>
    </row>
    <row r="9" spans="2:14" x14ac:dyDescent="0.25">
      <c r="B9" s="164" t="s">
        <v>42</v>
      </c>
      <c r="C9" s="164"/>
      <c r="D9" s="164"/>
      <c r="E9" s="164"/>
      <c r="F9" s="164"/>
      <c r="G9" s="164"/>
      <c r="H9" s="164"/>
      <c r="I9" s="164"/>
      <c r="J9" s="164"/>
      <c r="K9" s="8">
        <v>1</v>
      </c>
    </row>
    <row r="10" spans="2:14" x14ac:dyDescent="0.25">
      <c r="B10" s="164" t="s">
        <v>43</v>
      </c>
      <c r="C10" s="164"/>
      <c r="D10" s="164"/>
      <c r="E10" s="164"/>
      <c r="F10" s="164"/>
      <c r="G10" s="164"/>
      <c r="H10" s="164"/>
      <c r="I10" s="164"/>
      <c r="J10" s="164"/>
      <c r="K10" s="9">
        <v>0.3</v>
      </c>
    </row>
    <row r="11" spans="2:14" x14ac:dyDescent="0.25">
      <c r="B11" s="164" t="s">
        <v>44</v>
      </c>
      <c r="C11" s="164"/>
      <c r="D11" s="164"/>
      <c r="E11" s="164"/>
      <c r="F11" s="164"/>
      <c r="G11" s="164"/>
      <c r="H11" s="164"/>
      <c r="I11" s="164"/>
      <c r="J11" s="164"/>
      <c r="K11" s="8">
        <v>20</v>
      </c>
    </row>
    <row r="13" spans="2:14" x14ac:dyDescent="0.25">
      <c r="B13" s="10" t="s">
        <v>45</v>
      </c>
    </row>
    <row r="15" spans="2:14" ht="15.75" x14ac:dyDescent="0.25">
      <c r="B15" s="124" t="s">
        <v>46</v>
      </c>
      <c r="C15" s="124"/>
      <c r="D15" s="124"/>
      <c r="E15" s="124"/>
      <c r="F15" s="124"/>
      <c r="G15" s="124"/>
      <c r="H15" s="124"/>
      <c r="I15" s="124"/>
      <c r="J15" s="124"/>
    </row>
    <row r="16" spans="2:14" ht="15.75" x14ac:dyDescent="0.25">
      <c r="B16" s="124" t="s">
        <v>47</v>
      </c>
      <c r="C16" s="124"/>
      <c r="D16" s="124"/>
      <c r="E16" s="124"/>
      <c r="F16" s="124"/>
      <c r="G16" s="124"/>
      <c r="H16" s="124"/>
      <c r="I16" s="124"/>
      <c r="J16" s="124"/>
    </row>
  </sheetData>
  <mergeCells count="10">
    <mergeCell ref="B1:N2"/>
    <mergeCell ref="B3:J3"/>
    <mergeCell ref="B4:J4"/>
    <mergeCell ref="B5:J5"/>
    <mergeCell ref="B6:J6"/>
    <mergeCell ref="B8:J8"/>
    <mergeCell ref="B9:J9"/>
    <mergeCell ref="B10:J10"/>
    <mergeCell ref="B11:J11"/>
    <mergeCell ref="B7:J7"/>
  </mergeCells>
  <pageMargins left="0.7" right="0.7" top="0.75" bottom="0.75" header="0.3" footer="0.3"/>
  <pageSetup orientation="portrait" horizontalDpi="4294967293" verticalDpi="4294967293"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9C21F7-D539-479A-BB2C-52B77FD112D4}">
  <dimension ref="B1:O9"/>
  <sheetViews>
    <sheetView workbookViewId="0"/>
  </sheetViews>
  <sheetFormatPr baseColWidth="10" defaultRowHeight="15" x14ac:dyDescent="0.25"/>
  <cols>
    <col min="1" max="1" width="9.140625" customWidth="1"/>
    <col min="11" max="11" width="11.42578125" customWidth="1"/>
    <col min="12" max="12" width="11.5703125" customWidth="1"/>
  </cols>
  <sheetData>
    <row r="1" spans="2:15" ht="15" customHeight="1" x14ac:dyDescent="0.25">
      <c r="B1" s="153" t="s">
        <v>237</v>
      </c>
      <c r="C1" s="153"/>
      <c r="D1" s="153"/>
      <c r="E1" s="153"/>
      <c r="F1" s="153"/>
      <c r="G1" s="153"/>
      <c r="H1" s="153"/>
      <c r="I1" s="153"/>
      <c r="J1" s="153"/>
      <c r="K1" s="153"/>
      <c r="L1" s="153"/>
      <c r="M1" s="153"/>
      <c r="N1" s="153"/>
      <c r="O1" s="73"/>
    </row>
    <row r="2" spans="2:15" x14ac:dyDescent="0.25">
      <c r="B2" s="153"/>
      <c r="C2" s="153"/>
      <c r="D2" s="153"/>
      <c r="E2" s="153"/>
      <c r="F2" s="153"/>
      <c r="G2" s="153"/>
      <c r="H2" s="153"/>
      <c r="I2" s="153"/>
      <c r="J2" s="153"/>
      <c r="K2" s="153"/>
      <c r="L2" s="153"/>
      <c r="M2" s="153"/>
      <c r="N2" s="153"/>
      <c r="O2" s="73"/>
    </row>
    <row r="3" spans="2:15" x14ac:dyDescent="0.25">
      <c r="B3" s="153"/>
      <c r="C3" s="153"/>
      <c r="D3" s="153"/>
      <c r="E3" s="153"/>
      <c r="F3" s="153"/>
      <c r="G3" s="153"/>
      <c r="H3" s="153"/>
      <c r="I3" s="153"/>
      <c r="J3" s="153"/>
      <c r="K3" s="153"/>
      <c r="L3" s="153"/>
      <c r="M3" s="153"/>
      <c r="N3" s="153"/>
      <c r="O3" s="73"/>
    </row>
    <row r="4" spans="2:15" x14ac:dyDescent="0.25">
      <c r="B4" s="153"/>
      <c r="C4" s="153"/>
      <c r="D4" s="153"/>
      <c r="E4" s="153"/>
      <c r="F4" s="153"/>
      <c r="G4" s="153"/>
      <c r="H4" s="153"/>
      <c r="I4" s="153"/>
      <c r="J4" s="153"/>
      <c r="K4" s="153"/>
      <c r="L4" s="153"/>
      <c r="M4" s="153"/>
      <c r="N4" s="153"/>
      <c r="O4" s="73"/>
    </row>
    <row r="5" spans="2:15" x14ac:dyDescent="0.25">
      <c r="B5" s="153"/>
      <c r="C5" s="153"/>
      <c r="D5" s="153"/>
      <c r="E5" s="153"/>
      <c r="F5" s="153"/>
      <c r="G5" s="153"/>
      <c r="H5" s="153"/>
      <c r="I5" s="153"/>
      <c r="J5" s="153"/>
      <c r="K5" s="153"/>
      <c r="L5" s="153"/>
      <c r="M5" s="153"/>
      <c r="N5" s="153"/>
      <c r="O5" s="73"/>
    </row>
    <row r="6" spans="2:15" x14ac:dyDescent="0.25">
      <c r="B6" s="153"/>
      <c r="C6" s="153"/>
      <c r="D6" s="153"/>
      <c r="E6" s="153"/>
      <c r="F6" s="153"/>
      <c r="G6" s="153"/>
      <c r="H6" s="153"/>
      <c r="I6" s="153"/>
      <c r="J6" s="153"/>
      <c r="K6" s="153"/>
      <c r="L6" s="153"/>
      <c r="M6" s="153"/>
      <c r="N6" s="153"/>
      <c r="O6" s="73"/>
    </row>
    <row r="7" spans="2:15" x14ac:dyDescent="0.25">
      <c r="B7" s="153"/>
      <c r="C7" s="153"/>
      <c r="D7" s="153"/>
      <c r="E7" s="153"/>
      <c r="F7" s="153"/>
      <c r="G7" s="153"/>
      <c r="H7" s="153"/>
      <c r="I7" s="153"/>
      <c r="J7" s="153"/>
      <c r="K7" s="153"/>
      <c r="L7" s="153"/>
      <c r="M7" s="153"/>
      <c r="N7" s="153"/>
      <c r="O7" s="73"/>
    </row>
    <row r="8" spans="2:15" x14ac:dyDescent="0.25">
      <c r="B8" s="153"/>
      <c r="C8" s="153"/>
      <c r="D8" s="153"/>
      <c r="E8" s="153"/>
      <c r="F8" s="153"/>
      <c r="G8" s="153"/>
      <c r="H8" s="153"/>
      <c r="I8" s="153"/>
      <c r="J8" s="153"/>
      <c r="K8" s="153"/>
      <c r="L8" s="153"/>
      <c r="M8" s="153"/>
      <c r="N8" s="153"/>
      <c r="O8" s="73"/>
    </row>
    <row r="9" spans="2:15" x14ac:dyDescent="0.25">
      <c r="B9" s="73"/>
      <c r="C9" s="73"/>
      <c r="D9" s="73"/>
      <c r="E9" s="73"/>
      <c r="F9" s="73"/>
      <c r="G9" s="73"/>
      <c r="H9" s="73"/>
      <c r="I9" s="73"/>
      <c r="J9" s="73"/>
      <c r="K9" s="73"/>
      <c r="L9" s="73"/>
      <c r="M9" s="73"/>
      <c r="N9" s="175"/>
      <c r="O9" s="175"/>
    </row>
  </sheetData>
  <mergeCells count="2">
    <mergeCell ref="B1:N8"/>
    <mergeCell ref="N9:O9"/>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69C414-3018-4D88-8DF0-CA02B71F4C71}">
  <dimension ref="B1:O10"/>
  <sheetViews>
    <sheetView workbookViewId="0"/>
  </sheetViews>
  <sheetFormatPr baseColWidth="10" defaultRowHeight="15" x14ac:dyDescent="0.25"/>
  <cols>
    <col min="1" max="1" width="7.42578125" customWidth="1"/>
    <col min="7" max="7" width="12.85546875" customWidth="1"/>
    <col min="11" max="11" width="15.140625" bestFit="1" customWidth="1"/>
    <col min="12" max="12" width="13" customWidth="1"/>
  </cols>
  <sheetData>
    <row r="1" spans="2:15" ht="15" customHeight="1" x14ac:dyDescent="0.25">
      <c r="B1" s="153" t="s">
        <v>234</v>
      </c>
      <c r="C1" s="153"/>
      <c r="D1" s="153"/>
      <c r="E1" s="153"/>
      <c r="F1" s="153"/>
      <c r="G1" s="153"/>
      <c r="H1" s="153"/>
      <c r="I1" s="153"/>
      <c r="J1" s="153"/>
      <c r="K1" s="153"/>
      <c r="L1" s="153"/>
      <c r="M1" s="153"/>
      <c r="N1" s="153"/>
      <c r="O1" s="73"/>
    </row>
    <row r="2" spans="2:15" x14ac:dyDescent="0.25">
      <c r="B2" s="153"/>
      <c r="C2" s="153"/>
      <c r="D2" s="153"/>
      <c r="E2" s="153"/>
      <c r="F2" s="153"/>
      <c r="G2" s="153"/>
      <c r="H2" s="153"/>
      <c r="I2" s="153"/>
      <c r="J2" s="153"/>
      <c r="K2" s="153"/>
      <c r="L2" s="153"/>
      <c r="M2" s="153"/>
      <c r="N2" s="153"/>
      <c r="O2" s="73"/>
    </row>
    <row r="3" spans="2:15" x14ac:dyDescent="0.25">
      <c r="B3" s="153"/>
      <c r="C3" s="153"/>
      <c r="D3" s="153"/>
      <c r="E3" s="153"/>
      <c r="F3" s="153"/>
      <c r="G3" s="153"/>
      <c r="H3" s="153"/>
      <c r="I3" s="153"/>
      <c r="J3" s="153"/>
      <c r="K3" s="153"/>
      <c r="L3" s="153"/>
      <c r="M3" s="153"/>
      <c r="N3" s="153"/>
      <c r="O3" s="73"/>
    </row>
    <row r="4" spans="2:15" x14ac:dyDescent="0.25">
      <c r="B4" s="153"/>
      <c r="C4" s="153"/>
      <c r="D4" s="153"/>
      <c r="E4" s="153"/>
      <c r="F4" s="153"/>
      <c r="G4" s="153"/>
      <c r="H4" s="153"/>
      <c r="I4" s="153"/>
      <c r="J4" s="153"/>
      <c r="K4" s="153"/>
      <c r="L4" s="153"/>
      <c r="M4" s="153"/>
      <c r="N4" s="153"/>
      <c r="O4" s="73"/>
    </row>
    <row r="5" spans="2:15" x14ac:dyDescent="0.25">
      <c r="B5" s="153"/>
      <c r="C5" s="153"/>
      <c r="D5" s="153"/>
      <c r="E5" s="153"/>
      <c r="F5" s="153"/>
      <c r="G5" s="153"/>
      <c r="H5" s="153"/>
      <c r="I5" s="153"/>
      <c r="J5" s="153"/>
      <c r="K5" s="153"/>
      <c r="L5" s="153"/>
      <c r="M5" s="153"/>
      <c r="N5" s="153"/>
      <c r="O5" s="73"/>
    </row>
    <row r="6" spans="2:15" x14ac:dyDescent="0.25">
      <c r="B6" s="153"/>
      <c r="C6" s="153"/>
      <c r="D6" s="153"/>
      <c r="E6" s="153"/>
      <c r="F6" s="153"/>
      <c r="G6" s="153"/>
      <c r="H6" s="153"/>
      <c r="I6" s="153"/>
      <c r="J6" s="153"/>
      <c r="K6" s="153"/>
      <c r="L6" s="153"/>
      <c r="M6" s="153"/>
      <c r="N6" s="153"/>
      <c r="O6" s="73"/>
    </row>
    <row r="7" spans="2:15" x14ac:dyDescent="0.25">
      <c r="B7" s="153"/>
      <c r="C7" s="153"/>
      <c r="D7" s="153"/>
      <c r="E7" s="153"/>
      <c r="F7" s="153"/>
      <c r="G7" s="153"/>
      <c r="H7" s="153"/>
      <c r="I7" s="153"/>
      <c r="J7" s="153"/>
      <c r="K7" s="153"/>
      <c r="L7" s="153"/>
      <c r="M7" s="153"/>
      <c r="N7" s="153"/>
      <c r="O7" s="73"/>
    </row>
    <row r="8" spans="2:15" x14ac:dyDescent="0.25">
      <c r="B8" s="153"/>
      <c r="C8" s="153"/>
      <c r="D8" s="153"/>
      <c r="E8" s="153"/>
      <c r="F8" s="153"/>
      <c r="G8" s="153"/>
      <c r="H8" s="153"/>
      <c r="I8" s="153"/>
      <c r="J8" s="153"/>
      <c r="K8" s="153"/>
      <c r="L8" s="153"/>
      <c r="M8" s="153"/>
      <c r="N8" s="153"/>
      <c r="O8" s="73"/>
    </row>
    <row r="9" spans="2:15" x14ac:dyDescent="0.25">
      <c r="B9" s="153"/>
      <c r="C9" s="153"/>
      <c r="D9" s="153"/>
      <c r="E9" s="153"/>
      <c r="F9" s="153"/>
      <c r="G9" s="153"/>
      <c r="H9" s="153"/>
      <c r="I9" s="153"/>
      <c r="J9" s="153"/>
      <c r="K9" s="153"/>
      <c r="L9" s="153"/>
      <c r="M9" s="153"/>
      <c r="N9" s="153"/>
      <c r="O9" s="73"/>
    </row>
    <row r="10" spans="2:15" x14ac:dyDescent="0.25">
      <c r="B10" s="73"/>
      <c r="C10" s="73"/>
      <c r="D10" s="73"/>
      <c r="E10" s="73"/>
      <c r="F10" s="73"/>
      <c r="G10" s="73"/>
      <c r="H10" s="73"/>
      <c r="I10" s="73"/>
      <c r="J10" s="73"/>
      <c r="K10" s="73"/>
      <c r="L10" s="73"/>
      <c r="M10" s="73"/>
      <c r="N10" s="73"/>
      <c r="O10" s="73"/>
    </row>
  </sheetData>
  <mergeCells count="1">
    <mergeCell ref="B1:N9"/>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6CAFC-04F4-4689-AF6C-D6363ED84776}">
  <dimension ref="B1:O8"/>
  <sheetViews>
    <sheetView workbookViewId="0"/>
  </sheetViews>
  <sheetFormatPr baseColWidth="10" defaultRowHeight="15" x14ac:dyDescent="0.25"/>
  <cols>
    <col min="1" max="1" width="8.5703125" customWidth="1"/>
    <col min="8" max="8" width="15" bestFit="1" customWidth="1"/>
    <col min="11" max="11" width="15.140625" bestFit="1" customWidth="1"/>
    <col min="12" max="12" width="13" customWidth="1"/>
  </cols>
  <sheetData>
    <row r="1" spans="2:15" ht="15" customHeight="1" x14ac:dyDescent="0.25">
      <c r="B1" s="153" t="s">
        <v>235</v>
      </c>
      <c r="C1" s="153"/>
      <c r="D1" s="153"/>
      <c r="E1" s="153"/>
      <c r="F1" s="153"/>
      <c r="G1" s="153"/>
      <c r="H1" s="153"/>
      <c r="I1" s="153"/>
      <c r="J1" s="153"/>
      <c r="K1" s="153"/>
      <c r="L1" s="153"/>
      <c r="M1" s="153"/>
      <c r="N1" s="153"/>
      <c r="O1" s="73"/>
    </row>
    <row r="2" spans="2:15" x14ac:dyDescent="0.25">
      <c r="B2" s="153"/>
      <c r="C2" s="153"/>
      <c r="D2" s="153"/>
      <c r="E2" s="153"/>
      <c r="F2" s="153"/>
      <c r="G2" s="153"/>
      <c r="H2" s="153"/>
      <c r="I2" s="153"/>
      <c r="J2" s="153"/>
      <c r="K2" s="153"/>
      <c r="L2" s="153"/>
      <c r="M2" s="153"/>
      <c r="N2" s="153"/>
      <c r="O2" s="73"/>
    </row>
    <row r="3" spans="2:15" ht="18.75" customHeight="1" x14ac:dyDescent="0.25">
      <c r="B3" s="153"/>
      <c r="C3" s="153"/>
      <c r="D3" s="153"/>
      <c r="E3" s="153"/>
      <c r="F3" s="153"/>
      <c r="G3" s="153"/>
      <c r="H3" s="153"/>
      <c r="I3" s="153"/>
      <c r="J3" s="153"/>
      <c r="K3" s="153"/>
      <c r="L3" s="153"/>
      <c r="M3" s="153"/>
      <c r="N3" s="153"/>
      <c r="O3" s="73"/>
    </row>
    <row r="4" spans="2:15" ht="18.75" customHeight="1" x14ac:dyDescent="0.25">
      <c r="B4" s="153"/>
      <c r="C4" s="153"/>
      <c r="D4" s="153"/>
      <c r="E4" s="153"/>
      <c r="F4" s="153"/>
      <c r="G4" s="153"/>
      <c r="H4" s="153"/>
      <c r="I4" s="153"/>
      <c r="J4" s="153"/>
      <c r="K4" s="153"/>
      <c r="L4" s="153"/>
      <c r="M4" s="153"/>
      <c r="N4" s="153"/>
      <c r="O4" s="73"/>
    </row>
    <row r="5" spans="2:15" ht="17.25" customHeight="1" x14ac:dyDescent="0.25">
      <c r="B5" s="153"/>
      <c r="C5" s="153"/>
      <c r="D5" s="153"/>
      <c r="E5" s="153"/>
      <c r="F5" s="153"/>
      <c r="G5" s="153"/>
      <c r="H5" s="153"/>
      <c r="I5" s="153"/>
      <c r="J5" s="153"/>
      <c r="K5" s="153"/>
      <c r="L5" s="153"/>
      <c r="M5" s="153"/>
      <c r="N5" s="153"/>
      <c r="O5" s="73"/>
    </row>
    <row r="6" spans="2:15" ht="17.25" customHeight="1" x14ac:dyDescent="0.25">
      <c r="B6" s="153"/>
      <c r="C6" s="153"/>
      <c r="D6" s="153"/>
      <c r="E6" s="153"/>
      <c r="F6" s="153"/>
      <c r="G6" s="153"/>
      <c r="H6" s="153"/>
      <c r="I6" s="153"/>
      <c r="J6" s="153"/>
      <c r="K6" s="153"/>
      <c r="L6" s="153"/>
      <c r="M6" s="153"/>
      <c r="N6" s="153"/>
      <c r="O6" s="73"/>
    </row>
    <row r="7" spans="2:15" ht="19.5" customHeight="1" x14ac:dyDescent="0.25">
      <c r="B7" s="153"/>
      <c r="C7" s="153"/>
      <c r="D7" s="153"/>
      <c r="E7" s="153"/>
      <c r="F7" s="153"/>
      <c r="G7" s="153"/>
      <c r="H7" s="153"/>
      <c r="I7" s="153"/>
      <c r="J7" s="153"/>
      <c r="K7" s="153"/>
      <c r="L7" s="153"/>
      <c r="M7" s="153"/>
      <c r="N7" s="153"/>
      <c r="O7" s="73"/>
    </row>
    <row r="8" spans="2:15" x14ac:dyDescent="0.25">
      <c r="B8" s="73"/>
      <c r="C8" s="73"/>
      <c r="D8" s="73"/>
      <c r="E8" s="73"/>
      <c r="F8" s="73"/>
      <c r="G8" s="73"/>
      <c r="H8" s="73"/>
      <c r="I8" s="73"/>
      <c r="J8" s="73"/>
      <c r="K8" s="73"/>
      <c r="L8" s="73"/>
      <c r="M8" s="73"/>
      <c r="N8" s="73"/>
      <c r="O8" s="73"/>
    </row>
  </sheetData>
  <mergeCells count="1">
    <mergeCell ref="B1:N7"/>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ED614B-233F-4140-9F9B-773C9290A17B}">
  <dimension ref="A1:O9"/>
  <sheetViews>
    <sheetView workbookViewId="0"/>
  </sheetViews>
  <sheetFormatPr baseColWidth="10" defaultRowHeight="15" x14ac:dyDescent="0.25"/>
  <cols>
    <col min="1" max="1" width="8.5703125" customWidth="1"/>
    <col min="11" max="11" width="15.140625" bestFit="1" customWidth="1"/>
    <col min="12" max="12" width="13" customWidth="1"/>
  </cols>
  <sheetData>
    <row r="1" spans="1:15" ht="15" customHeight="1" x14ac:dyDescent="0.25">
      <c r="A1" t="s">
        <v>230</v>
      </c>
      <c r="B1" s="153" t="s">
        <v>236</v>
      </c>
      <c r="C1" s="153"/>
      <c r="D1" s="153"/>
      <c r="E1" s="153"/>
      <c r="F1" s="153"/>
      <c r="G1" s="153"/>
      <c r="H1" s="153"/>
      <c r="I1" s="153"/>
      <c r="J1" s="153"/>
      <c r="K1" s="153"/>
      <c r="L1" s="153"/>
      <c r="M1" s="153"/>
      <c r="N1" s="153"/>
      <c r="O1" s="73"/>
    </row>
    <row r="2" spans="1:15" x14ac:dyDescent="0.25">
      <c r="B2" s="153"/>
      <c r="C2" s="153"/>
      <c r="D2" s="153"/>
      <c r="E2" s="153"/>
      <c r="F2" s="153"/>
      <c r="G2" s="153"/>
      <c r="H2" s="153"/>
      <c r="I2" s="153"/>
      <c r="J2" s="153"/>
      <c r="K2" s="153"/>
      <c r="L2" s="153"/>
      <c r="M2" s="153"/>
      <c r="N2" s="153"/>
      <c r="O2" s="73"/>
    </row>
    <row r="3" spans="1:15" x14ac:dyDescent="0.25">
      <c r="B3" s="153"/>
      <c r="C3" s="153"/>
      <c r="D3" s="153"/>
      <c r="E3" s="153"/>
      <c r="F3" s="153"/>
      <c r="G3" s="153"/>
      <c r="H3" s="153"/>
      <c r="I3" s="153"/>
      <c r="J3" s="153"/>
      <c r="K3" s="153"/>
      <c r="L3" s="153"/>
      <c r="M3" s="153"/>
      <c r="N3" s="153"/>
      <c r="O3" s="73"/>
    </row>
    <row r="4" spans="1:15" x14ac:dyDescent="0.25">
      <c r="B4" s="153"/>
      <c r="C4" s="153"/>
      <c r="D4" s="153"/>
      <c r="E4" s="153"/>
      <c r="F4" s="153"/>
      <c r="G4" s="153"/>
      <c r="H4" s="153"/>
      <c r="I4" s="153"/>
      <c r="J4" s="153"/>
      <c r="K4" s="153"/>
      <c r="L4" s="153"/>
      <c r="M4" s="153"/>
      <c r="N4" s="153"/>
      <c r="O4" s="73"/>
    </row>
    <row r="5" spans="1:15" x14ac:dyDescent="0.25">
      <c r="B5" s="153"/>
      <c r="C5" s="153"/>
      <c r="D5" s="153"/>
      <c r="E5" s="153"/>
      <c r="F5" s="153"/>
      <c r="G5" s="153"/>
      <c r="H5" s="153"/>
      <c r="I5" s="153"/>
      <c r="J5" s="153"/>
      <c r="K5" s="153"/>
      <c r="L5" s="153"/>
      <c r="M5" s="153"/>
      <c r="N5" s="153"/>
      <c r="O5" s="73"/>
    </row>
    <row r="6" spans="1:15" x14ac:dyDescent="0.25">
      <c r="B6" s="153"/>
      <c r="C6" s="153"/>
      <c r="D6" s="153"/>
      <c r="E6" s="153"/>
      <c r="F6" s="153"/>
      <c r="G6" s="153"/>
      <c r="H6" s="153"/>
      <c r="I6" s="153"/>
      <c r="J6" s="153"/>
      <c r="K6" s="153"/>
      <c r="L6" s="153"/>
      <c r="M6" s="153"/>
      <c r="N6" s="153"/>
      <c r="O6" s="73"/>
    </row>
    <row r="7" spans="1:15" x14ac:dyDescent="0.25">
      <c r="B7" s="153"/>
      <c r="C7" s="153"/>
      <c r="D7" s="153"/>
      <c r="E7" s="153"/>
      <c r="F7" s="153"/>
      <c r="G7" s="153"/>
      <c r="H7" s="153"/>
      <c r="I7" s="153"/>
      <c r="J7" s="153"/>
      <c r="K7" s="153"/>
      <c r="L7" s="153"/>
      <c r="M7" s="153"/>
      <c r="N7" s="153"/>
      <c r="O7" s="73"/>
    </row>
    <row r="8" spans="1:15" x14ac:dyDescent="0.25">
      <c r="B8" s="153"/>
      <c r="C8" s="153"/>
      <c r="D8" s="153"/>
      <c r="E8" s="153"/>
      <c r="F8" s="153"/>
      <c r="G8" s="153"/>
      <c r="H8" s="153"/>
      <c r="I8" s="153"/>
      <c r="J8" s="153"/>
      <c r="K8" s="153"/>
      <c r="L8" s="153"/>
      <c r="M8" s="153"/>
      <c r="N8" s="153"/>
      <c r="O8" s="73"/>
    </row>
    <row r="9" spans="1:15" x14ac:dyDescent="0.25">
      <c r="L9" s="176"/>
      <c r="M9" s="176"/>
      <c r="N9" s="3"/>
    </row>
  </sheetData>
  <mergeCells count="2">
    <mergeCell ref="B1:N8"/>
    <mergeCell ref="L9:M9"/>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BB1B4C-B30A-440D-B000-1A2650685DB4}">
  <dimension ref="B1:O6"/>
  <sheetViews>
    <sheetView workbookViewId="0">
      <selection activeCell="A2" sqref="A2"/>
    </sheetView>
  </sheetViews>
  <sheetFormatPr baseColWidth="10" defaultRowHeight="15" x14ac:dyDescent="0.25"/>
  <cols>
    <col min="11" max="11" width="15.140625" bestFit="1" customWidth="1"/>
    <col min="12" max="12" width="13" customWidth="1"/>
  </cols>
  <sheetData>
    <row r="1" spans="2:15" ht="15" customHeight="1" x14ac:dyDescent="0.25">
      <c r="B1" s="153" t="s">
        <v>222</v>
      </c>
      <c r="C1" s="153"/>
      <c r="D1" s="153"/>
      <c r="E1" s="153"/>
      <c r="F1" s="153"/>
      <c r="G1" s="153"/>
      <c r="H1" s="153"/>
      <c r="I1" s="153"/>
      <c r="J1" s="153"/>
      <c r="K1" s="153"/>
      <c r="L1" s="153"/>
      <c r="M1" s="153"/>
      <c r="N1" s="153"/>
      <c r="O1" s="73"/>
    </row>
    <row r="2" spans="2:15" x14ac:dyDescent="0.25">
      <c r="B2" s="153"/>
      <c r="C2" s="153"/>
      <c r="D2" s="153"/>
      <c r="E2" s="153"/>
      <c r="F2" s="153"/>
      <c r="G2" s="153"/>
      <c r="H2" s="153"/>
      <c r="I2" s="153"/>
      <c r="J2" s="153"/>
      <c r="K2" s="153"/>
      <c r="L2" s="153"/>
      <c r="M2" s="153"/>
      <c r="N2" s="153"/>
      <c r="O2" s="73"/>
    </row>
    <row r="3" spans="2:15" x14ac:dyDescent="0.25">
      <c r="B3" s="153"/>
      <c r="C3" s="153"/>
      <c r="D3" s="153"/>
      <c r="E3" s="153"/>
      <c r="F3" s="153"/>
      <c r="G3" s="153"/>
      <c r="H3" s="153"/>
      <c r="I3" s="153"/>
      <c r="J3" s="153"/>
      <c r="K3" s="153"/>
      <c r="L3" s="153"/>
      <c r="M3" s="153"/>
      <c r="N3" s="153"/>
      <c r="O3" s="73"/>
    </row>
    <row r="4" spans="2:15" x14ac:dyDescent="0.25">
      <c r="B4" s="153"/>
      <c r="C4" s="153"/>
      <c r="D4" s="153"/>
      <c r="E4" s="153"/>
      <c r="F4" s="153"/>
      <c r="G4" s="153"/>
      <c r="H4" s="153"/>
      <c r="I4" s="153"/>
      <c r="J4" s="153"/>
      <c r="K4" s="153"/>
      <c r="L4" s="153"/>
      <c r="M4" s="153"/>
      <c r="N4" s="153"/>
      <c r="O4" s="73"/>
    </row>
    <row r="5" spans="2:15" x14ac:dyDescent="0.25">
      <c r="B5" s="153"/>
      <c r="C5" s="153"/>
      <c r="D5" s="153"/>
      <c r="E5" s="153"/>
      <c r="F5" s="153"/>
      <c r="G5" s="153"/>
      <c r="H5" s="153"/>
      <c r="I5" s="153"/>
      <c r="J5" s="153"/>
      <c r="K5" s="153"/>
      <c r="L5" s="153"/>
      <c r="M5" s="153"/>
      <c r="N5" s="153"/>
      <c r="O5" s="73"/>
    </row>
    <row r="6" spans="2:15" x14ac:dyDescent="0.25">
      <c r="B6" s="73"/>
      <c r="C6" s="73"/>
      <c r="D6" s="73"/>
      <c r="E6" s="73"/>
      <c r="F6" s="73"/>
      <c r="G6" s="73"/>
      <c r="H6" s="73"/>
      <c r="I6" s="73"/>
      <c r="J6" s="73"/>
      <c r="K6" s="73"/>
      <c r="L6" s="73"/>
      <c r="M6" s="73"/>
      <c r="N6" s="73"/>
      <c r="O6" s="73"/>
    </row>
  </sheetData>
  <mergeCells count="1">
    <mergeCell ref="B1:N5"/>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65E63C-F5AB-4239-A163-770A1B64D55E}">
  <dimension ref="B1:O10"/>
  <sheetViews>
    <sheetView workbookViewId="0"/>
  </sheetViews>
  <sheetFormatPr baseColWidth="10" defaultRowHeight="15" x14ac:dyDescent="0.25"/>
  <cols>
    <col min="11" max="11" width="15.140625" bestFit="1" customWidth="1"/>
    <col min="12" max="12" width="13" customWidth="1"/>
  </cols>
  <sheetData>
    <row r="1" spans="2:15" ht="15" customHeight="1" x14ac:dyDescent="0.25">
      <c r="B1" s="153" t="s">
        <v>224</v>
      </c>
      <c r="C1" s="153"/>
      <c r="D1" s="153"/>
      <c r="E1" s="153"/>
      <c r="F1" s="153"/>
      <c r="G1" s="153"/>
      <c r="H1" s="153"/>
      <c r="I1" s="153"/>
      <c r="J1" s="153"/>
      <c r="K1" s="153"/>
      <c r="L1" s="153"/>
      <c r="M1" s="153"/>
      <c r="N1" s="153"/>
      <c r="O1" s="73"/>
    </row>
    <row r="2" spans="2:15" x14ac:dyDescent="0.25">
      <c r="B2" s="153"/>
      <c r="C2" s="153"/>
      <c r="D2" s="153"/>
      <c r="E2" s="153"/>
      <c r="F2" s="153"/>
      <c r="G2" s="153"/>
      <c r="H2" s="153"/>
      <c r="I2" s="153"/>
      <c r="J2" s="153"/>
      <c r="K2" s="153"/>
      <c r="L2" s="153"/>
      <c r="M2" s="153"/>
      <c r="N2" s="153"/>
      <c r="O2" s="73"/>
    </row>
    <row r="3" spans="2:15" x14ac:dyDescent="0.25">
      <c r="B3" s="153"/>
      <c r="C3" s="153"/>
      <c r="D3" s="153"/>
      <c r="E3" s="153"/>
      <c r="F3" s="153"/>
      <c r="G3" s="153"/>
      <c r="H3" s="153"/>
      <c r="I3" s="153"/>
      <c r="J3" s="153"/>
      <c r="K3" s="153"/>
      <c r="L3" s="153"/>
      <c r="M3" s="153"/>
      <c r="N3" s="153"/>
      <c r="O3" s="73"/>
    </row>
    <row r="4" spans="2:15" x14ac:dyDescent="0.25">
      <c r="B4" s="153"/>
      <c r="C4" s="153"/>
      <c r="D4" s="153"/>
      <c r="E4" s="153"/>
      <c r="F4" s="153"/>
      <c r="G4" s="153"/>
      <c r="H4" s="153"/>
      <c r="I4" s="153"/>
      <c r="J4" s="153"/>
      <c r="K4" s="153"/>
      <c r="L4" s="153"/>
      <c r="M4" s="153"/>
      <c r="N4" s="153"/>
      <c r="O4" s="73"/>
    </row>
    <row r="5" spans="2:15" x14ac:dyDescent="0.25">
      <c r="B5" s="153"/>
      <c r="C5" s="153"/>
      <c r="D5" s="153"/>
      <c r="E5" s="153"/>
      <c r="F5" s="153"/>
      <c r="G5" s="153"/>
      <c r="H5" s="153"/>
      <c r="I5" s="153"/>
      <c r="J5" s="153"/>
      <c r="K5" s="153"/>
      <c r="L5" s="153"/>
      <c r="M5" s="153"/>
      <c r="N5" s="153"/>
      <c r="O5" s="73"/>
    </row>
    <row r="6" spans="2:15" x14ac:dyDescent="0.25">
      <c r="B6" s="153"/>
      <c r="C6" s="153"/>
      <c r="D6" s="153"/>
      <c r="E6" s="153"/>
      <c r="F6" s="153"/>
      <c r="G6" s="153"/>
      <c r="H6" s="153"/>
      <c r="I6" s="153"/>
      <c r="J6" s="153"/>
      <c r="K6" s="153"/>
      <c r="L6" s="153"/>
      <c r="M6" s="153"/>
      <c r="N6" s="153"/>
      <c r="O6" s="73"/>
    </row>
    <row r="7" spans="2:15" x14ac:dyDescent="0.25">
      <c r="B7" s="153"/>
      <c r="C7" s="153"/>
      <c r="D7" s="153"/>
      <c r="E7" s="153"/>
      <c r="F7" s="153"/>
      <c r="G7" s="153"/>
      <c r="H7" s="153"/>
      <c r="I7" s="153"/>
      <c r="J7" s="153"/>
      <c r="K7" s="153"/>
      <c r="L7" s="153"/>
      <c r="M7" s="153"/>
      <c r="N7" s="153"/>
      <c r="O7" s="73"/>
    </row>
    <row r="8" spans="2:15" x14ac:dyDescent="0.25">
      <c r="B8" s="153"/>
      <c r="C8" s="153"/>
      <c r="D8" s="153"/>
      <c r="E8" s="153"/>
      <c r="F8" s="153"/>
      <c r="G8" s="153"/>
      <c r="H8" s="153"/>
      <c r="I8" s="153"/>
      <c r="J8" s="153"/>
      <c r="K8" s="153"/>
      <c r="L8" s="153"/>
      <c r="M8" s="153"/>
      <c r="N8" s="153"/>
    </row>
    <row r="9" spans="2:15" x14ac:dyDescent="0.25">
      <c r="B9" s="153"/>
      <c r="C9" s="153"/>
      <c r="D9" s="153"/>
      <c r="E9" s="153"/>
      <c r="F9" s="153"/>
      <c r="G9" s="153"/>
      <c r="H9" s="153"/>
      <c r="I9" s="153"/>
      <c r="J9" s="153"/>
      <c r="K9" s="153"/>
      <c r="L9" s="153"/>
      <c r="M9" s="153"/>
      <c r="N9" s="153"/>
    </row>
    <row r="10" spans="2:15" x14ac:dyDescent="0.25">
      <c r="B10" s="153"/>
      <c r="C10" s="153"/>
      <c r="D10" s="153"/>
      <c r="E10" s="153"/>
      <c r="F10" s="153"/>
      <c r="G10" s="153"/>
      <c r="H10" s="153"/>
      <c r="I10" s="153"/>
      <c r="J10" s="153"/>
      <c r="K10" s="153"/>
      <c r="L10" s="153"/>
      <c r="M10" s="153"/>
      <c r="N10" s="153"/>
    </row>
  </sheetData>
  <mergeCells count="1">
    <mergeCell ref="B1:N10"/>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CB364F-7132-4F93-88C4-54F7C5715EEB}">
  <dimension ref="B1:O10"/>
  <sheetViews>
    <sheetView workbookViewId="0"/>
  </sheetViews>
  <sheetFormatPr baseColWidth="10" defaultRowHeight="15" x14ac:dyDescent="0.25"/>
  <cols>
    <col min="8" max="8" width="12.7109375" customWidth="1"/>
    <col min="11" max="11" width="13.7109375" customWidth="1"/>
    <col min="12" max="12" width="13" customWidth="1"/>
  </cols>
  <sheetData>
    <row r="1" spans="2:15" ht="15" customHeight="1" x14ac:dyDescent="0.25">
      <c r="B1" s="153" t="s">
        <v>223</v>
      </c>
      <c r="C1" s="153"/>
      <c r="D1" s="153"/>
      <c r="E1" s="153"/>
      <c r="F1" s="153"/>
      <c r="G1" s="153"/>
      <c r="H1" s="153"/>
      <c r="I1" s="153"/>
      <c r="J1" s="153"/>
      <c r="K1" s="153"/>
      <c r="L1" s="153"/>
      <c r="M1" s="153"/>
      <c r="N1" s="153"/>
      <c r="O1" s="153"/>
    </row>
    <row r="2" spans="2:15" x14ac:dyDescent="0.25">
      <c r="B2" s="153"/>
      <c r="C2" s="153"/>
      <c r="D2" s="153"/>
      <c r="E2" s="153"/>
      <c r="F2" s="153"/>
      <c r="G2" s="153"/>
      <c r="H2" s="153"/>
      <c r="I2" s="153"/>
      <c r="J2" s="153"/>
      <c r="K2" s="153"/>
      <c r="L2" s="153"/>
      <c r="M2" s="153"/>
      <c r="N2" s="153"/>
      <c r="O2" s="153"/>
    </row>
    <row r="3" spans="2:15" x14ac:dyDescent="0.25">
      <c r="B3" s="153"/>
      <c r="C3" s="153"/>
      <c r="D3" s="153"/>
      <c r="E3" s="153"/>
      <c r="F3" s="153"/>
      <c r="G3" s="153"/>
      <c r="H3" s="153"/>
      <c r="I3" s="153"/>
      <c r="J3" s="153"/>
      <c r="K3" s="153"/>
      <c r="L3" s="153"/>
      <c r="M3" s="153"/>
      <c r="N3" s="153"/>
      <c r="O3" s="153"/>
    </row>
    <row r="4" spans="2:15" x14ac:dyDescent="0.25">
      <c r="B4" s="153"/>
      <c r="C4" s="153"/>
      <c r="D4" s="153"/>
      <c r="E4" s="153"/>
      <c r="F4" s="153"/>
      <c r="G4" s="153"/>
      <c r="H4" s="153"/>
      <c r="I4" s="153"/>
      <c r="J4" s="153"/>
      <c r="K4" s="153"/>
      <c r="L4" s="153"/>
      <c r="M4" s="153"/>
      <c r="N4" s="153"/>
      <c r="O4" s="153"/>
    </row>
    <row r="5" spans="2:15" x14ac:dyDescent="0.25">
      <c r="B5" s="153"/>
      <c r="C5" s="153"/>
      <c r="D5" s="153"/>
      <c r="E5" s="153"/>
      <c r="F5" s="153"/>
      <c r="G5" s="153"/>
      <c r="H5" s="153"/>
      <c r="I5" s="153"/>
      <c r="J5" s="153"/>
      <c r="K5" s="153"/>
      <c r="L5" s="153"/>
      <c r="M5" s="153"/>
      <c r="N5" s="153"/>
      <c r="O5" s="153"/>
    </row>
    <row r="6" spans="2:15" x14ac:dyDescent="0.25">
      <c r="B6" s="153"/>
      <c r="C6" s="153"/>
      <c r="D6" s="153"/>
      <c r="E6" s="153"/>
      <c r="F6" s="153"/>
      <c r="G6" s="153"/>
      <c r="H6" s="153"/>
      <c r="I6" s="153"/>
      <c r="J6" s="153"/>
      <c r="K6" s="153"/>
      <c r="L6" s="153"/>
      <c r="M6" s="153"/>
      <c r="N6" s="153"/>
      <c r="O6" s="153"/>
    </row>
    <row r="7" spans="2:15" x14ac:dyDescent="0.25">
      <c r="B7" s="153"/>
      <c r="C7" s="153"/>
      <c r="D7" s="153"/>
      <c r="E7" s="153"/>
      <c r="F7" s="153"/>
      <c r="G7" s="153"/>
      <c r="H7" s="153"/>
      <c r="I7" s="153"/>
      <c r="J7" s="153"/>
      <c r="K7" s="153"/>
      <c r="L7" s="153"/>
      <c r="M7" s="153"/>
      <c r="N7" s="153"/>
      <c r="O7" s="153"/>
    </row>
    <row r="8" spans="2:15" x14ac:dyDescent="0.25">
      <c r="B8" s="153"/>
      <c r="C8" s="153"/>
      <c r="D8" s="153"/>
      <c r="E8" s="153"/>
      <c r="F8" s="153"/>
      <c r="G8" s="153"/>
      <c r="H8" s="153"/>
      <c r="I8" s="153"/>
      <c r="J8" s="153"/>
      <c r="K8" s="153"/>
      <c r="L8" s="153"/>
      <c r="M8" s="153"/>
      <c r="N8" s="153"/>
      <c r="O8" s="153"/>
    </row>
    <row r="9" spans="2:15" x14ac:dyDescent="0.25">
      <c r="B9" s="153"/>
      <c r="C9" s="153"/>
      <c r="D9" s="153"/>
      <c r="E9" s="153"/>
      <c r="F9" s="153"/>
      <c r="G9" s="153"/>
      <c r="H9" s="153"/>
      <c r="I9" s="153"/>
      <c r="J9" s="153"/>
      <c r="K9" s="153"/>
      <c r="L9" s="153"/>
      <c r="M9" s="153"/>
      <c r="N9" s="153"/>
      <c r="O9" s="153"/>
    </row>
    <row r="10" spans="2:15" x14ac:dyDescent="0.25">
      <c r="B10" s="57"/>
      <c r="C10" s="57"/>
      <c r="D10" s="57"/>
      <c r="E10" s="57"/>
      <c r="F10" s="57"/>
      <c r="G10" s="57"/>
      <c r="H10" s="57"/>
      <c r="I10" s="57"/>
      <c r="J10" s="57"/>
      <c r="K10" s="57"/>
      <c r="L10" s="57"/>
      <c r="M10" s="57"/>
      <c r="N10" s="57"/>
      <c r="O10" s="57"/>
    </row>
  </sheetData>
  <mergeCells count="1">
    <mergeCell ref="B1:O9"/>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649622-2162-473F-A9F9-6B1824011B6A}">
  <dimension ref="B1:O9"/>
  <sheetViews>
    <sheetView workbookViewId="0">
      <selection activeCell="A2" sqref="A2"/>
    </sheetView>
  </sheetViews>
  <sheetFormatPr baseColWidth="10" defaultRowHeight="15" x14ac:dyDescent="0.25"/>
  <cols>
    <col min="8" max="8" width="12.7109375" customWidth="1"/>
    <col min="11" max="11" width="13.7109375" customWidth="1"/>
    <col min="12" max="12" width="13" customWidth="1"/>
  </cols>
  <sheetData>
    <row r="1" spans="2:15" ht="15" customHeight="1" x14ac:dyDescent="0.25">
      <c r="B1" s="153" t="s">
        <v>225</v>
      </c>
      <c r="C1" s="153"/>
      <c r="D1" s="153"/>
      <c r="E1" s="153"/>
      <c r="F1" s="153"/>
      <c r="G1" s="153"/>
      <c r="H1" s="153"/>
      <c r="I1" s="153"/>
      <c r="J1" s="153"/>
      <c r="K1" s="153"/>
      <c r="L1" s="153"/>
      <c r="M1" s="153"/>
      <c r="N1" s="153"/>
      <c r="O1" s="153"/>
    </row>
    <row r="2" spans="2:15" x14ac:dyDescent="0.25">
      <c r="B2" s="153"/>
      <c r="C2" s="153"/>
      <c r="D2" s="153"/>
      <c r="E2" s="153"/>
      <c r="F2" s="153"/>
      <c r="G2" s="153"/>
      <c r="H2" s="153"/>
      <c r="I2" s="153"/>
      <c r="J2" s="153"/>
      <c r="K2" s="153"/>
      <c r="L2" s="153"/>
      <c r="M2" s="153"/>
      <c r="N2" s="153"/>
      <c r="O2" s="153"/>
    </row>
    <row r="3" spans="2:15" x14ac:dyDescent="0.25">
      <c r="B3" s="153"/>
      <c r="C3" s="153"/>
      <c r="D3" s="153"/>
      <c r="E3" s="153"/>
      <c r="F3" s="153"/>
      <c r="G3" s="153"/>
      <c r="H3" s="153"/>
      <c r="I3" s="153"/>
      <c r="J3" s="153"/>
      <c r="K3" s="153"/>
      <c r="L3" s="153"/>
      <c r="M3" s="153"/>
      <c r="N3" s="153"/>
      <c r="O3" s="153"/>
    </row>
    <row r="4" spans="2:15" x14ac:dyDescent="0.25">
      <c r="B4" s="153"/>
      <c r="C4" s="153"/>
      <c r="D4" s="153"/>
      <c r="E4" s="153"/>
      <c r="F4" s="153"/>
      <c r="G4" s="153"/>
      <c r="H4" s="153"/>
      <c r="I4" s="153"/>
      <c r="J4" s="153"/>
      <c r="K4" s="153"/>
      <c r="L4" s="153"/>
      <c r="M4" s="153"/>
      <c r="N4" s="153"/>
      <c r="O4" s="153"/>
    </row>
    <row r="5" spans="2:15" x14ac:dyDescent="0.25">
      <c r="B5" s="153"/>
      <c r="C5" s="153"/>
      <c r="D5" s="153"/>
      <c r="E5" s="153"/>
      <c r="F5" s="153"/>
      <c r="G5" s="153"/>
      <c r="H5" s="153"/>
      <c r="I5" s="153"/>
      <c r="J5" s="153"/>
      <c r="K5" s="153"/>
      <c r="L5" s="153"/>
      <c r="M5" s="153"/>
      <c r="N5" s="153"/>
      <c r="O5" s="153"/>
    </row>
    <row r="6" spans="2:15" x14ac:dyDescent="0.25">
      <c r="B6" s="153"/>
      <c r="C6" s="153"/>
      <c r="D6" s="153"/>
      <c r="E6" s="153"/>
      <c r="F6" s="153"/>
      <c r="G6" s="153"/>
      <c r="H6" s="153"/>
      <c r="I6" s="153"/>
      <c r="J6" s="153"/>
      <c r="K6" s="153"/>
      <c r="L6" s="153"/>
      <c r="M6" s="153"/>
      <c r="N6" s="153"/>
      <c r="O6" s="153"/>
    </row>
    <row r="7" spans="2:15" x14ac:dyDescent="0.25">
      <c r="B7" s="153"/>
      <c r="C7" s="153"/>
      <c r="D7" s="153"/>
      <c r="E7" s="153"/>
      <c r="F7" s="153"/>
      <c r="G7" s="153"/>
      <c r="H7" s="153"/>
      <c r="I7" s="153"/>
      <c r="J7" s="153"/>
      <c r="K7" s="153"/>
      <c r="L7" s="153"/>
      <c r="M7" s="153"/>
      <c r="N7" s="153"/>
      <c r="O7" s="153"/>
    </row>
    <row r="8" spans="2:15" x14ac:dyDescent="0.25">
      <c r="B8" s="153"/>
      <c r="C8" s="153"/>
      <c r="D8" s="153"/>
      <c r="E8" s="153"/>
      <c r="F8" s="153"/>
      <c r="G8" s="153"/>
      <c r="H8" s="153"/>
      <c r="I8" s="153"/>
      <c r="J8" s="153"/>
      <c r="K8" s="153"/>
      <c r="L8" s="153"/>
      <c r="M8" s="153"/>
      <c r="N8" s="153"/>
      <c r="O8" s="153"/>
    </row>
    <row r="9" spans="2:15" x14ac:dyDescent="0.25">
      <c r="B9" s="153"/>
      <c r="C9" s="153"/>
      <c r="D9" s="153"/>
      <c r="E9" s="153"/>
      <c r="F9" s="153"/>
      <c r="G9" s="153"/>
      <c r="H9" s="153"/>
      <c r="I9" s="153"/>
      <c r="J9" s="153"/>
      <c r="K9" s="153"/>
      <c r="L9" s="153"/>
      <c r="M9" s="153"/>
      <c r="N9" s="153"/>
      <c r="O9" s="153"/>
    </row>
  </sheetData>
  <mergeCells count="1">
    <mergeCell ref="B1:O9"/>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9F4BBB-E2B2-49B3-A087-AE4399B65F2B}">
  <dimension ref="A1:J13"/>
  <sheetViews>
    <sheetView tabSelected="1" zoomScale="130" zoomScaleNormal="130" workbookViewId="0">
      <selection activeCell="G2" sqref="G2"/>
    </sheetView>
  </sheetViews>
  <sheetFormatPr baseColWidth="10" defaultRowHeight="15" x14ac:dyDescent="0.25"/>
  <cols>
    <col min="1" max="1" width="7.7109375" customWidth="1"/>
    <col min="6" max="6" width="14.140625" customWidth="1"/>
  </cols>
  <sheetData>
    <row r="1" spans="1:10" ht="18.75" x14ac:dyDescent="0.3">
      <c r="B1" s="117" t="s">
        <v>226</v>
      </c>
    </row>
    <row r="2" spans="1:10" ht="30" x14ac:dyDescent="0.25">
      <c r="C2" s="30" t="s">
        <v>65</v>
      </c>
      <c r="D2" t="s">
        <v>98</v>
      </c>
      <c r="F2" s="28" t="s">
        <v>67</v>
      </c>
      <c r="G2" t="s">
        <v>99</v>
      </c>
    </row>
    <row r="3" spans="1:10" x14ac:dyDescent="0.25">
      <c r="C3" s="16">
        <v>234</v>
      </c>
      <c r="F3" s="16">
        <f>C3*2</f>
        <v>468</v>
      </c>
    </row>
    <row r="4" spans="1:10" x14ac:dyDescent="0.25">
      <c r="C4" s="16">
        <v>158</v>
      </c>
      <c r="F4" s="16">
        <f t="shared" ref="F4:F11" si="0">C4*2</f>
        <v>316</v>
      </c>
    </row>
    <row r="5" spans="1:10" x14ac:dyDescent="0.25">
      <c r="C5" s="16">
        <v>267</v>
      </c>
      <c r="F5" s="16">
        <f t="shared" si="0"/>
        <v>534</v>
      </c>
    </row>
    <row r="6" spans="1:10" ht="15.75" customHeight="1" x14ac:dyDescent="0.25">
      <c r="C6" s="16">
        <v>320</v>
      </c>
      <c r="F6" s="16">
        <f t="shared" si="0"/>
        <v>640</v>
      </c>
      <c r="H6" s="177" t="s">
        <v>68</v>
      </c>
      <c r="I6" s="177"/>
      <c r="J6" s="177"/>
    </row>
    <row r="7" spans="1:10" x14ac:dyDescent="0.25">
      <c r="C7" s="16">
        <v>128</v>
      </c>
      <c r="F7" s="16">
        <f t="shared" si="0"/>
        <v>256</v>
      </c>
      <c r="H7" s="177"/>
      <c r="I7" s="177"/>
      <c r="J7" s="177"/>
    </row>
    <row r="8" spans="1:10" x14ac:dyDescent="0.25">
      <c r="C8" s="16">
        <v>220</v>
      </c>
      <c r="F8" s="16">
        <f t="shared" si="0"/>
        <v>440</v>
      </c>
      <c r="H8" s="177"/>
      <c r="I8" s="177"/>
      <c r="J8" s="177"/>
    </row>
    <row r="9" spans="1:10" x14ac:dyDescent="0.25">
      <c r="C9" s="16">
        <v>180</v>
      </c>
      <c r="F9" s="16">
        <f t="shared" si="0"/>
        <v>360</v>
      </c>
    </row>
    <row r="10" spans="1:10" x14ac:dyDescent="0.25">
      <c r="C10" s="16">
        <v>310</v>
      </c>
      <c r="F10" s="16">
        <f t="shared" si="0"/>
        <v>620</v>
      </c>
    </row>
    <row r="11" spans="1:10" x14ac:dyDescent="0.25">
      <c r="C11" s="16">
        <v>246</v>
      </c>
      <c r="F11" s="16">
        <f t="shared" si="0"/>
        <v>492</v>
      </c>
    </row>
    <row r="12" spans="1:10" x14ac:dyDescent="0.25">
      <c r="C12" s="1"/>
      <c r="F12" s="1"/>
    </row>
    <row r="13" spans="1:10" ht="18.75" x14ac:dyDescent="0.3">
      <c r="A13" s="12"/>
      <c r="B13" s="26" t="s">
        <v>66</v>
      </c>
      <c r="C13" s="31">
        <f>STDEV(C3:C11)</f>
        <v>65.501484291918487</v>
      </c>
      <c r="E13" s="29" t="s">
        <v>66</v>
      </c>
      <c r="F13" s="31">
        <f>STDEV(F3:F11)</f>
        <v>131.00296858383697</v>
      </c>
    </row>
  </sheetData>
  <mergeCells count="1">
    <mergeCell ref="H6:J8"/>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8CE824-2880-4245-AF58-6ED3B6DDD19C}">
  <dimension ref="B1:O78"/>
  <sheetViews>
    <sheetView zoomScale="110" zoomScaleNormal="110" workbookViewId="0">
      <selection activeCell="G42" sqref="G42"/>
    </sheetView>
  </sheetViews>
  <sheetFormatPr baseColWidth="10" defaultRowHeight="15" x14ac:dyDescent="0.25"/>
  <cols>
    <col min="1" max="1" width="8.28515625" customWidth="1"/>
    <col min="3" max="3" width="12.7109375" bestFit="1" customWidth="1"/>
    <col min="7" max="7" width="14.5703125" customWidth="1"/>
    <col min="13" max="13" width="9.28515625" customWidth="1"/>
    <col min="14" max="14" width="8.140625" customWidth="1"/>
  </cols>
  <sheetData>
    <row r="1" spans="2:14" ht="21.75" customHeight="1" x14ac:dyDescent="0.25">
      <c r="B1" s="134" t="s">
        <v>205</v>
      </c>
      <c r="C1" s="140"/>
      <c r="D1" s="140"/>
      <c r="E1" s="140"/>
      <c r="F1" s="140"/>
      <c r="G1" s="140"/>
      <c r="H1" s="140"/>
      <c r="I1" s="140"/>
      <c r="J1" s="140"/>
      <c r="K1" s="140"/>
      <c r="L1" s="140"/>
      <c r="M1" s="140"/>
      <c r="N1" s="140"/>
    </row>
    <row r="2" spans="2:14" ht="24.75" customHeight="1" x14ac:dyDescent="0.25">
      <c r="B2" s="140"/>
      <c r="C2" s="140"/>
      <c r="D2" s="140"/>
      <c r="E2" s="140"/>
      <c r="F2" s="140"/>
      <c r="G2" s="140"/>
      <c r="H2" s="140"/>
      <c r="I2" s="140"/>
      <c r="J2" s="140"/>
      <c r="K2" s="140"/>
      <c r="L2" s="140"/>
      <c r="M2" s="140"/>
      <c r="N2" s="140"/>
    </row>
    <row r="4" spans="2:14" ht="45" x14ac:dyDescent="0.25">
      <c r="C4" s="111" t="s">
        <v>22</v>
      </c>
      <c r="D4" s="112" t="s">
        <v>23</v>
      </c>
      <c r="E4" s="111" t="s">
        <v>24</v>
      </c>
      <c r="G4" s="118" t="s">
        <v>69</v>
      </c>
    </row>
    <row r="5" spans="2:14" x14ac:dyDescent="0.25">
      <c r="C5" s="109" t="s">
        <v>25</v>
      </c>
      <c r="D5" s="110">
        <v>299200</v>
      </c>
      <c r="E5" s="110">
        <v>15300</v>
      </c>
      <c r="G5" s="119">
        <f>E5/0.85</f>
        <v>18000</v>
      </c>
    </row>
    <row r="6" spans="2:14" x14ac:dyDescent="0.25">
      <c r="C6" s="109" t="s">
        <v>26</v>
      </c>
      <c r="D6" s="110">
        <v>149600</v>
      </c>
      <c r="E6" s="110">
        <v>5950</v>
      </c>
      <c r="G6" s="119">
        <f>E6/0.85</f>
        <v>7000</v>
      </c>
    </row>
    <row r="7" spans="2:14" x14ac:dyDescent="0.25">
      <c r="D7" s="6"/>
    </row>
    <row r="8" spans="2:14" x14ac:dyDescent="0.25">
      <c r="B8" s="134" t="s">
        <v>206</v>
      </c>
      <c r="C8" s="140"/>
      <c r="D8" s="140"/>
      <c r="E8" s="140"/>
      <c r="F8" s="140"/>
      <c r="G8" s="140"/>
      <c r="H8" s="140"/>
      <c r="I8" s="140"/>
      <c r="J8" s="140"/>
      <c r="K8" s="140"/>
      <c r="L8" s="140"/>
      <c r="M8" s="140"/>
      <c r="N8" s="140"/>
    </row>
    <row r="9" spans="2:14" x14ac:dyDescent="0.25">
      <c r="B9" s="140"/>
      <c r="C9" s="140"/>
      <c r="D9" s="140"/>
      <c r="E9" s="140"/>
      <c r="F9" s="140"/>
      <c r="G9" s="140"/>
      <c r="H9" s="140"/>
      <c r="I9" s="140"/>
      <c r="J9" s="140"/>
      <c r="K9" s="140"/>
      <c r="L9" s="140"/>
      <c r="M9" s="140"/>
      <c r="N9" s="140"/>
    </row>
    <row r="10" spans="2:14" x14ac:dyDescent="0.25">
      <c r="B10" s="140"/>
      <c r="C10" s="140"/>
      <c r="D10" s="140"/>
      <c r="E10" s="140"/>
      <c r="F10" s="140"/>
      <c r="G10" s="140"/>
      <c r="H10" s="140"/>
      <c r="I10" s="140"/>
      <c r="J10" s="140"/>
      <c r="K10" s="140"/>
      <c r="L10" s="140"/>
      <c r="M10" s="140"/>
      <c r="N10" s="140"/>
    </row>
    <row r="12" spans="2:14" x14ac:dyDescent="0.25">
      <c r="B12" s="7" t="s">
        <v>27</v>
      </c>
      <c r="G12" s="5" t="s">
        <v>231</v>
      </c>
    </row>
    <row r="13" spans="2:14" x14ac:dyDescent="0.25">
      <c r="B13" s="7" t="s">
        <v>28</v>
      </c>
      <c r="I13" s="150" t="s">
        <v>94</v>
      </c>
      <c r="J13" s="150"/>
      <c r="K13" s="150"/>
      <c r="L13" s="150"/>
      <c r="M13" s="150"/>
      <c r="N13" s="150"/>
    </row>
    <row r="14" spans="2:14" x14ac:dyDescent="0.25">
      <c r="B14" s="7" t="s">
        <v>29</v>
      </c>
      <c r="I14" s="150"/>
      <c r="J14" s="150"/>
      <c r="K14" s="150"/>
      <c r="L14" s="150"/>
      <c r="M14" s="150"/>
      <c r="N14" s="150"/>
    </row>
    <row r="15" spans="2:14" x14ac:dyDescent="0.25">
      <c r="B15" s="7" t="s">
        <v>30</v>
      </c>
      <c r="G15">
        <v>0.3</v>
      </c>
    </row>
    <row r="16" spans="2:14" x14ac:dyDescent="0.25">
      <c r="B16" s="14" t="s">
        <v>31</v>
      </c>
      <c r="C16" s="11"/>
      <c r="D16" s="11"/>
      <c r="E16" s="11"/>
      <c r="F16" s="11"/>
      <c r="G16" s="1" t="s">
        <v>232</v>
      </c>
    </row>
    <row r="17" spans="2:14" x14ac:dyDescent="0.25">
      <c r="B17" s="7" t="s">
        <v>32</v>
      </c>
    </row>
    <row r="19" spans="2:14" x14ac:dyDescent="0.25">
      <c r="B19" s="7" t="s">
        <v>33</v>
      </c>
    </row>
    <row r="20" spans="2:14" x14ac:dyDescent="0.25">
      <c r="B20" s="14" t="s">
        <v>34</v>
      </c>
      <c r="C20" s="11"/>
      <c r="D20" s="11"/>
      <c r="E20" s="11"/>
      <c r="F20" s="11"/>
      <c r="G20" s="11"/>
    </row>
    <row r="22" spans="2:14" ht="18.75" x14ac:dyDescent="0.3">
      <c r="B22" s="41" t="s">
        <v>4</v>
      </c>
    </row>
    <row r="23" spans="2:14" ht="21" x14ac:dyDescent="0.35">
      <c r="B23" s="29" t="s">
        <v>70</v>
      </c>
      <c r="C23" s="32">
        <f>((D5+D6)/0.85)*12</f>
        <v>6336000</v>
      </c>
      <c r="D23" s="22" t="s">
        <v>71</v>
      </c>
      <c r="F23" s="33" t="s">
        <v>48</v>
      </c>
      <c r="G23" s="34">
        <f>SQRT((2*C23*C24)/(C25*C26))</f>
        <v>150427.96092672209</v>
      </c>
      <c r="H23" s="31" t="s">
        <v>72</v>
      </c>
      <c r="I23" s="12"/>
    </row>
    <row r="24" spans="2:14" ht="18.75" x14ac:dyDescent="0.3">
      <c r="B24" s="29" t="s">
        <v>13</v>
      </c>
      <c r="C24" s="35">
        <v>75</v>
      </c>
    </row>
    <row r="25" spans="2:14" ht="18.75" x14ac:dyDescent="0.3">
      <c r="B25" s="29" t="s">
        <v>12</v>
      </c>
      <c r="C25" s="35">
        <v>0.3</v>
      </c>
      <c r="D25" s="22" t="s">
        <v>73</v>
      </c>
    </row>
    <row r="26" spans="2:14" ht="18.75" x14ac:dyDescent="0.3">
      <c r="B26" s="29" t="s">
        <v>11</v>
      </c>
      <c r="C26" s="35">
        <v>0.14000000000000001</v>
      </c>
      <c r="D26" s="22" t="s">
        <v>75</v>
      </c>
      <c r="G26" s="36" t="s">
        <v>85</v>
      </c>
    </row>
    <row r="27" spans="2:14" ht="18.75" x14ac:dyDescent="0.3">
      <c r="B27" s="29"/>
      <c r="C27" s="35"/>
      <c r="D27" s="22"/>
      <c r="G27" s="11" t="s">
        <v>84</v>
      </c>
      <c r="H27" s="12"/>
      <c r="I27" s="12"/>
      <c r="J27" s="12"/>
      <c r="K27" s="12"/>
      <c r="L27" s="12"/>
      <c r="M27" s="12"/>
      <c r="N27" s="12"/>
    </row>
    <row r="28" spans="2:14" ht="19.5" thickBot="1" x14ac:dyDescent="0.35">
      <c r="B28" s="29"/>
      <c r="C28" s="35"/>
      <c r="D28" s="22"/>
    </row>
    <row r="29" spans="2:14" ht="18.75" x14ac:dyDescent="0.3">
      <c r="B29" s="42" t="s">
        <v>80</v>
      </c>
      <c r="C29" s="35"/>
      <c r="D29" s="22"/>
      <c r="G29" s="147" t="s">
        <v>81</v>
      </c>
      <c r="I29" s="6">
        <f>G5</f>
        <v>18000</v>
      </c>
    </row>
    <row r="30" spans="2:14" ht="19.5" thickBot="1" x14ac:dyDescent="0.35">
      <c r="B30" s="29"/>
      <c r="C30" s="35"/>
      <c r="D30" s="22"/>
      <c r="G30" s="148"/>
      <c r="I30" s="6">
        <f>G6</f>
        <v>7000</v>
      </c>
    </row>
    <row r="31" spans="2:14" ht="18.75" x14ac:dyDescent="0.3">
      <c r="B31" s="29"/>
      <c r="C31" s="35"/>
      <c r="D31" s="22"/>
      <c r="E31" s="24" t="s">
        <v>14</v>
      </c>
      <c r="F31" s="56">
        <v>1</v>
      </c>
      <c r="G31" s="11" t="s">
        <v>83</v>
      </c>
      <c r="I31" s="5" t="s">
        <v>66</v>
      </c>
      <c r="J31" s="43">
        <f>SQRT(POWER(I29,2)+POWER(I30,2))</f>
        <v>19313.207915827967</v>
      </c>
      <c r="K31" t="s">
        <v>86</v>
      </c>
    </row>
    <row r="32" spans="2:14" ht="18.75" x14ac:dyDescent="0.3">
      <c r="B32" s="29"/>
      <c r="C32" s="35"/>
      <c r="D32" s="22"/>
      <c r="E32" s="4" t="s">
        <v>82</v>
      </c>
      <c r="F32" s="1">
        <v>0.7</v>
      </c>
      <c r="G32" t="s">
        <v>60</v>
      </c>
      <c r="K32" t="s">
        <v>87</v>
      </c>
    </row>
    <row r="33" spans="2:9" ht="18.75" x14ac:dyDescent="0.3">
      <c r="B33" s="29"/>
      <c r="C33" s="35"/>
      <c r="D33" s="22"/>
      <c r="E33" s="4"/>
      <c r="F33" s="1" t="s">
        <v>88</v>
      </c>
      <c r="G33" s="45">
        <v>1.65</v>
      </c>
    </row>
    <row r="34" spans="2:9" ht="18.75" x14ac:dyDescent="0.3">
      <c r="B34" s="29"/>
      <c r="C34" s="35"/>
      <c r="D34" s="22"/>
      <c r="E34" s="37"/>
      <c r="F34" s="46" t="s">
        <v>89</v>
      </c>
      <c r="G34" s="47">
        <f>4*12*6</f>
        <v>288</v>
      </c>
      <c r="H34" s="37" t="s">
        <v>60</v>
      </c>
      <c r="I34" s="48" t="s">
        <v>96</v>
      </c>
    </row>
    <row r="35" spans="2:9" ht="21" x14ac:dyDescent="0.35">
      <c r="B35" s="29"/>
      <c r="C35" s="35"/>
      <c r="D35" s="22"/>
      <c r="E35" s="3"/>
      <c r="F35" s="15" t="s">
        <v>95</v>
      </c>
      <c r="G35" s="34">
        <f>SQRT(POWER(C23/(288)*F32,2)+POWER(J31*SQRT(1/4),2))</f>
        <v>18177.183500201561</v>
      </c>
      <c r="H35" s="3"/>
      <c r="I35" s="48"/>
    </row>
    <row r="36" spans="2:9" ht="15" customHeight="1" x14ac:dyDescent="0.3">
      <c r="B36" s="29"/>
      <c r="C36" s="35"/>
      <c r="D36" s="22"/>
      <c r="E36" s="3"/>
      <c r="F36" s="15"/>
      <c r="G36" s="5"/>
      <c r="H36" s="3"/>
      <c r="I36" s="48"/>
    </row>
    <row r="37" spans="2:9" ht="21" x14ac:dyDescent="0.35">
      <c r="B37" s="29"/>
      <c r="C37" s="35"/>
      <c r="D37" s="22"/>
      <c r="F37" s="33" t="s">
        <v>55</v>
      </c>
      <c r="G37" s="34">
        <f>G33*SQRT(POWER(C23/(288)*F32,2)+POWER(J31*SQRT(1/4),2))</f>
        <v>29992.352775332576</v>
      </c>
      <c r="H37" s="31" t="s">
        <v>72</v>
      </c>
      <c r="I37" s="12"/>
    </row>
    <row r="38" spans="2:9" ht="21" x14ac:dyDescent="0.35">
      <c r="B38" s="29"/>
      <c r="C38" s="35"/>
      <c r="D38" s="22"/>
      <c r="F38" s="44"/>
    </row>
    <row r="39" spans="2:9" ht="21" x14ac:dyDescent="0.35">
      <c r="B39" s="42" t="s">
        <v>90</v>
      </c>
      <c r="C39" s="35"/>
      <c r="D39" s="22"/>
      <c r="F39" s="44"/>
    </row>
    <row r="40" spans="2:9" ht="21" x14ac:dyDescent="0.35">
      <c r="B40" s="29"/>
      <c r="C40" s="35"/>
      <c r="D40" s="22"/>
      <c r="E40" s="12"/>
      <c r="F40" s="33" t="s">
        <v>56</v>
      </c>
      <c r="G40" s="34">
        <f>(G23/2)+G37</f>
        <v>105206.33323869362</v>
      </c>
      <c r="H40" s="31" t="s">
        <v>72</v>
      </c>
      <c r="I40" s="12"/>
    </row>
    <row r="41" spans="2:9" ht="21" x14ac:dyDescent="0.35">
      <c r="B41" s="29"/>
      <c r="C41" s="35"/>
      <c r="D41" s="22"/>
      <c r="F41" s="44"/>
    </row>
    <row r="42" spans="2:9" ht="21" x14ac:dyDescent="0.35">
      <c r="B42" s="29"/>
      <c r="C42" s="35"/>
      <c r="D42" s="22"/>
      <c r="F42" s="33" t="s">
        <v>76</v>
      </c>
      <c r="G42" s="34">
        <f>(C23/48)*F31+G37</f>
        <v>161992.35277533258</v>
      </c>
      <c r="I42" t="s">
        <v>233</v>
      </c>
    </row>
    <row r="43" spans="2:9" ht="21" x14ac:dyDescent="0.35">
      <c r="B43" s="108" t="s">
        <v>94</v>
      </c>
      <c r="C43" s="35"/>
      <c r="D43" s="22"/>
      <c r="F43" s="44"/>
    </row>
    <row r="44" spans="2:9" ht="21" x14ac:dyDescent="0.35">
      <c r="B44" s="29"/>
      <c r="C44" s="35"/>
      <c r="D44" s="22"/>
      <c r="F44" s="44"/>
    </row>
    <row r="52" spans="2:15" x14ac:dyDescent="0.25">
      <c r="M52" s="149" t="s">
        <v>204</v>
      </c>
      <c r="N52" s="149"/>
      <c r="O52" s="149"/>
    </row>
    <row r="53" spans="2:15" x14ac:dyDescent="0.25">
      <c r="M53" s="149"/>
      <c r="N53" s="149"/>
      <c r="O53" s="149"/>
    </row>
    <row r="54" spans="2:15" x14ac:dyDescent="0.25">
      <c r="M54" s="149"/>
      <c r="N54" s="149"/>
      <c r="O54" s="149"/>
    </row>
    <row r="55" spans="2:15" x14ac:dyDescent="0.25">
      <c r="M55" s="149"/>
      <c r="N55" s="149"/>
      <c r="O55" s="149"/>
    </row>
    <row r="56" spans="2:15" x14ac:dyDescent="0.25">
      <c r="M56" s="149"/>
      <c r="N56" s="149"/>
      <c r="O56" s="149"/>
    </row>
    <row r="61" spans="2:15" ht="18.75" x14ac:dyDescent="0.3">
      <c r="B61" s="31" t="s">
        <v>91</v>
      </c>
      <c r="C61" s="12"/>
      <c r="D61" s="12"/>
      <c r="E61" s="12"/>
      <c r="G61" s="49">
        <f>(C23/G23)*C24</f>
        <v>3158.987179461164</v>
      </c>
    </row>
    <row r="62" spans="2:15" ht="18.75" x14ac:dyDescent="0.3">
      <c r="B62" s="31" t="s">
        <v>92</v>
      </c>
      <c r="C62" s="12"/>
      <c r="D62" s="12"/>
      <c r="E62" s="12"/>
      <c r="G62" s="49">
        <f>G40*C26*C25</f>
        <v>4418.6659960251327</v>
      </c>
    </row>
    <row r="63" spans="2:15" ht="18.75" x14ac:dyDescent="0.3">
      <c r="B63" s="50" t="s">
        <v>93</v>
      </c>
      <c r="C63" s="51"/>
      <c r="D63" s="51"/>
      <c r="E63" s="51"/>
      <c r="F63" s="52"/>
      <c r="G63" s="53">
        <f>(C23/G23)*G35*0.0206*1.5</f>
        <v>23657.653729970094</v>
      </c>
    </row>
    <row r="64" spans="2:15" ht="21" x14ac:dyDescent="0.35">
      <c r="B64" s="55" t="s">
        <v>94</v>
      </c>
      <c r="C64" s="12"/>
      <c r="D64" s="12"/>
      <c r="E64" s="12"/>
      <c r="G64" s="54">
        <f>SUM(G61:G63)</f>
        <v>31235.306905456389</v>
      </c>
    </row>
    <row r="72" spans="12:12" x14ac:dyDescent="0.25">
      <c r="L72" s="13"/>
    </row>
    <row r="73" spans="12:12" x14ac:dyDescent="0.25">
      <c r="L73" s="13"/>
    </row>
    <row r="74" spans="12:12" x14ac:dyDescent="0.25">
      <c r="L74" s="13"/>
    </row>
    <row r="75" spans="12:12" x14ac:dyDescent="0.25">
      <c r="L75" s="13"/>
    </row>
    <row r="76" spans="12:12" x14ac:dyDescent="0.25">
      <c r="L76" s="13"/>
    </row>
    <row r="78" spans="12:12" x14ac:dyDescent="0.25">
      <c r="L78" s="13"/>
    </row>
  </sheetData>
  <mergeCells count="5">
    <mergeCell ref="B1:N2"/>
    <mergeCell ref="B8:N10"/>
    <mergeCell ref="G29:G30"/>
    <mergeCell ref="M52:O56"/>
    <mergeCell ref="I13:N14"/>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BA9CA5-AC05-4DF4-90EA-37D45CB0067D}">
  <dimension ref="B1:P43"/>
  <sheetViews>
    <sheetView zoomScale="120" zoomScaleNormal="120" workbookViewId="0">
      <selection activeCell="L35" sqref="L35"/>
    </sheetView>
  </sheetViews>
  <sheetFormatPr baseColWidth="10" defaultRowHeight="15" x14ac:dyDescent="0.25"/>
  <cols>
    <col min="7" max="7" width="14.42578125" customWidth="1"/>
  </cols>
  <sheetData>
    <row r="1" spans="2:13" x14ac:dyDescent="0.25">
      <c r="B1" s="153" t="s">
        <v>125</v>
      </c>
      <c r="C1" s="153"/>
      <c r="D1" s="153"/>
      <c r="E1" s="153"/>
      <c r="F1" s="153"/>
      <c r="G1" s="153"/>
      <c r="H1" s="153"/>
      <c r="I1" s="153"/>
      <c r="J1" s="153"/>
      <c r="K1" s="153"/>
      <c r="L1" s="153"/>
      <c r="M1" s="153"/>
    </row>
    <row r="2" spans="2:13" x14ac:dyDescent="0.25">
      <c r="B2" s="153"/>
      <c r="C2" s="153"/>
      <c r="D2" s="153"/>
      <c r="E2" s="153"/>
      <c r="F2" s="153"/>
      <c r="G2" s="153"/>
      <c r="H2" s="153"/>
      <c r="I2" s="153"/>
      <c r="J2" s="153"/>
      <c r="K2" s="153"/>
      <c r="L2" s="153"/>
      <c r="M2" s="153"/>
    </row>
    <row r="3" spans="2:13" x14ac:dyDescent="0.25">
      <c r="B3" s="153"/>
      <c r="C3" s="153"/>
      <c r="D3" s="153"/>
      <c r="E3" s="153"/>
      <c r="F3" s="153"/>
      <c r="G3" s="153"/>
      <c r="H3" s="153"/>
      <c r="I3" s="153"/>
      <c r="J3" s="153"/>
      <c r="K3" s="153"/>
      <c r="L3" s="153"/>
      <c r="M3" s="153"/>
    </row>
    <row r="5" spans="2:13" x14ac:dyDescent="0.25">
      <c r="B5" s="154" t="s">
        <v>126</v>
      </c>
      <c r="C5" s="154"/>
      <c r="D5" s="154"/>
      <c r="E5" s="154"/>
      <c r="F5" s="154"/>
      <c r="G5" s="154"/>
      <c r="H5" s="155" t="s">
        <v>127</v>
      </c>
      <c r="I5" s="155"/>
    </row>
    <row r="6" spans="2:13" x14ac:dyDescent="0.25">
      <c r="B6" s="154" t="s">
        <v>128</v>
      </c>
      <c r="C6" s="154"/>
      <c r="D6" s="154"/>
      <c r="E6" s="154"/>
      <c r="F6" s="154"/>
      <c r="G6" s="154"/>
      <c r="H6" s="155" t="s">
        <v>105</v>
      </c>
      <c r="I6" s="155"/>
    </row>
    <row r="7" spans="2:13" x14ac:dyDescent="0.25">
      <c r="B7" s="154" t="s">
        <v>129</v>
      </c>
      <c r="C7" s="154"/>
      <c r="D7" s="154"/>
      <c r="E7" s="154"/>
      <c r="F7" s="154"/>
      <c r="G7" s="154"/>
      <c r="H7" s="155" t="s">
        <v>130</v>
      </c>
      <c r="I7" s="155"/>
    </row>
    <row r="8" spans="2:13" x14ac:dyDescent="0.25">
      <c r="B8" s="154" t="s">
        <v>131</v>
      </c>
      <c r="C8" s="154"/>
      <c r="D8" s="154"/>
      <c r="E8" s="154"/>
      <c r="F8" s="154"/>
      <c r="G8" s="154"/>
      <c r="H8" s="156">
        <v>0.95</v>
      </c>
      <c r="I8" s="156"/>
    </row>
    <row r="9" spans="2:13" x14ac:dyDescent="0.25">
      <c r="B9" s="154" t="s">
        <v>132</v>
      </c>
      <c r="C9" s="154"/>
      <c r="D9" s="154"/>
      <c r="E9" s="154"/>
      <c r="F9" s="154"/>
      <c r="G9" s="154"/>
      <c r="H9" s="155" t="s">
        <v>133</v>
      </c>
      <c r="I9" s="155"/>
    </row>
    <row r="11" spans="2:13" x14ac:dyDescent="0.25">
      <c r="B11" s="157" t="s">
        <v>221</v>
      </c>
      <c r="C11" s="157"/>
      <c r="D11" s="157"/>
      <c r="E11" s="157"/>
      <c r="F11" s="157"/>
      <c r="G11" s="157"/>
      <c r="H11" s="157"/>
      <c r="I11" s="157"/>
      <c r="J11" s="157"/>
      <c r="K11" s="157"/>
      <c r="L11" s="157"/>
      <c r="M11" s="157"/>
    </row>
    <row r="12" spans="2:13" x14ac:dyDescent="0.25">
      <c r="B12" s="157"/>
      <c r="C12" s="157"/>
      <c r="D12" s="157"/>
      <c r="E12" s="157"/>
      <c r="F12" s="157"/>
      <c r="G12" s="157"/>
      <c r="H12" s="157"/>
      <c r="I12" s="157"/>
      <c r="J12" s="157"/>
      <c r="K12" s="157"/>
      <c r="L12" s="157"/>
      <c r="M12" s="157"/>
    </row>
    <row r="14" spans="2:13" x14ac:dyDescent="0.25">
      <c r="B14" t="s">
        <v>134</v>
      </c>
    </row>
    <row r="15" spans="2:13" x14ac:dyDescent="0.25">
      <c r="B15" t="s">
        <v>135</v>
      </c>
    </row>
    <row r="16" spans="2:13" x14ac:dyDescent="0.25">
      <c r="B16" t="s">
        <v>136</v>
      </c>
    </row>
    <row r="17" spans="2:16" x14ac:dyDescent="0.25">
      <c r="B17" t="s">
        <v>137</v>
      </c>
    </row>
    <row r="19" spans="2:16" ht="18.75" x14ac:dyDescent="0.3">
      <c r="B19" s="58" t="s">
        <v>117</v>
      </c>
      <c r="C19" s="59"/>
      <c r="D19" s="59"/>
      <c r="E19" s="59"/>
      <c r="F19" s="59"/>
      <c r="G19" s="59"/>
      <c r="H19" s="59"/>
      <c r="I19" s="59"/>
      <c r="J19" s="59"/>
      <c r="K19" s="59"/>
      <c r="L19" s="59"/>
      <c r="M19" s="59"/>
      <c r="N19" s="59"/>
      <c r="O19" s="59"/>
      <c r="P19" s="59"/>
    </row>
    <row r="20" spans="2:16" x14ac:dyDescent="0.25">
      <c r="B20" s="36" t="s">
        <v>138</v>
      </c>
    </row>
    <row r="21" spans="2:16" ht="15.75" x14ac:dyDescent="0.25">
      <c r="C21" s="4" t="s">
        <v>50</v>
      </c>
      <c r="D21">
        <f>2500*4</f>
        <v>10000</v>
      </c>
      <c r="F21" s="24" t="s">
        <v>48</v>
      </c>
      <c r="G21" s="67">
        <f>SQRT(2*D21*D22/D23)</f>
        <v>1591.644851508443</v>
      </c>
      <c r="H21" s="11" t="s">
        <v>74</v>
      </c>
      <c r="J21" s="68" t="s">
        <v>139</v>
      </c>
    </row>
    <row r="22" spans="2:16" x14ac:dyDescent="0.25">
      <c r="C22" s="4" t="s">
        <v>13</v>
      </c>
      <c r="D22">
        <v>380</v>
      </c>
      <c r="F22" s="24" t="s">
        <v>58</v>
      </c>
      <c r="G22" s="69">
        <f>(G21/D21)*360</f>
        <v>57.299214654303952</v>
      </c>
      <c r="H22" s="11" t="s">
        <v>60</v>
      </c>
    </row>
    <row r="23" spans="2:16" ht="15.75" thickBot="1" x14ac:dyDescent="0.3">
      <c r="C23" s="4" t="s">
        <v>118</v>
      </c>
      <c r="D23">
        <v>3</v>
      </c>
    </row>
    <row r="24" spans="2:16" x14ac:dyDescent="0.25">
      <c r="B24" s="36" t="s">
        <v>80</v>
      </c>
      <c r="C24" s="4"/>
      <c r="G24" s="151" t="s">
        <v>140</v>
      </c>
      <c r="I24" t="s">
        <v>141</v>
      </c>
    </row>
    <row r="25" spans="2:16" ht="15.75" thickBot="1" x14ac:dyDescent="0.3">
      <c r="C25" s="4" t="s">
        <v>142</v>
      </c>
      <c r="D25">
        <f>7.5*4</f>
        <v>30</v>
      </c>
      <c r="G25" s="152"/>
      <c r="I25">
        <v>30</v>
      </c>
      <c r="J25" t="s">
        <v>74</v>
      </c>
      <c r="K25" t="s">
        <v>143</v>
      </c>
    </row>
    <row r="26" spans="2:16" x14ac:dyDescent="0.25">
      <c r="C26" s="4" t="s">
        <v>14</v>
      </c>
      <c r="D26">
        <v>15</v>
      </c>
    </row>
    <row r="27" spans="2:16" x14ac:dyDescent="0.25">
      <c r="C27" s="4" t="s">
        <v>82</v>
      </c>
      <c r="D27">
        <v>3</v>
      </c>
      <c r="F27" s="21">
        <f>(D21/360)*D27</f>
        <v>83.333333333333343</v>
      </c>
      <c r="G27" t="s">
        <v>74</v>
      </c>
      <c r="H27" s="21">
        <f>D25*SQRT(D26+G22)</f>
        <v>255.08683460514689</v>
      </c>
      <c r="I27" t="s">
        <v>74</v>
      </c>
      <c r="J27" s="11" t="s">
        <v>144</v>
      </c>
      <c r="K27" s="11"/>
    </row>
    <row r="28" spans="2:16" x14ac:dyDescent="0.25">
      <c r="C28" s="4" t="s">
        <v>17</v>
      </c>
      <c r="D28">
        <v>1.65</v>
      </c>
    </row>
    <row r="29" spans="2:16" x14ac:dyDescent="0.25">
      <c r="C29" s="4" t="s">
        <v>120</v>
      </c>
      <c r="D29">
        <v>2</v>
      </c>
      <c r="F29" s="24" t="s">
        <v>145</v>
      </c>
      <c r="G29" s="60">
        <f>SQRT(SUMSQ(F27,H27))</f>
        <v>268.35375464732743</v>
      </c>
    </row>
    <row r="31" spans="2:16" ht="15.75" x14ac:dyDescent="0.25">
      <c r="C31" s="23" t="s">
        <v>55</v>
      </c>
      <c r="D31" s="70">
        <f>D28*G29</f>
        <v>442.78369516809022</v>
      </c>
      <c r="E31" s="19" t="s">
        <v>74</v>
      </c>
      <c r="I31" t="s">
        <v>146</v>
      </c>
    </row>
    <row r="32" spans="2:16" x14ac:dyDescent="0.25">
      <c r="I32" t="s">
        <v>147</v>
      </c>
    </row>
    <row r="33" spans="2:9" x14ac:dyDescent="0.25">
      <c r="C33" s="24" t="s">
        <v>56</v>
      </c>
      <c r="D33" s="67">
        <f>(D21*(G22/360)/2)+D31</f>
        <v>1238.6061209223117</v>
      </c>
      <c r="E33" s="11" t="s">
        <v>74</v>
      </c>
      <c r="I33" t="s">
        <v>148</v>
      </c>
    </row>
    <row r="34" spans="2:9" x14ac:dyDescent="0.25">
      <c r="I34" t="s">
        <v>149</v>
      </c>
    </row>
    <row r="35" spans="2:9" ht="18.75" x14ac:dyDescent="0.3">
      <c r="C35" s="71" t="s">
        <v>97</v>
      </c>
      <c r="D35" s="72">
        <f>(D21/360)*(D26+G22)+D31</f>
        <v>2451.0952133432002</v>
      </c>
      <c r="E35" s="64" t="s">
        <v>74</v>
      </c>
    </row>
    <row r="38" spans="2:9" x14ac:dyDescent="0.25">
      <c r="B38" s="61" t="s">
        <v>119</v>
      </c>
    </row>
    <row r="40" spans="2:9" ht="15.75" x14ac:dyDescent="0.25">
      <c r="B40" s="4" t="s">
        <v>120</v>
      </c>
      <c r="C40" s="1">
        <v>2</v>
      </c>
      <c r="D40" s="19" t="s">
        <v>121</v>
      </c>
      <c r="E40" s="12"/>
      <c r="F40" s="12"/>
      <c r="G40" s="62">
        <f>(D21/G21)*D22</f>
        <v>2387.4672772626645</v>
      </c>
    </row>
    <row r="41" spans="2:9" ht="15.75" x14ac:dyDescent="0.25">
      <c r="B41" s="4" t="s">
        <v>122</v>
      </c>
      <c r="C41" s="1">
        <v>2.06E-2</v>
      </c>
      <c r="D41" s="19" t="s">
        <v>123</v>
      </c>
      <c r="E41" s="12"/>
      <c r="F41" s="12"/>
      <c r="G41" s="62">
        <f>D33*D23</f>
        <v>3715.818362766935</v>
      </c>
    </row>
    <row r="42" spans="2:9" ht="15.75" x14ac:dyDescent="0.25">
      <c r="D42" s="63" t="s">
        <v>93</v>
      </c>
      <c r="E42" s="51"/>
      <c r="F42" s="51"/>
      <c r="G42" s="62">
        <f>(D21/G21)*G29*C40*C41</f>
        <v>69.463829704168404</v>
      </c>
    </row>
    <row r="43" spans="2:9" ht="18.75" x14ac:dyDescent="0.3">
      <c r="D43" s="64" t="s">
        <v>124</v>
      </c>
      <c r="E43" s="65"/>
      <c r="F43" s="65"/>
      <c r="G43" s="66">
        <f>SUM(G40:G42)</f>
        <v>6172.7494697337679</v>
      </c>
    </row>
  </sheetData>
  <mergeCells count="13">
    <mergeCell ref="G24:G25"/>
    <mergeCell ref="B1:M3"/>
    <mergeCell ref="B5:G5"/>
    <mergeCell ref="H5:I5"/>
    <mergeCell ref="B6:G6"/>
    <mergeCell ref="H6:I6"/>
    <mergeCell ref="B7:G7"/>
    <mergeCell ref="H7:I7"/>
    <mergeCell ref="B8:G8"/>
    <mergeCell ref="H8:I8"/>
    <mergeCell ref="B9:G9"/>
    <mergeCell ref="H9:I9"/>
    <mergeCell ref="B11:M12"/>
  </mergeCells>
  <pageMargins left="0.7" right="0.7" top="0.75" bottom="0.75" header="0.3" footer="0.3"/>
  <pageSetup orientation="portrait" horizontalDpi="4294967293" verticalDpi="4294967293"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ECAC33-40EB-4748-A347-3E8E10465A23}">
  <dimension ref="B1:N26"/>
  <sheetViews>
    <sheetView workbookViewId="0">
      <selection activeCell="H21" sqref="H21"/>
    </sheetView>
  </sheetViews>
  <sheetFormatPr baseColWidth="10" defaultRowHeight="15" x14ac:dyDescent="0.25"/>
  <cols>
    <col min="7" max="7" width="12.7109375" customWidth="1"/>
  </cols>
  <sheetData>
    <row r="1" spans="2:14" ht="15" customHeight="1" x14ac:dyDescent="0.25">
      <c r="B1" s="134" t="s">
        <v>240</v>
      </c>
      <c r="C1" s="134"/>
      <c r="D1" s="134"/>
      <c r="E1" s="134"/>
      <c r="F1" s="134"/>
      <c r="G1" s="134"/>
      <c r="H1" s="134"/>
      <c r="I1" s="134"/>
      <c r="J1" s="134"/>
      <c r="K1" s="134"/>
      <c r="L1" s="134"/>
      <c r="M1" s="134"/>
      <c r="N1" s="134"/>
    </row>
    <row r="2" spans="2:14" x14ac:dyDescent="0.25">
      <c r="B2" s="134"/>
      <c r="C2" s="134"/>
      <c r="D2" s="134"/>
      <c r="E2" s="134"/>
      <c r="F2" s="134"/>
      <c r="G2" s="134"/>
      <c r="H2" s="134"/>
      <c r="I2" s="134"/>
      <c r="J2" s="134"/>
      <c r="K2" s="134"/>
      <c r="L2" s="134"/>
      <c r="M2" s="134"/>
      <c r="N2" s="134"/>
    </row>
    <row r="3" spans="2:14" x14ac:dyDescent="0.25">
      <c r="B3" s="134"/>
      <c r="C3" s="134"/>
      <c r="D3" s="134"/>
      <c r="E3" s="134"/>
      <c r="F3" s="134"/>
      <c r="G3" s="134"/>
      <c r="H3" s="134"/>
      <c r="I3" s="134"/>
      <c r="J3" s="134"/>
      <c r="K3" s="134"/>
      <c r="L3" s="134"/>
      <c r="M3" s="134"/>
      <c r="N3" s="134"/>
    </row>
    <row r="4" spans="2:14" x14ac:dyDescent="0.25">
      <c r="B4" s="134"/>
      <c r="C4" s="134"/>
      <c r="D4" s="134"/>
      <c r="E4" s="134"/>
      <c r="F4" s="134"/>
      <c r="G4" s="134"/>
      <c r="H4" s="134"/>
      <c r="I4" s="134"/>
      <c r="J4" s="134"/>
      <c r="K4" s="134"/>
      <c r="L4" s="134"/>
      <c r="M4" s="134"/>
      <c r="N4" s="134"/>
    </row>
    <row r="5" spans="2:14" x14ac:dyDescent="0.25">
      <c r="B5" s="134"/>
      <c r="C5" s="134"/>
      <c r="D5" s="134"/>
      <c r="E5" s="134"/>
      <c r="F5" s="134"/>
      <c r="G5" s="134"/>
      <c r="H5" s="134"/>
      <c r="I5" s="134"/>
      <c r="J5" s="134"/>
      <c r="K5" s="134"/>
      <c r="L5" s="134"/>
      <c r="M5" s="134"/>
      <c r="N5" s="134"/>
    </row>
    <row r="6" spans="2:14" x14ac:dyDescent="0.25">
      <c r="B6" s="134"/>
      <c r="C6" s="134"/>
      <c r="D6" s="134"/>
      <c r="E6" s="134"/>
      <c r="F6" s="134"/>
      <c r="G6" s="134"/>
      <c r="H6" s="134"/>
      <c r="I6" s="134"/>
      <c r="J6" s="134"/>
      <c r="K6" s="134"/>
      <c r="L6" s="134"/>
      <c r="M6" s="134"/>
      <c r="N6" s="134"/>
    </row>
    <row r="7" spans="2:14" x14ac:dyDescent="0.25">
      <c r="B7" s="134"/>
      <c r="C7" s="134"/>
      <c r="D7" s="134"/>
      <c r="E7" s="134"/>
      <c r="F7" s="134"/>
      <c r="G7" s="134"/>
      <c r="H7" s="134"/>
      <c r="I7" s="134"/>
      <c r="J7" s="134"/>
      <c r="K7" s="134"/>
      <c r="L7" s="134"/>
      <c r="M7" s="134"/>
      <c r="N7" s="134"/>
    </row>
    <row r="8" spans="2:14" x14ac:dyDescent="0.25">
      <c r="B8" s="134"/>
      <c r="C8" s="134"/>
      <c r="D8" s="134"/>
      <c r="E8" s="134"/>
      <c r="F8" s="134"/>
      <c r="G8" s="134"/>
      <c r="H8" s="134"/>
      <c r="I8" s="134"/>
      <c r="J8" s="134"/>
      <c r="K8" s="134"/>
      <c r="L8" s="134"/>
      <c r="M8" s="134"/>
      <c r="N8" s="134"/>
    </row>
    <row r="9" spans="2:14" x14ac:dyDescent="0.25">
      <c r="B9" s="134"/>
      <c r="C9" s="134"/>
      <c r="D9" s="134"/>
      <c r="E9" s="134"/>
      <c r="F9" s="134"/>
      <c r="G9" s="134"/>
      <c r="H9" s="134"/>
      <c r="I9" s="134"/>
      <c r="J9" s="134"/>
      <c r="K9" s="134"/>
      <c r="L9" s="134"/>
      <c r="M9" s="134"/>
      <c r="N9" s="134"/>
    </row>
    <row r="10" spans="2:14" x14ac:dyDescent="0.25">
      <c r="B10" s="134"/>
      <c r="C10" s="134"/>
      <c r="D10" s="134"/>
      <c r="E10" s="134"/>
      <c r="F10" s="134"/>
      <c r="G10" s="134"/>
      <c r="H10" s="134"/>
      <c r="I10" s="134"/>
      <c r="J10" s="134"/>
      <c r="K10" s="134"/>
      <c r="L10" s="134"/>
      <c r="M10" s="134"/>
      <c r="N10" s="134"/>
    </row>
    <row r="11" spans="2:14" x14ac:dyDescent="0.25">
      <c r="B11" s="134"/>
      <c r="C11" s="134"/>
      <c r="D11" s="134"/>
      <c r="E11" s="134"/>
      <c r="F11" s="134"/>
      <c r="G11" s="134"/>
      <c r="H11" s="134"/>
      <c r="I11" s="134"/>
      <c r="J11" s="134"/>
      <c r="K11" s="134"/>
      <c r="L11" s="134"/>
      <c r="M11" s="134"/>
      <c r="N11" s="134"/>
    </row>
    <row r="12" spans="2:14" x14ac:dyDescent="0.25">
      <c r="B12" s="134"/>
      <c r="C12" s="134"/>
      <c r="D12" s="134"/>
      <c r="E12" s="134"/>
      <c r="F12" s="134"/>
      <c r="G12" s="134"/>
      <c r="H12" s="134"/>
      <c r="I12" s="134"/>
      <c r="J12" s="134"/>
      <c r="K12" s="134"/>
      <c r="L12" s="134"/>
      <c r="M12" s="134"/>
      <c r="N12" s="134"/>
    </row>
    <row r="13" spans="2:14" x14ac:dyDescent="0.25">
      <c r="B13" t="s">
        <v>241</v>
      </c>
    </row>
    <row r="14" spans="2:14" x14ac:dyDescent="0.25">
      <c r="B14" s="1" t="s">
        <v>242</v>
      </c>
      <c r="C14" t="s">
        <v>243</v>
      </c>
    </row>
    <row r="15" spans="2:14" x14ac:dyDescent="0.25">
      <c r="B15" s="1" t="s">
        <v>244</v>
      </c>
      <c r="C15" t="s">
        <v>247</v>
      </c>
    </row>
    <row r="16" spans="2:14" x14ac:dyDescent="0.25">
      <c r="B16" s="1" t="s">
        <v>245</v>
      </c>
      <c r="C16" t="s">
        <v>248</v>
      </c>
    </row>
    <row r="17" spans="2:11" x14ac:dyDescent="0.25">
      <c r="B17" s="1" t="s">
        <v>246</v>
      </c>
      <c r="C17" t="s">
        <v>249</v>
      </c>
    </row>
    <row r="18" spans="2:11" x14ac:dyDescent="0.25">
      <c r="B18" s="1" t="s">
        <v>250</v>
      </c>
      <c r="C18" t="s">
        <v>253</v>
      </c>
    </row>
    <row r="19" spans="2:11" x14ac:dyDescent="0.25">
      <c r="B19" s="1" t="s">
        <v>252</v>
      </c>
      <c r="C19" t="s">
        <v>251</v>
      </c>
    </row>
    <row r="20" spans="2:11" x14ac:dyDescent="0.25">
      <c r="B20" s="1" t="s">
        <v>254</v>
      </c>
      <c r="C20" t="s">
        <v>255</v>
      </c>
    </row>
    <row r="22" spans="2:11" ht="21" x14ac:dyDescent="0.25">
      <c r="B22" s="121" t="s">
        <v>256</v>
      </c>
      <c r="C22" s="73"/>
      <c r="D22" s="73"/>
      <c r="E22" s="73"/>
      <c r="F22" s="73"/>
      <c r="G22" s="73"/>
      <c r="H22" s="73"/>
      <c r="I22" s="73"/>
      <c r="J22" s="73"/>
      <c r="K22" s="73"/>
    </row>
    <row r="23" spans="2:11" ht="15.75" thickBot="1" x14ac:dyDescent="0.3">
      <c r="B23" s="73"/>
      <c r="C23" s="73"/>
      <c r="D23" s="73"/>
      <c r="E23" s="122" t="s">
        <v>14</v>
      </c>
      <c r="F23" s="120">
        <v>7</v>
      </c>
      <c r="G23" s="73" t="s">
        <v>60</v>
      </c>
      <c r="H23" s="73"/>
      <c r="I23" s="73"/>
    </row>
    <row r="24" spans="2:11" x14ac:dyDescent="0.25">
      <c r="B24" s="73"/>
      <c r="C24" s="73"/>
      <c r="D24" s="158" t="s">
        <v>257</v>
      </c>
      <c r="E24" s="73"/>
      <c r="F24" s="73"/>
      <c r="G24" s="160" t="s">
        <v>258</v>
      </c>
      <c r="H24" s="73"/>
      <c r="I24" s="73"/>
      <c r="J24" s="12" t="s">
        <v>259</v>
      </c>
      <c r="K24" s="123">
        <v>50</v>
      </c>
    </row>
    <row r="25" spans="2:11" ht="15.75" thickBot="1" x14ac:dyDescent="0.3">
      <c r="D25" s="159"/>
      <c r="G25" s="161"/>
      <c r="J25" s="15" t="s">
        <v>142</v>
      </c>
      <c r="K25" s="20">
        <v>15</v>
      </c>
    </row>
    <row r="26" spans="2:11" x14ac:dyDescent="0.25">
      <c r="E26" s="4" t="s">
        <v>82</v>
      </c>
      <c r="F26" s="1">
        <v>2</v>
      </c>
    </row>
  </sheetData>
  <mergeCells count="3">
    <mergeCell ref="B1:N12"/>
    <mergeCell ref="D24:D25"/>
    <mergeCell ref="G24:G25"/>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9C506B-63A0-4581-872F-2578F20FEA2D}">
  <dimension ref="B1:O14"/>
  <sheetViews>
    <sheetView workbookViewId="0">
      <selection activeCell="A2" sqref="A2"/>
    </sheetView>
  </sheetViews>
  <sheetFormatPr baseColWidth="10" defaultRowHeight="15" x14ac:dyDescent="0.25"/>
  <cols>
    <col min="5" max="5" width="12" customWidth="1"/>
    <col min="9" max="9" width="13" customWidth="1"/>
    <col min="14" max="14" width="12" customWidth="1"/>
  </cols>
  <sheetData>
    <row r="1" spans="2:15" x14ac:dyDescent="0.25">
      <c r="B1" s="153" t="s">
        <v>150</v>
      </c>
      <c r="C1" s="153"/>
      <c r="D1" s="153"/>
      <c r="E1" s="153"/>
      <c r="F1" s="153"/>
      <c r="G1" s="153"/>
      <c r="H1" s="153"/>
      <c r="I1" s="153"/>
      <c r="J1" s="153"/>
      <c r="K1" s="153"/>
      <c r="L1" s="153"/>
      <c r="M1" s="153"/>
      <c r="N1" s="153"/>
      <c r="O1" s="153"/>
    </row>
    <row r="2" spans="2:15" x14ac:dyDescent="0.25">
      <c r="B2" s="153"/>
      <c r="C2" s="153"/>
      <c r="D2" s="153"/>
      <c r="E2" s="153"/>
      <c r="F2" s="153"/>
      <c r="G2" s="153"/>
      <c r="H2" s="153"/>
      <c r="I2" s="153"/>
      <c r="J2" s="153"/>
      <c r="K2" s="153"/>
      <c r="L2" s="153"/>
      <c r="M2" s="153"/>
      <c r="N2" s="153"/>
      <c r="O2" s="153"/>
    </row>
    <row r="4" spans="2:15" ht="15" customHeight="1" x14ac:dyDescent="0.25">
      <c r="B4" s="162" t="s">
        <v>151</v>
      </c>
      <c r="C4" s="162"/>
      <c r="D4" s="162"/>
      <c r="E4" s="162"/>
      <c r="F4" s="162"/>
      <c r="G4" s="162"/>
      <c r="H4" s="162"/>
      <c r="I4" s="116">
        <v>11107</v>
      </c>
      <c r="J4" s="113" t="s">
        <v>207</v>
      </c>
    </row>
    <row r="5" spans="2:15" ht="15" customHeight="1" x14ac:dyDescent="0.25">
      <c r="B5" s="162" t="s">
        <v>152</v>
      </c>
      <c r="C5" s="162"/>
      <c r="D5" s="162"/>
      <c r="E5" s="162"/>
      <c r="F5" s="162"/>
      <c r="G5" s="162"/>
      <c r="H5" s="162"/>
      <c r="I5" s="116">
        <v>3099</v>
      </c>
      <c r="J5" s="113" t="s">
        <v>207</v>
      </c>
    </row>
    <row r="6" spans="2:15" x14ac:dyDescent="0.25">
      <c r="B6" s="162" t="s">
        <v>104</v>
      </c>
      <c r="C6" s="162"/>
      <c r="D6" s="162"/>
      <c r="E6" s="162"/>
      <c r="F6" s="162"/>
      <c r="G6" s="162"/>
      <c r="H6" s="162"/>
      <c r="I6" s="16">
        <v>1.5</v>
      </c>
      <c r="J6" s="113" t="s">
        <v>208</v>
      </c>
    </row>
    <row r="7" spans="2:15" ht="15" customHeight="1" x14ac:dyDescent="0.25">
      <c r="B7" s="162" t="s">
        <v>153</v>
      </c>
      <c r="C7" s="162"/>
      <c r="D7" s="162"/>
      <c r="E7" s="162"/>
      <c r="F7" s="162"/>
      <c r="G7" s="162"/>
      <c r="H7" s="162"/>
      <c r="I7" s="16">
        <v>0.11</v>
      </c>
      <c r="J7" s="113" t="s">
        <v>207</v>
      </c>
    </row>
    <row r="8" spans="2:15" x14ac:dyDescent="0.25">
      <c r="B8" s="162" t="s">
        <v>108</v>
      </c>
      <c r="C8" s="162"/>
      <c r="D8" s="162"/>
      <c r="E8" s="162"/>
      <c r="F8" s="162"/>
      <c r="G8" s="162"/>
      <c r="H8" s="162"/>
      <c r="I8" s="16">
        <v>10</v>
      </c>
      <c r="J8" s="113" t="s">
        <v>209</v>
      </c>
    </row>
    <row r="9" spans="2:15" x14ac:dyDescent="0.25">
      <c r="B9" s="162" t="s">
        <v>110</v>
      </c>
      <c r="C9" s="162"/>
      <c r="D9" s="162"/>
      <c r="E9" s="162"/>
      <c r="F9" s="162"/>
      <c r="G9" s="162"/>
      <c r="H9" s="162"/>
      <c r="I9" s="16">
        <v>0.2</v>
      </c>
      <c r="J9" s="113" t="s">
        <v>210</v>
      </c>
    </row>
    <row r="10" spans="2:15" ht="15" customHeight="1" x14ac:dyDescent="0.25">
      <c r="B10" s="162" t="s">
        <v>112</v>
      </c>
      <c r="C10" s="162"/>
      <c r="D10" s="162"/>
      <c r="E10" s="162"/>
      <c r="F10" s="162"/>
      <c r="G10" s="162"/>
      <c r="H10" s="162"/>
      <c r="I10" s="16">
        <v>0.01</v>
      </c>
      <c r="J10" s="113" t="s">
        <v>211</v>
      </c>
    </row>
    <row r="11" spans="2:15" x14ac:dyDescent="0.25">
      <c r="B11" s="162" t="s">
        <v>154</v>
      </c>
      <c r="C11" s="162"/>
      <c r="D11" s="162"/>
      <c r="E11" s="162"/>
      <c r="F11" s="162"/>
      <c r="G11" s="162"/>
      <c r="H11" s="162"/>
      <c r="I11" s="115">
        <v>0.75</v>
      </c>
      <c r="J11" s="113"/>
    </row>
    <row r="13" spans="2:15" x14ac:dyDescent="0.25">
      <c r="B13" s="153" t="s">
        <v>238</v>
      </c>
      <c r="C13" s="153"/>
      <c r="D13" s="153"/>
      <c r="E13" s="153"/>
      <c r="F13" s="153"/>
      <c r="G13" s="153"/>
      <c r="H13" s="153"/>
      <c r="I13" s="153"/>
      <c r="J13" s="153"/>
      <c r="K13" s="153"/>
      <c r="L13" s="153"/>
      <c r="M13" s="153"/>
      <c r="N13" s="153"/>
      <c r="O13" s="153"/>
    </row>
    <row r="14" spans="2:15" x14ac:dyDescent="0.25">
      <c r="B14" s="153"/>
      <c r="C14" s="153"/>
      <c r="D14" s="153"/>
      <c r="E14" s="153"/>
      <c r="F14" s="153"/>
      <c r="G14" s="153"/>
      <c r="H14" s="153"/>
      <c r="I14" s="153"/>
      <c r="J14" s="153"/>
      <c r="K14" s="153"/>
      <c r="L14" s="153"/>
      <c r="M14" s="153"/>
      <c r="N14" s="153"/>
      <c r="O14" s="153"/>
    </row>
  </sheetData>
  <mergeCells count="10">
    <mergeCell ref="B11:H11"/>
    <mergeCell ref="B13:O14"/>
    <mergeCell ref="B7:H7"/>
    <mergeCell ref="B8:H8"/>
    <mergeCell ref="B9:H9"/>
    <mergeCell ref="B1:O2"/>
    <mergeCell ref="B4:H4"/>
    <mergeCell ref="B5:H5"/>
    <mergeCell ref="B6:H6"/>
    <mergeCell ref="B10:H10"/>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179637-7A50-44F4-A888-DB816689F6D7}">
  <dimension ref="B1:N18"/>
  <sheetViews>
    <sheetView zoomScale="110" zoomScaleNormal="110" workbookViewId="0"/>
  </sheetViews>
  <sheetFormatPr baseColWidth="10" defaultRowHeight="15" x14ac:dyDescent="0.25"/>
  <cols>
    <col min="5" max="5" width="12.7109375" customWidth="1"/>
    <col min="6" max="6" width="12.140625" customWidth="1"/>
    <col min="7" max="7" width="13.7109375" bestFit="1" customWidth="1"/>
  </cols>
  <sheetData>
    <row r="1" spans="2:14" ht="12" customHeight="1" x14ac:dyDescent="0.25">
      <c r="B1" s="153" t="s">
        <v>100</v>
      </c>
      <c r="C1" s="153"/>
      <c r="D1" s="153"/>
      <c r="E1" s="153"/>
      <c r="F1" s="153"/>
      <c r="G1" s="153"/>
      <c r="H1" s="153"/>
      <c r="I1" s="153"/>
      <c r="J1" s="153"/>
      <c r="K1" s="153"/>
      <c r="L1" s="153"/>
      <c r="M1" s="153"/>
      <c r="N1" s="153"/>
    </row>
    <row r="2" spans="2:14" ht="12" customHeight="1" x14ac:dyDescent="0.25">
      <c r="B2" s="153"/>
      <c r="C2" s="153"/>
      <c r="D2" s="153"/>
      <c r="E2" s="153"/>
      <c r="F2" s="153"/>
      <c r="G2" s="153"/>
      <c r="H2" s="153"/>
      <c r="I2" s="153"/>
      <c r="J2" s="153"/>
      <c r="K2" s="153"/>
      <c r="L2" s="153"/>
      <c r="M2" s="153"/>
      <c r="N2" s="153"/>
    </row>
    <row r="4" spans="2:14" x14ac:dyDescent="0.25">
      <c r="B4" s="162" t="s">
        <v>101</v>
      </c>
      <c r="C4" s="162"/>
      <c r="D4" s="162"/>
      <c r="E4" s="162"/>
      <c r="F4" s="162"/>
      <c r="G4" s="162"/>
      <c r="H4" s="163" t="s">
        <v>202</v>
      </c>
      <c r="I4" s="163"/>
    </row>
    <row r="5" spans="2:14" x14ac:dyDescent="0.25">
      <c r="B5" s="162" t="s">
        <v>102</v>
      </c>
      <c r="C5" s="162"/>
      <c r="D5" s="162"/>
      <c r="E5" s="162"/>
      <c r="F5" s="162"/>
      <c r="G5" s="162"/>
      <c r="H5" s="163" t="s">
        <v>103</v>
      </c>
      <c r="I5" s="163"/>
    </row>
    <row r="6" spans="2:14" x14ac:dyDescent="0.25">
      <c r="B6" s="162" t="s">
        <v>104</v>
      </c>
      <c r="C6" s="162"/>
      <c r="D6" s="162"/>
      <c r="E6" s="162"/>
      <c r="F6" s="162"/>
      <c r="G6" s="162"/>
      <c r="H6" s="163" t="s">
        <v>105</v>
      </c>
      <c r="I6" s="163"/>
    </row>
    <row r="7" spans="2:14" x14ac:dyDescent="0.25">
      <c r="B7" s="162" t="s">
        <v>106</v>
      </c>
      <c r="C7" s="162"/>
      <c r="D7" s="162"/>
      <c r="E7" s="162"/>
      <c r="F7" s="162"/>
      <c r="G7" s="162"/>
      <c r="H7" s="163" t="s">
        <v>107</v>
      </c>
      <c r="I7" s="163"/>
    </row>
    <row r="8" spans="2:14" x14ac:dyDescent="0.25">
      <c r="B8" s="162" t="s">
        <v>108</v>
      </c>
      <c r="C8" s="162"/>
      <c r="D8" s="162"/>
      <c r="E8" s="162"/>
      <c r="F8" s="162"/>
      <c r="G8" s="162"/>
      <c r="H8" s="163" t="s">
        <v>109</v>
      </c>
      <c r="I8" s="163"/>
    </row>
    <row r="9" spans="2:14" x14ac:dyDescent="0.25">
      <c r="B9" s="162" t="s">
        <v>110</v>
      </c>
      <c r="C9" s="162"/>
      <c r="D9" s="162"/>
      <c r="E9" s="162"/>
      <c r="F9" s="162"/>
      <c r="G9" s="162"/>
      <c r="H9" s="163" t="s">
        <v>111</v>
      </c>
      <c r="I9" s="163"/>
    </row>
    <row r="10" spans="2:14" x14ac:dyDescent="0.25">
      <c r="B10" s="162" t="s">
        <v>112</v>
      </c>
      <c r="C10" s="162"/>
      <c r="D10" s="162"/>
      <c r="E10" s="162"/>
      <c r="F10" s="162"/>
      <c r="G10" s="162"/>
      <c r="H10" s="163" t="s">
        <v>113</v>
      </c>
      <c r="I10" s="163"/>
    </row>
    <row r="12" spans="2:14" ht="13.5" customHeight="1" x14ac:dyDescent="0.25">
      <c r="B12" s="153" t="s">
        <v>114</v>
      </c>
      <c r="C12" s="153"/>
      <c r="D12" s="153"/>
      <c r="E12" s="153"/>
      <c r="F12" s="153"/>
      <c r="G12" s="153"/>
      <c r="H12" s="153"/>
      <c r="I12" s="153"/>
      <c r="J12" s="153"/>
      <c r="K12" s="153"/>
      <c r="L12" s="153"/>
      <c r="M12" s="153"/>
      <c r="N12" s="153"/>
    </row>
    <row r="13" spans="2:14" ht="12" customHeight="1" x14ac:dyDescent="0.25">
      <c r="B13" s="153"/>
      <c r="C13" s="153"/>
      <c r="D13" s="153"/>
      <c r="E13" s="153"/>
      <c r="F13" s="153"/>
      <c r="G13" s="153"/>
      <c r="H13" s="153"/>
      <c r="I13" s="153"/>
      <c r="J13" s="153"/>
      <c r="K13" s="153"/>
      <c r="L13" s="153"/>
      <c r="M13" s="153"/>
      <c r="N13" s="153"/>
    </row>
    <row r="14" spans="2:14" ht="9.75" customHeight="1" x14ac:dyDescent="0.25">
      <c r="B14" s="153"/>
      <c r="C14" s="153"/>
      <c r="D14" s="153"/>
      <c r="E14" s="153"/>
      <c r="F14" s="153"/>
      <c r="G14" s="153"/>
      <c r="H14" s="153"/>
      <c r="I14" s="153"/>
      <c r="J14" s="153"/>
      <c r="K14" s="153"/>
      <c r="L14" s="153"/>
      <c r="M14" s="153"/>
      <c r="N14" s="153"/>
    </row>
    <row r="16" spans="2:14" x14ac:dyDescent="0.25">
      <c r="B16" t="s">
        <v>203</v>
      </c>
    </row>
    <row r="17" spans="2:2" x14ac:dyDescent="0.25">
      <c r="B17" t="s">
        <v>115</v>
      </c>
    </row>
    <row r="18" spans="2:2" x14ac:dyDescent="0.25">
      <c r="B18" t="s">
        <v>116</v>
      </c>
    </row>
  </sheetData>
  <mergeCells count="16">
    <mergeCell ref="B10:G10"/>
    <mergeCell ref="H10:I10"/>
    <mergeCell ref="B12:N14"/>
    <mergeCell ref="B7:G7"/>
    <mergeCell ref="H7:I7"/>
    <mergeCell ref="B8:G8"/>
    <mergeCell ref="H8:I8"/>
    <mergeCell ref="B9:G9"/>
    <mergeCell ref="H9:I9"/>
    <mergeCell ref="B6:G6"/>
    <mergeCell ref="H6:I6"/>
    <mergeCell ref="B1:N2"/>
    <mergeCell ref="B4:G4"/>
    <mergeCell ref="H4:I4"/>
    <mergeCell ref="B5:G5"/>
    <mergeCell ref="H5:I5"/>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6EFDD4-CB4B-4A91-A562-944A707A7A86}">
  <dimension ref="B1:N15"/>
  <sheetViews>
    <sheetView zoomScaleNormal="100" workbookViewId="0">
      <selection activeCell="B19" sqref="B19"/>
    </sheetView>
  </sheetViews>
  <sheetFormatPr baseColWidth="10" defaultRowHeight="15" x14ac:dyDescent="0.25"/>
  <cols>
    <col min="11" max="11" width="15.140625" customWidth="1"/>
    <col min="14" max="14" width="13.7109375" bestFit="1" customWidth="1"/>
  </cols>
  <sheetData>
    <row r="1" spans="2:14" x14ac:dyDescent="0.25">
      <c r="B1" s="153" t="s">
        <v>155</v>
      </c>
      <c r="C1" s="153"/>
      <c r="D1" s="153"/>
      <c r="E1" s="153"/>
      <c r="F1" s="153"/>
      <c r="G1" s="153"/>
      <c r="H1" s="153"/>
      <c r="I1" s="153"/>
      <c r="J1" s="153"/>
      <c r="K1" s="153"/>
      <c r="L1" s="153"/>
      <c r="M1" s="153"/>
      <c r="N1" s="153"/>
    </row>
    <row r="2" spans="2:14" x14ac:dyDescent="0.25">
      <c r="B2" s="153"/>
      <c r="C2" s="153"/>
      <c r="D2" s="153"/>
      <c r="E2" s="153"/>
      <c r="F2" s="153"/>
      <c r="G2" s="153"/>
      <c r="H2" s="153"/>
      <c r="I2" s="153"/>
      <c r="J2" s="153"/>
      <c r="K2" s="153"/>
      <c r="L2" s="153"/>
      <c r="M2" s="153"/>
      <c r="N2" s="153"/>
    </row>
    <row r="4" spans="2:14" x14ac:dyDescent="0.25">
      <c r="B4" s="165" t="s">
        <v>156</v>
      </c>
      <c r="C4" s="166"/>
      <c r="D4" s="166"/>
      <c r="E4" s="166"/>
      <c r="F4" s="166"/>
      <c r="G4" s="166"/>
      <c r="H4" s="166"/>
      <c r="I4" s="166"/>
      <c r="J4" s="167"/>
      <c r="K4" s="113">
        <v>1800</v>
      </c>
      <c r="L4" s="113" t="s">
        <v>207</v>
      </c>
    </row>
    <row r="5" spans="2:14" x14ac:dyDescent="0.25">
      <c r="B5" s="168" t="s">
        <v>157</v>
      </c>
      <c r="C5" s="168"/>
      <c r="D5" s="168"/>
      <c r="E5" s="168"/>
      <c r="F5" s="168"/>
      <c r="G5" s="168"/>
      <c r="H5" s="168"/>
      <c r="I5" s="168"/>
      <c r="J5" s="168"/>
      <c r="K5" s="113">
        <v>350</v>
      </c>
      <c r="L5" s="113" t="s">
        <v>207</v>
      </c>
    </row>
    <row r="6" spans="2:14" x14ac:dyDescent="0.25">
      <c r="B6" s="168" t="s">
        <v>158</v>
      </c>
      <c r="C6" s="168"/>
      <c r="D6" s="168"/>
      <c r="E6" s="168"/>
      <c r="F6" s="168"/>
      <c r="G6" s="168"/>
      <c r="H6" s="168"/>
      <c r="I6" s="168"/>
      <c r="J6" s="168"/>
      <c r="K6" s="113">
        <v>1.5</v>
      </c>
      <c r="L6" s="113" t="s">
        <v>208</v>
      </c>
    </row>
    <row r="7" spans="2:14" x14ac:dyDescent="0.25">
      <c r="B7" s="168" t="s">
        <v>159</v>
      </c>
      <c r="C7" s="168"/>
      <c r="D7" s="168"/>
      <c r="E7" s="168"/>
      <c r="F7" s="168"/>
      <c r="G7" s="168"/>
      <c r="H7" s="168"/>
      <c r="I7" s="168"/>
      <c r="J7" s="168"/>
      <c r="K7" s="114">
        <v>0.25</v>
      </c>
      <c r="L7" s="113" t="s">
        <v>212</v>
      </c>
    </row>
    <row r="8" spans="2:14" x14ac:dyDescent="0.25">
      <c r="B8" s="164" t="s">
        <v>160</v>
      </c>
      <c r="C8" s="164"/>
      <c r="D8" s="164"/>
      <c r="E8" s="164"/>
      <c r="F8" s="164"/>
      <c r="G8" s="164"/>
      <c r="H8" s="164"/>
      <c r="I8" s="164"/>
      <c r="J8" s="164"/>
      <c r="K8" s="113">
        <v>15</v>
      </c>
      <c r="L8" s="113" t="s">
        <v>211</v>
      </c>
    </row>
    <row r="9" spans="2:14" x14ac:dyDescent="0.25">
      <c r="B9" s="164" t="s">
        <v>161</v>
      </c>
      <c r="C9" s="164"/>
      <c r="D9" s="164"/>
      <c r="E9" s="164"/>
      <c r="F9" s="164"/>
      <c r="G9" s="164"/>
      <c r="H9" s="164"/>
      <c r="I9" s="164"/>
      <c r="J9" s="164"/>
      <c r="K9" s="113">
        <v>20</v>
      </c>
      <c r="L9" s="113" t="s">
        <v>213</v>
      </c>
    </row>
    <row r="10" spans="2:14" x14ac:dyDescent="0.25">
      <c r="B10" s="164" t="s">
        <v>162</v>
      </c>
      <c r="C10" s="164"/>
      <c r="D10" s="164"/>
      <c r="E10" s="164"/>
      <c r="F10" s="164"/>
      <c r="G10" s="164"/>
      <c r="H10" s="164"/>
      <c r="I10" s="164"/>
      <c r="J10" s="164"/>
      <c r="K10" s="114">
        <v>0.75</v>
      </c>
      <c r="L10" s="113"/>
    </row>
    <row r="12" spans="2:14" x14ac:dyDescent="0.25">
      <c r="B12" s="10" t="s">
        <v>239</v>
      </c>
    </row>
    <row r="14" spans="2:14" x14ac:dyDescent="0.25">
      <c r="B14" t="s">
        <v>163</v>
      </c>
    </row>
    <row r="15" spans="2:14" x14ac:dyDescent="0.25">
      <c r="B15" t="s">
        <v>214</v>
      </c>
    </row>
  </sheetData>
  <mergeCells count="8">
    <mergeCell ref="B9:J9"/>
    <mergeCell ref="B10:J10"/>
    <mergeCell ref="B1:N2"/>
    <mergeCell ref="B4:J4"/>
    <mergeCell ref="B5:J5"/>
    <mergeCell ref="B6:J6"/>
    <mergeCell ref="B7:J7"/>
    <mergeCell ref="B8:J8"/>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C55F58-C280-465B-B8BA-566B35816848}">
  <dimension ref="B1:N24"/>
  <sheetViews>
    <sheetView zoomScale="110" zoomScaleNormal="110" workbookViewId="0">
      <selection activeCell="J14" sqref="J14"/>
    </sheetView>
  </sheetViews>
  <sheetFormatPr baseColWidth="10" defaultRowHeight="15" x14ac:dyDescent="0.25"/>
  <cols>
    <col min="1" max="1" width="6.140625" customWidth="1"/>
    <col min="7" max="7" width="15.140625" bestFit="1" customWidth="1"/>
  </cols>
  <sheetData>
    <row r="1" spans="2:14" ht="15" customHeight="1" x14ac:dyDescent="0.25">
      <c r="B1" s="153" t="s">
        <v>215</v>
      </c>
      <c r="C1" s="153"/>
      <c r="D1" s="153"/>
      <c r="E1" s="153"/>
      <c r="F1" s="153"/>
      <c r="G1" s="153"/>
      <c r="H1" s="153"/>
      <c r="I1" s="153"/>
      <c r="J1" s="153"/>
      <c r="K1" s="153"/>
      <c r="L1" s="153"/>
      <c r="M1" s="153"/>
      <c r="N1" s="73"/>
    </row>
    <row r="2" spans="2:14" x14ac:dyDescent="0.25">
      <c r="B2" s="153"/>
      <c r="C2" s="153"/>
      <c r="D2" s="153"/>
      <c r="E2" s="153"/>
      <c r="F2" s="153"/>
      <c r="G2" s="153"/>
      <c r="H2" s="153"/>
      <c r="I2" s="153"/>
      <c r="J2" s="153"/>
      <c r="K2" s="153"/>
      <c r="L2" s="153"/>
      <c r="M2" s="153"/>
      <c r="N2" s="73"/>
    </row>
    <row r="3" spans="2:14" x14ac:dyDescent="0.25">
      <c r="B3" s="153"/>
      <c r="C3" s="153"/>
      <c r="D3" s="153"/>
      <c r="E3" s="153"/>
      <c r="F3" s="153"/>
      <c r="G3" s="153"/>
      <c r="H3" s="153"/>
      <c r="I3" s="153"/>
      <c r="J3" s="153"/>
      <c r="K3" s="153"/>
      <c r="L3" s="153"/>
      <c r="M3" s="153"/>
      <c r="N3" s="73"/>
    </row>
    <row r="4" spans="2:14" ht="15.75" customHeight="1" x14ac:dyDescent="0.25">
      <c r="B4" s="153"/>
      <c r="C4" s="153"/>
      <c r="D4" s="153"/>
      <c r="E4" s="153"/>
      <c r="F4" s="153"/>
      <c r="G4" s="153"/>
      <c r="H4" s="153"/>
      <c r="I4" s="153"/>
      <c r="J4" s="153"/>
      <c r="K4" s="153"/>
      <c r="L4" s="153"/>
      <c r="M4" s="153"/>
      <c r="N4" s="73"/>
    </row>
    <row r="5" spans="2:14" ht="10.5" customHeight="1" thickBot="1" x14ac:dyDescent="0.3"/>
    <row r="6" spans="2:14" ht="36.75" customHeight="1" thickBot="1" x14ac:dyDescent="0.3">
      <c r="C6" s="74" t="s">
        <v>164</v>
      </c>
      <c r="D6" s="173" t="s">
        <v>165</v>
      </c>
      <c r="E6" s="174"/>
      <c r="F6" s="173" t="s">
        <v>166</v>
      </c>
      <c r="G6" s="174"/>
    </row>
    <row r="7" spans="2:14" ht="15.75" thickBot="1" x14ac:dyDescent="0.3">
      <c r="C7" s="75" t="s">
        <v>167</v>
      </c>
      <c r="D7" s="169">
        <v>3400</v>
      </c>
      <c r="E7" s="170"/>
      <c r="F7" s="173">
        <v>40</v>
      </c>
      <c r="G7" s="174"/>
    </row>
    <row r="8" spans="2:14" ht="15.75" thickBot="1" x14ac:dyDescent="0.3">
      <c r="C8" s="75" t="s">
        <v>168</v>
      </c>
      <c r="D8" s="169">
        <v>4200</v>
      </c>
      <c r="E8" s="170"/>
      <c r="F8" s="173">
        <v>60</v>
      </c>
      <c r="G8" s="174"/>
    </row>
    <row r="9" spans="2:14" ht="15.75" thickBot="1" x14ac:dyDescent="0.3">
      <c r="C9" s="75" t="s">
        <v>169</v>
      </c>
      <c r="D9" s="169">
        <v>5100</v>
      </c>
      <c r="E9" s="170"/>
      <c r="F9" s="171">
        <v>90</v>
      </c>
      <c r="G9" s="172"/>
    </row>
    <row r="10" spans="2:14" ht="10.5" customHeight="1" x14ac:dyDescent="0.25">
      <c r="E10" s="6"/>
    </row>
    <row r="11" spans="2:14" ht="12" customHeight="1" x14ac:dyDescent="0.25">
      <c r="B11" s="153" t="s">
        <v>260</v>
      </c>
      <c r="C11" s="153"/>
      <c r="D11" s="153"/>
      <c r="E11" s="153"/>
      <c r="F11" s="153"/>
      <c r="G11" s="153"/>
      <c r="H11" s="153"/>
      <c r="I11" s="153"/>
      <c r="J11" s="153"/>
      <c r="K11" s="153"/>
      <c r="L11" s="153"/>
      <c r="M11" s="153"/>
      <c r="N11" s="153"/>
    </row>
    <row r="12" spans="2:14" ht="9.75" customHeight="1" x14ac:dyDescent="0.25">
      <c r="B12" s="153"/>
      <c r="C12" s="153"/>
      <c r="D12" s="153"/>
      <c r="E12" s="153"/>
      <c r="F12" s="153"/>
      <c r="G12" s="153"/>
      <c r="H12" s="153"/>
      <c r="I12" s="153"/>
      <c r="J12" s="153"/>
      <c r="K12" s="153"/>
      <c r="L12" s="153"/>
      <c r="M12" s="153"/>
      <c r="N12" s="153"/>
    </row>
    <row r="13" spans="2:14" ht="6" customHeight="1" thickBot="1" x14ac:dyDescent="0.3"/>
    <row r="14" spans="2:14" ht="15.75" thickBot="1" x14ac:dyDescent="0.3">
      <c r="C14" s="76" t="s">
        <v>170</v>
      </c>
      <c r="D14" s="77"/>
      <c r="E14" s="77"/>
      <c r="F14" s="77"/>
      <c r="G14" s="78"/>
      <c r="H14" s="74" t="s">
        <v>171</v>
      </c>
    </row>
    <row r="15" spans="2:14" ht="15.75" thickBot="1" x14ac:dyDescent="0.3">
      <c r="C15" s="76" t="s">
        <v>172</v>
      </c>
      <c r="D15" s="77"/>
      <c r="E15" s="77"/>
      <c r="F15" s="77"/>
      <c r="G15" s="78"/>
      <c r="H15" s="75" t="s">
        <v>173</v>
      </c>
    </row>
    <row r="16" spans="2:14" ht="15.75" thickBot="1" x14ac:dyDescent="0.3">
      <c r="C16" s="76" t="s">
        <v>174</v>
      </c>
      <c r="D16" s="77"/>
      <c r="E16" s="77"/>
      <c r="F16" s="77"/>
      <c r="G16" s="78"/>
      <c r="H16" s="75" t="s">
        <v>175</v>
      </c>
    </row>
    <row r="17" spans="2:8" ht="15.75" thickBot="1" x14ac:dyDescent="0.3">
      <c r="C17" s="76" t="s">
        <v>176</v>
      </c>
      <c r="D17" s="77"/>
      <c r="E17" s="77"/>
      <c r="F17" s="77"/>
      <c r="G17" s="78"/>
      <c r="H17" s="75" t="s">
        <v>130</v>
      </c>
    </row>
    <row r="18" spans="2:8" ht="15.75" thickBot="1" x14ac:dyDescent="0.3">
      <c r="C18" s="76" t="s">
        <v>177</v>
      </c>
      <c r="D18" s="77"/>
      <c r="E18" s="77"/>
      <c r="F18" s="77"/>
      <c r="G18" s="78"/>
      <c r="H18" s="79">
        <v>0.95</v>
      </c>
    </row>
    <row r="19" spans="2:8" ht="15.75" thickBot="1" x14ac:dyDescent="0.3">
      <c r="C19" s="76" t="s">
        <v>178</v>
      </c>
      <c r="D19" s="77"/>
      <c r="E19" s="77"/>
      <c r="F19" s="77"/>
      <c r="G19" s="78"/>
      <c r="H19" s="75" t="s">
        <v>179</v>
      </c>
    </row>
    <row r="20" spans="2:8" ht="9.75" customHeight="1" x14ac:dyDescent="0.25"/>
    <row r="21" spans="2:8" x14ac:dyDescent="0.25">
      <c r="B21" t="s">
        <v>180</v>
      </c>
    </row>
    <row r="23" spans="2:8" x14ac:dyDescent="0.25">
      <c r="B23" t="s">
        <v>216</v>
      </c>
    </row>
    <row r="24" spans="2:8" x14ac:dyDescent="0.25">
      <c r="B24" t="s">
        <v>217</v>
      </c>
    </row>
  </sheetData>
  <mergeCells count="10">
    <mergeCell ref="D9:E9"/>
    <mergeCell ref="F9:G9"/>
    <mergeCell ref="B11:N12"/>
    <mergeCell ref="B1:M4"/>
    <mergeCell ref="D6:E6"/>
    <mergeCell ref="F6:G6"/>
    <mergeCell ref="D7:E7"/>
    <mergeCell ref="F7:G7"/>
    <mergeCell ref="D8:E8"/>
    <mergeCell ref="F8:G8"/>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702AC7-A286-4F86-941F-B9C9FCE3A9D6}">
  <dimension ref="B1:N18"/>
  <sheetViews>
    <sheetView workbookViewId="0">
      <selection activeCell="I21" sqref="I21"/>
    </sheetView>
  </sheetViews>
  <sheetFormatPr baseColWidth="10" defaultRowHeight="15" x14ac:dyDescent="0.25"/>
  <cols>
    <col min="1" max="1" width="7.85546875" customWidth="1"/>
    <col min="5" max="5" width="12.140625" customWidth="1"/>
    <col min="6" max="6" width="12" customWidth="1"/>
    <col min="8" max="8" width="13.7109375" bestFit="1" customWidth="1"/>
  </cols>
  <sheetData>
    <row r="1" spans="2:14" ht="15" customHeight="1" x14ac:dyDescent="0.25">
      <c r="B1" s="153" t="s">
        <v>227</v>
      </c>
      <c r="C1" s="153"/>
      <c r="D1" s="153"/>
      <c r="E1" s="153"/>
      <c r="F1" s="153"/>
      <c r="G1" s="153"/>
      <c r="H1" s="153"/>
      <c r="I1" s="153"/>
      <c r="J1" s="153"/>
      <c r="K1" s="153"/>
      <c r="L1" s="153"/>
      <c r="M1" s="153"/>
      <c r="N1" s="153"/>
    </row>
    <row r="2" spans="2:14" x14ac:dyDescent="0.25">
      <c r="B2" s="153"/>
      <c r="C2" s="153"/>
      <c r="D2" s="153"/>
      <c r="E2" s="153"/>
      <c r="F2" s="153"/>
      <c r="G2" s="153"/>
      <c r="H2" s="153"/>
      <c r="I2" s="153"/>
      <c r="J2" s="153"/>
      <c r="K2" s="153"/>
      <c r="L2" s="153"/>
      <c r="M2" s="153"/>
      <c r="N2" s="153"/>
    </row>
    <row r="3" spans="2:14" x14ac:dyDescent="0.25">
      <c r="B3" s="153"/>
      <c r="C3" s="153"/>
      <c r="D3" s="153"/>
      <c r="E3" s="153"/>
      <c r="F3" s="153"/>
      <c r="G3" s="153"/>
      <c r="H3" s="153"/>
      <c r="I3" s="153"/>
      <c r="J3" s="153"/>
      <c r="K3" s="153"/>
      <c r="L3" s="153"/>
      <c r="M3" s="153"/>
      <c r="N3" s="153"/>
    </row>
    <row r="4" spans="2:14" ht="15.75" thickBot="1" x14ac:dyDescent="0.3">
      <c r="D4" s="6"/>
    </row>
    <row r="5" spans="2:14" ht="15.75" thickBot="1" x14ac:dyDescent="0.3">
      <c r="B5" s="74" t="s">
        <v>181</v>
      </c>
      <c r="C5" s="80" t="s">
        <v>182</v>
      </c>
      <c r="D5" s="80" t="s">
        <v>183</v>
      </c>
      <c r="E5" s="80" t="s">
        <v>184</v>
      </c>
      <c r="F5" s="80" t="s">
        <v>185</v>
      </c>
    </row>
    <row r="6" spans="2:14" ht="15.75" thickBot="1" x14ac:dyDescent="0.3">
      <c r="B6" s="75" t="s">
        <v>186</v>
      </c>
      <c r="C6" s="81">
        <v>265000</v>
      </c>
      <c r="D6" s="81">
        <v>280000</v>
      </c>
      <c r="E6" s="81">
        <v>245000</v>
      </c>
      <c r="F6" s="81">
        <v>230000</v>
      </c>
    </row>
    <row r="7" spans="2:14" x14ac:dyDescent="0.25">
      <c r="B7" s="7"/>
    </row>
    <row r="8" spans="2:14" x14ac:dyDescent="0.25">
      <c r="B8" s="7" t="s">
        <v>187</v>
      </c>
    </row>
    <row r="9" spans="2:14" ht="15.75" thickBot="1" x14ac:dyDescent="0.3">
      <c r="B9" s="7"/>
    </row>
    <row r="10" spans="2:14" ht="15.75" thickBot="1" x14ac:dyDescent="0.3">
      <c r="B10" s="82" t="s">
        <v>218</v>
      </c>
      <c r="C10" s="80" t="s">
        <v>188</v>
      </c>
      <c r="D10" s="80" t="s">
        <v>189</v>
      </c>
      <c r="E10" s="80" t="s">
        <v>190</v>
      </c>
      <c r="F10" s="80" t="s">
        <v>191</v>
      </c>
      <c r="G10" s="80" t="s">
        <v>192</v>
      </c>
      <c r="H10" s="80" t="s">
        <v>193</v>
      </c>
    </row>
    <row r="11" spans="2:14" ht="18.75" customHeight="1" thickBot="1" x14ac:dyDescent="0.3">
      <c r="B11" s="83" t="s">
        <v>219</v>
      </c>
      <c r="C11" s="84">
        <v>15</v>
      </c>
      <c r="D11" s="84">
        <v>14</v>
      </c>
      <c r="E11" s="84">
        <v>13</v>
      </c>
      <c r="F11" s="84">
        <v>18</v>
      </c>
      <c r="G11" s="84">
        <v>13</v>
      </c>
      <c r="H11" s="84">
        <v>16</v>
      </c>
    </row>
    <row r="12" spans="2:14" ht="18.75" customHeight="1" x14ac:dyDescent="0.25">
      <c r="B12" s="7"/>
    </row>
    <row r="13" spans="2:14" ht="15" customHeight="1" x14ac:dyDescent="0.25">
      <c r="B13" s="153" t="s">
        <v>194</v>
      </c>
      <c r="C13" s="153"/>
      <c r="D13" s="153"/>
      <c r="E13" s="153"/>
      <c r="F13" s="153"/>
      <c r="G13" s="153"/>
      <c r="H13" s="153"/>
      <c r="I13" s="153"/>
      <c r="J13" s="153"/>
      <c r="K13" s="153"/>
      <c r="L13" s="153"/>
      <c r="M13" s="153"/>
      <c r="N13" s="153"/>
    </row>
    <row r="14" spans="2:14" x14ac:dyDescent="0.25">
      <c r="B14" s="153"/>
      <c r="C14" s="153"/>
      <c r="D14" s="153"/>
      <c r="E14" s="153"/>
      <c r="F14" s="153"/>
      <c r="G14" s="153"/>
      <c r="H14" s="153"/>
      <c r="I14" s="153"/>
      <c r="J14" s="153"/>
      <c r="K14" s="153"/>
      <c r="L14" s="153"/>
      <c r="M14" s="153"/>
      <c r="N14" s="153"/>
    </row>
    <row r="15" spans="2:14" x14ac:dyDescent="0.25">
      <c r="B15" s="153"/>
      <c r="C15" s="153"/>
      <c r="D15" s="153"/>
      <c r="E15" s="153"/>
      <c r="F15" s="153"/>
      <c r="G15" s="153"/>
      <c r="H15" s="153"/>
      <c r="I15" s="153"/>
      <c r="J15" s="153"/>
      <c r="K15" s="153"/>
      <c r="L15" s="153"/>
      <c r="M15" s="153"/>
      <c r="N15" s="153"/>
    </row>
    <row r="17" spans="2:2" x14ac:dyDescent="0.25">
      <c r="B17" t="s">
        <v>220</v>
      </c>
    </row>
    <row r="18" spans="2:2" x14ac:dyDescent="0.25">
      <c r="B18" t="s">
        <v>195</v>
      </c>
    </row>
  </sheetData>
  <mergeCells count="2">
    <mergeCell ref="B1:N3"/>
    <mergeCell ref="B13:N1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19</vt:i4>
      </vt:variant>
    </vt:vector>
  </HeadingPairs>
  <TitlesOfParts>
    <vt:vector size="19" baseType="lpstr">
      <vt:lpstr>TEORIA 1</vt:lpstr>
      <vt:lpstr>TEORIA 2</vt:lpstr>
      <vt:lpstr>TEORIA 3</vt:lpstr>
      <vt:lpstr>EJEMPLO</vt:lpstr>
      <vt:lpstr>PREG 1</vt:lpstr>
      <vt:lpstr>PREG 2</vt:lpstr>
      <vt:lpstr>PREG 3</vt:lpstr>
      <vt:lpstr>PREG 4</vt:lpstr>
      <vt:lpstr>PREG 5</vt:lpstr>
      <vt:lpstr>PREG 6</vt:lpstr>
      <vt:lpstr>PREG 7</vt:lpstr>
      <vt:lpstr>PREG 8</vt:lpstr>
      <vt:lpstr>PREG 9</vt:lpstr>
      <vt:lpstr>PREG 10</vt:lpstr>
      <vt:lpstr>PREG 11</vt:lpstr>
      <vt:lpstr>PREG 12</vt:lpstr>
      <vt:lpstr>PREG 13</vt:lpstr>
      <vt:lpstr>PREG 14</vt:lpstr>
      <vt:lpstr>EJEMPLO DESV_EST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dc:creator>
  <cp:lastModifiedBy>HP</cp:lastModifiedBy>
  <dcterms:created xsi:type="dcterms:W3CDTF">2020-05-21T12:33:36Z</dcterms:created>
  <dcterms:modified xsi:type="dcterms:W3CDTF">2022-09-05T04:44:13Z</dcterms:modified>
</cp:coreProperties>
</file>