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oya2\Desktop\"/>
    </mc:Choice>
  </mc:AlternateContent>
  <xr:revisionPtr revIDLastSave="0" documentId="8_{943F7C27-6D5A-464A-81FA-321C2D9D73E1}" xr6:coauthVersionLast="47" xr6:coauthVersionMax="47" xr10:uidLastSave="{00000000-0000-0000-0000-000000000000}"/>
  <bookViews>
    <workbookView xWindow="-120" yWindow="-120" windowWidth="19440" windowHeight="14040" xr2:uid="{1CAF6465-60D8-4D3A-B03B-521E5E5D783C}"/>
  </bookViews>
  <sheets>
    <sheet name="ALM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D34" i="1"/>
  <c r="G34" i="1"/>
  <c r="E33" i="1"/>
  <c r="E32" i="1"/>
  <c r="D33" i="1"/>
  <c r="D32" i="1"/>
  <c r="D31" i="1"/>
  <c r="F33" i="1"/>
  <c r="C33" i="1"/>
  <c r="C32" i="1"/>
  <c r="C31" i="1"/>
  <c r="C30" i="1"/>
  <c r="I32" i="1"/>
  <c r="I31" i="1"/>
  <c r="I30" i="1"/>
  <c r="K33" i="1"/>
  <c r="L33" i="1" s="1"/>
  <c r="F34" i="1"/>
  <c r="F30" i="1" s="1"/>
  <c r="G33" i="1" l="1"/>
  <c r="J33" i="1"/>
  <c r="M33" i="1" s="1"/>
  <c r="E30" i="1" l="1"/>
  <c r="D27" i="1" l="1"/>
  <c r="C27" i="1"/>
  <c r="D26" i="1"/>
  <c r="C26" i="1"/>
  <c r="D25" i="1"/>
  <c r="C25" i="1"/>
  <c r="D24" i="1"/>
  <c r="C24" i="1"/>
  <c r="E24" i="1" l="1"/>
  <c r="F24" i="1" s="1"/>
  <c r="G24" i="1" s="1"/>
  <c r="H24" i="1" s="1"/>
  <c r="L24" i="1" s="1"/>
  <c r="L25" i="1" s="1"/>
  <c r="N25" i="1" s="1"/>
  <c r="K30" i="1" s="1"/>
  <c r="L30" i="1" s="1"/>
  <c r="C39" i="1" s="1"/>
  <c r="E39" i="1" s="1"/>
  <c r="F39" i="1" s="1"/>
  <c r="G39" i="1" s="1"/>
  <c r="H39" i="1" s="1"/>
  <c r="E27" i="1"/>
  <c r="F27" i="1" s="1"/>
  <c r="G27" i="1" s="1"/>
  <c r="H27" i="1" s="1"/>
  <c r="E25" i="1"/>
  <c r="F25" i="1" s="1"/>
  <c r="G25" i="1" s="1"/>
  <c r="H25" i="1" s="1"/>
  <c r="E26" i="1"/>
  <c r="F26" i="1" s="1"/>
  <c r="G26" i="1" s="1"/>
  <c r="H26" i="1" s="1"/>
  <c r="K32" i="1" s="1"/>
  <c r="L32" i="1" l="1"/>
  <c r="J31" i="1"/>
  <c r="J32" i="1"/>
  <c r="J30" i="1"/>
  <c r="D30" i="1" s="1"/>
  <c r="F32" i="1"/>
  <c r="E31" i="1"/>
  <c r="K31" i="1" l="1"/>
  <c r="M32" i="1"/>
  <c r="F31" i="1"/>
  <c r="G31" i="1" s="1"/>
  <c r="G32" i="1"/>
  <c r="L31" i="1" l="1"/>
  <c r="M31" i="1" s="1"/>
  <c r="G30" i="1"/>
  <c r="M30" i="1"/>
</calcChain>
</file>

<file path=xl/sharedStrings.xml><?xml version="1.0" encoding="utf-8"?>
<sst xmlns="http://schemas.openxmlformats.org/spreadsheetml/2006/main" count="42" uniqueCount="34">
  <si>
    <t>Se planifica construir un almacén en Chiclayo. Las proyecciones de la demanda trimestral promedio sobre el almacén son las siguientes:</t>
  </si>
  <si>
    <t>Trimestre</t>
  </si>
  <si>
    <t>Demanda Toneladas.</t>
  </si>
  <si>
    <t>Enero – Marzo</t>
  </si>
  <si>
    <t>Abril – Junio</t>
  </si>
  <si>
    <t>Julio – Setiembre</t>
  </si>
  <si>
    <t>Octubre – Diciembre</t>
  </si>
  <si>
    <t>Se deberá mantener para el almacén un índice de rotación mensual de inventarios de 3 es decir, 36 rotaciones al año. Del espacio total de almacén, 40% se utilizará para pasillos y áreas administrativas Y 60% será área de almacenamiento efectivo. Una mezcla promedio de productos químicos ocupa 0.5 metros cúbicos de espacio por kg y pueden apilarse 3 metros sobre estantes.
El almacén con equipo, puede construirse por $30 por metros cuadrado, amortizable a 20 años y operado a $0.05 por kg de demanda planificada. Los costos fijos anuales son $3 por metro cuadrado del espacio total. 
Asumiendo que el área del almacén a ser trabajada será de 50,000 metros cuadrados. Se pide:</t>
  </si>
  <si>
    <t>Inventario promedio trimestra y area total requerida por trimestre.
Calcular el costo total anual considerando la alternativa de utilizar un almacén rentado en los casos en donde se excede de la capacidad del almacén propio</t>
  </si>
  <si>
    <t>TODO EN TRIMESTRE</t>
  </si>
  <si>
    <t>Trim</t>
  </si>
  <si>
    <t>DEM (kg)</t>
  </si>
  <si>
    <t>Rotación trim</t>
  </si>
  <si>
    <t>IP (kg)</t>
  </si>
  <si>
    <t>IP (m3)</t>
  </si>
  <si>
    <t>Estantes (m2)</t>
  </si>
  <si>
    <t>Área tot (m2)</t>
  </si>
  <si>
    <t>Exceden</t>
  </si>
  <si>
    <t xml:space="preserve">Trim </t>
  </si>
  <si>
    <t>C. operación</t>
  </si>
  <si>
    <t>C.fijos</t>
  </si>
  <si>
    <t>C.contrucc</t>
  </si>
  <si>
    <t>TOTAL</t>
  </si>
  <si>
    <t>amort: 20 años</t>
  </si>
  <si>
    <t>DEM TOTAL</t>
  </si>
  <si>
    <t>DEM TERCEROS</t>
  </si>
  <si>
    <t>DEM PROPIA</t>
  </si>
  <si>
    <t>% TERCEROS</t>
  </si>
  <si>
    <t>% PROPIO</t>
  </si>
  <si>
    <t>CON 50,000 M2 SOLO PODEMOS ATENDER 1,620,000 KG TRIMESTRE</t>
  </si>
  <si>
    <t>EN ESTE EJERCICIO LOS PORCENTAJES SON IMPORTANTES</t>
  </si>
  <si>
    <t>x</t>
  </si>
  <si>
    <t>COMPROBACIÓN:</t>
  </si>
  <si>
    <t>DEM ALMACEN PROPIO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</si>
</sst>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S/&quot;* #,##0.00_-;\-&quot;S/&quot;* #,##0.00_-;_-&quot;S/&quot;* &quot;-&quot;??_-;_-@_-"/>
    <numFmt numFmtId="165" formatCode="_-* #,##0_-;\-* #,##0_-;_-* &quot;-&quot;??_-;_-@_-"/>
    <numFmt numFmtId="166" formatCode="#,##0\ &quot;KG&quot;"/>
    <numFmt numFmtId="167" formatCode="_-&quot;S/&quot;* #,##0_-;\-&quot;S/&quot;* #,##0_-;_-&quot;S/&quot;* &quot;-&quot;??_-;_-@_-"/>
    <numFmt numFmtId="168" formatCode="#,##0\ &quot;m2&quot;"/>
    <numFmt numFmtId="169" formatCode="#,##0\ &quot;M2&quot;"/>
  </numFmts>
  <fonts count="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b/>
      <sz val="10"/>
      <color rgb="FFC00000"/>
      <name val="Times New Roman"/>
      <family val="1"/>
    </font>
  </fonts>
  <fills count="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2" fillId="0" borderId="0" xfId="0" applyFont="1" applyAlignment="1">
      <alignment horizontal="center" vertical="center"/>
    </xf>
    <xf numFmtId="0" fontId="2" fillId="0" borderId="0" xfId="0" applyFont="1"/>
    <xf numFmtId="0" fontId="3" fillId="2" borderId="1" xfId="0" applyFont="1" applyFill="1" applyBorder="1" applyAlignment="1">
      <alignment horizontal="center" vertical="center" wrapText="1"/>
    </xf>
    <xf numFmtId="3" fontId="2" fillId="0" borderId="1" xfId="0" applyNumberFormat="1" applyFont="1" applyBorder="1" applyAlignment="1">
      <alignment horizontal="right" vertical="center" wrapText="1" indent="2"/>
    </xf>
    <xf numFmtId="1" fontId="2" fillId="0" borderId="1" xfId="0" applyNumberFormat="1" applyFont="1" applyBorder="1" applyAlignment="1">
      <alignment horizontal="right" vertical="center" wrapText="1" indent="2"/>
    </xf>
    <xf numFmtId="0" fontId="2" fillId="0" borderId="0" xfId="0" applyFont="1" applyAlignment="1">
      <alignment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4" borderId="1" xfId="0" applyFont="1" applyFill="1" applyBorder="1" applyAlignment="1">
      <alignment horizontal="center" vertical="center"/>
    </xf>
    <xf numFmtId="166" fontId="2" fillId="5" borderId="1" xfId="0" applyNumberFormat="1" applyFont="1" applyFill="1" applyBorder="1" applyAlignment="1">
      <alignment horizontal="center" vertical="center"/>
    </xf>
    <xf numFmtId="10" fontId="2" fillId="0" borderId="1" xfId="3" applyNumberFormat="1" applyFont="1" applyBorder="1" applyAlignment="1">
      <alignment horizontal="center" vertical="center"/>
    </xf>
    <xf numFmtId="10" fontId="2" fillId="0" borderId="1" xfId="0" applyNumberFormat="1" applyFont="1" applyBorder="1" applyAlignment="1">
      <alignment horizontal="center" vertical="center"/>
    </xf>
    <xf numFmtId="166" fontId="3" fillId="7" borderId="1" xfId="0" applyNumberFormat="1"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8" borderId="1" xfId="0" applyFont="1" applyFill="1" applyBorder="1" applyAlignment="1">
      <alignment horizontal="center" vertical="center" wrapText="1"/>
    </xf>
    <xf numFmtId="9" fontId="2" fillId="0" borderId="0" xfId="3" applyFont="1" applyAlignment="1">
      <alignment horizontal="center" vertical="center"/>
    </xf>
    <xf numFmtId="165" fontId="2" fillId="0" borderId="0" xfId="0" applyNumberFormat="1" applyFont="1" applyAlignment="1">
      <alignment vertical="center"/>
    </xf>
    <xf numFmtId="165" fontId="2" fillId="0" borderId="0" xfId="1" applyNumberFormat="1" applyFont="1" applyAlignment="1">
      <alignment horizontal="center" vertical="center"/>
    </xf>
    <xf numFmtId="0" fontId="3" fillId="7" borderId="0" xfId="0" applyFont="1" applyFill="1" applyAlignment="1">
      <alignment horizontal="left" vertical="center"/>
    </xf>
    <xf numFmtId="0" fontId="2" fillId="7" borderId="0" xfId="0" applyFont="1" applyFill="1" applyAlignment="1">
      <alignment horizontal="center" vertical="center"/>
    </xf>
    <xf numFmtId="165" fontId="3" fillId="4" borderId="1" xfId="1" applyNumberFormat="1" applyFont="1" applyFill="1" applyBorder="1" applyAlignment="1">
      <alignment horizontal="center" vertical="center"/>
    </xf>
    <xf numFmtId="165" fontId="3" fillId="0" borderId="1" xfId="1" applyNumberFormat="1" applyFont="1" applyBorder="1" applyAlignment="1">
      <alignment horizontal="center" vertical="center"/>
    </xf>
    <xf numFmtId="10" fontId="3" fillId="7" borderId="0" xfId="3" applyNumberFormat="1" applyFont="1" applyFill="1" applyAlignment="1">
      <alignment horizontal="center" vertical="center"/>
    </xf>
    <xf numFmtId="166" fontId="2" fillId="7" borderId="1" xfId="0" applyNumberFormat="1" applyFont="1" applyFill="1" applyBorder="1" applyAlignment="1">
      <alignment horizontal="right" vertical="center"/>
    </xf>
    <xf numFmtId="0" fontId="2" fillId="7" borderId="1" xfId="0" applyFont="1" applyFill="1" applyBorder="1" applyAlignment="1">
      <alignment horizontal="center" vertical="center"/>
    </xf>
    <xf numFmtId="1" fontId="2" fillId="7" borderId="1" xfId="0" applyNumberFormat="1" applyFont="1" applyFill="1" applyBorder="1" applyAlignment="1">
      <alignment horizontal="center" vertical="center"/>
    </xf>
    <xf numFmtId="168" fontId="3" fillId="7" borderId="1" xfId="1" applyNumberFormat="1" applyFont="1" applyFill="1" applyBorder="1" applyAlignment="1">
      <alignment horizontal="center" vertical="center"/>
    </xf>
    <xf numFmtId="169" fontId="3" fillId="5" borderId="1" xfId="1" applyNumberFormat="1" applyFont="1" applyFill="1" applyBorder="1" applyAlignment="1">
      <alignment horizontal="center" vertical="center"/>
    </xf>
    <xf numFmtId="0" fontId="2" fillId="6" borderId="2" xfId="0" applyFont="1" applyFill="1" applyBorder="1" applyAlignment="1">
      <alignment horizontal="center" vertical="center"/>
    </xf>
    <xf numFmtId="1" fontId="2" fillId="6" borderId="2" xfId="0" applyNumberFormat="1" applyFont="1" applyFill="1" applyBorder="1" applyAlignment="1">
      <alignment horizontal="center" vertical="center"/>
    </xf>
    <xf numFmtId="1" fontId="2" fillId="5" borderId="2" xfId="0" applyNumberFormat="1" applyFont="1" applyFill="1" applyBorder="1" applyAlignment="1">
      <alignment horizontal="center" vertical="center"/>
    </xf>
    <xf numFmtId="167" fontId="3" fillId="7" borderId="2" xfId="2" applyNumberFormat="1" applyFont="1" applyFill="1" applyBorder="1" applyAlignment="1">
      <alignment horizontal="center" vertical="center"/>
    </xf>
    <xf numFmtId="166"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xf>
    <xf numFmtId="166"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left" vertical="center" wrapText="1" indent="2"/>
    </xf>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horizontal="left" vertic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20796-8992-41C8-8637-BE0CC81ECAF4}">
  <dimension ref="A1:N39"/>
  <sheetViews>
    <sheetView tabSelected="1" zoomScale="110" zoomScaleNormal="110" workbookViewId="0">
      <selection activeCell="M38" sqref="M38"/>
    </sheetView>
  </sheetViews>
  <sheetFormatPr baseColWidth="10" defaultRowHeight="12.75" x14ac:dyDescent="0.25"/>
  <cols>
    <col min="1" max="1" width="7" style="1" customWidth="1"/>
    <col min="2" max="2" width="11.42578125" style="1"/>
    <col min="3" max="3" width="12.42578125" style="1" customWidth="1"/>
    <col min="4" max="8" width="11.42578125" style="1"/>
    <col min="9" max="9" width="13" style="1" customWidth="1"/>
    <col min="10" max="10" width="15.140625" style="1" customWidth="1"/>
    <col min="11" max="11" width="12.85546875" style="1" customWidth="1"/>
    <col min="12" max="12" width="13.42578125" style="1" customWidth="1"/>
    <col min="13" max="13" width="13.5703125" style="1" customWidth="1"/>
    <col min="14" max="16384" width="11.42578125" style="1"/>
  </cols>
  <sheetData>
    <row r="1" spans="2:11" x14ac:dyDescent="0.25">
      <c r="B1" s="41" t="s">
        <v>0</v>
      </c>
      <c r="C1" s="41"/>
      <c r="D1" s="41"/>
      <c r="E1" s="41"/>
      <c r="F1" s="41"/>
      <c r="G1" s="41"/>
      <c r="H1" s="41"/>
      <c r="I1" s="41"/>
      <c r="J1" s="41"/>
      <c r="K1" s="41"/>
    </row>
    <row r="2" spans="2:11" x14ac:dyDescent="0.25">
      <c r="B2" s="41"/>
      <c r="C2" s="41"/>
      <c r="D2" s="41"/>
      <c r="E2" s="41"/>
      <c r="F2" s="41"/>
      <c r="G2" s="41"/>
      <c r="H2" s="41"/>
      <c r="I2" s="41"/>
      <c r="J2" s="41"/>
      <c r="K2" s="41"/>
    </row>
    <row r="3" spans="2:11" x14ac:dyDescent="0.2">
      <c r="B3" s="2"/>
      <c r="C3" s="2"/>
      <c r="D3" s="2"/>
      <c r="E3" s="2"/>
      <c r="F3" s="2"/>
      <c r="G3" s="2"/>
      <c r="H3" s="2"/>
      <c r="I3" s="2"/>
      <c r="J3" s="2"/>
      <c r="K3" s="2"/>
    </row>
    <row r="4" spans="2:11" ht="25.5" x14ac:dyDescent="0.2">
      <c r="B4" s="42" t="s">
        <v>1</v>
      </c>
      <c r="C4" s="42"/>
      <c r="D4" s="3" t="s">
        <v>2</v>
      </c>
      <c r="E4" s="2"/>
      <c r="F4" s="2"/>
      <c r="G4" s="2"/>
      <c r="H4" s="2"/>
      <c r="I4" s="2"/>
      <c r="J4" s="2"/>
      <c r="K4" s="2"/>
    </row>
    <row r="5" spans="2:11" x14ac:dyDescent="0.2">
      <c r="B5" s="40" t="s">
        <v>3</v>
      </c>
      <c r="C5" s="40"/>
      <c r="D5" s="4">
        <v>1850</v>
      </c>
      <c r="E5" s="2"/>
      <c r="F5" s="2"/>
      <c r="G5" s="2"/>
      <c r="H5" s="2"/>
      <c r="I5" s="2"/>
      <c r="J5" s="2"/>
      <c r="K5" s="2"/>
    </row>
    <row r="6" spans="2:11" x14ac:dyDescent="0.2">
      <c r="B6" s="40" t="s">
        <v>4</v>
      </c>
      <c r="C6" s="40"/>
      <c r="D6" s="4">
        <v>8440</v>
      </c>
      <c r="E6" s="2"/>
      <c r="F6" s="2"/>
      <c r="G6" s="2"/>
      <c r="H6" s="2"/>
      <c r="I6" s="2"/>
      <c r="J6" s="2"/>
      <c r="K6" s="2"/>
    </row>
    <row r="7" spans="2:11" x14ac:dyDescent="0.2">
      <c r="B7" s="40" t="s">
        <v>5</v>
      </c>
      <c r="C7" s="40"/>
      <c r="D7" s="4">
        <v>1850</v>
      </c>
      <c r="E7" s="2"/>
      <c r="F7" s="2"/>
      <c r="G7" s="2"/>
      <c r="H7" s="2"/>
      <c r="I7" s="2"/>
      <c r="J7" s="2"/>
      <c r="K7" s="2"/>
    </row>
    <row r="8" spans="2:11" x14ac:dyDescent="0.2">
      <c r="B8" s="40" t="s">
        <v>6</v>
      </c>
      <c r="C8" s="40"/>
      <c r="D8" s="5">
        <v>920</v>
      </c>
      <c r="E8" s="2"/>
      <c r="F8" s="2"/>
      <c r="G8" s="2"/>
      <c r="H8" s="2"/>
      <c r="I8" s="2"/>
      <c r="J8" s="2"/>
      <c r="K8" s="2"/>
    </row>
    <row r="9" spans="2:11" x14ac:dyDescent="0.2">
      <c r="B9" s="2"/>
      <c r="C9" s="2"/>
      <c r="D9" s="2"/>
      <c r="E9" s="2"/>
      <c r="F9" s="2"/>
      <c r="G9" s="2"/>
      <c r="H9" s="2"/>
      <c r="I9" s="2"/>
      <c r="J9" s="2"/>
      <c r="K9" s="2"/>
    </row>
    <row r="10" spans="2:11" x14ac:dyDescent="0.25">
      <c r="B10" s="41" t="s">
        <v>7</v>
      </c>
      <c r="C10" s="41"/>
      <c r="D10" s="41"/>
      <c r="E10" s="41"/>
      <c r="F10" s="41"/>
      <c r="G10" s="41"/>
      <c r="H10" s="41"/>
      <c r="I10" s="41"/>
      <c r="J10" s="41"/>
      <c r="K10" s="41"/>
    </row>
    <row r="11" spans="2:11" x14ac:dyDescent="0.25">
      <c r="B11" s="41"/>
      <c r="C11" s="41"/>
      <c r="D11" s="41"/>
      <c r="E11" s="41"/>
      <c r="F11" s="41"/>
      <c r="G11" s="41"/>
      <c r="H11" s="41"/>
      <c r="I11" s="41"/>
      <c r="J11" s="41"/>
      <c r="K11" s="41"/>
    </row>
    <row r="12" spans="2:11" x14ac:dyDescent="0.25">
      <c r="B12" s="41"/>
      <c r="C12" s="41"/>
      <c r="D12" s="41"/>
      <c r="E12" s="41"/>
      <c r="F12" s="41"/>
      <c r="G12" s="41"/>
      <c r="H12" s="41"/>
      <c r="I12" s="41"/>
      <c r="J12" s="41"/>
      <c r="K12" s="41"/>
    </row>
    <row r="13" spans="2:11" x14ac:dyDescent="0.25">
      <c r="B13" s="41"/>
      <c r="C13" s="41"/>
      <c r="D13" s="41"/>
      <c r="E13" s="41"/>
      <c r="F13" s="41"/>
      <c r="G13" s="41"/>
      <c r="H13" s="41"/>
      <c r="I13" s="41"/>
      <c r="J13" s="41"/>
      <c r="K13" s="41"/>
    </row>
    <row r="14" spans="2:11" x14ac:dyDescent="0.25">
      <c r="B14" s="41"/>
      <c r="C14" s="41"/>
      <c r="D14" s="41"/>
      <c r="E14" s="41"/>
      <c r="F14" s="41"/>
      <c r="G14" s="41"/>
      <c r="H14" s="41"/>
      <c r="I14" s="41"/>
      <c r="J14" s="41"/>
      <c r="K14" s="41"/>
    </row>
    <row r="15" spans="2:11" x14ac:dyDescent="0.25">
      <c r="B15" s="41"/>
      <c r="C15" s="41"/>
      <c r="D15" s="41"/>
      <c r="E15" s="41"/>
      <c r="F15" s="41"/>
      <c r="G15" s="41"/>
      <c r="H15" s="41"/>
      <c r="I15" s="41"/>
      <c r="J15" s="41"/>
      <c r="K15" s="41"/>
    </row>
    <row r="16" spans="2:11" x14ac:dyDescent="0.25">
      <c r="B16" s="41"/>
      <c r="C16" s="41"/>
      <c r="D16" s="41"/>
      <c r="E16" s="41"/>
      <c r="F16" s="41"/>
      <c r="G16" s="41"/>
      <c r="H16" s="41"/>
      <c r="I16" s="41"/>
      <c r="J16" s="41"/>
      <c r="K16" s="41"/>
    </row>
    <row r="17" spans="2:14" x14ac:dyDescent="0.25">
      <c r="B17" s="41" t="s">
        <v>8</v>
      </c>
      <c r="C17" s="43"/>
      <c r="D17" s="43"/>
      <c r="E17" s="43"/>
      <c r="F17" s="43"/>
      <c r="G17" s="43"/>
      <c r="H17" s="43"/>
      <c r="I17" s="43"/>
      <c r="J17" s="43"/>
      <c r="K17" s="43"/>
    </row>
    <row r="18" spans="2:14" x14ac:dyDescent="0.25">
      <c r="B18" s="43"/>
      <c r="C18" s="43"/>
      <c r="D18" s="43"/>
      <c r="E18" s="43"/>
      <c r="F18" s="43"/>
      <c r="G18" s="43"/>
      <c r="H18" s="43"/>
      <c r="I18" s="43"/>
      <c r="J18" s="43"/>
      <c r="K18" s="43"/>
    </row>
    <row r="19" spans="2:14" x14ac:dyDescent="0.25">
      <c r="B19" s="43"/>
      <c r="C19" s="43"/>
      <c r="D19" s="43"/>
      <c r="E19" s="43"/>
      <c r="F19" s="43"/>
      <c r="G19" s="43"/>
      <c r="H19" s="43"/>
      <c r="I19" s="43"/>
      <c r="J19" s="43"/>
      <c r="K19" s="43"/>
    </row>
    <row r="21" spans="2:14" x14ac:dyDescent="0.25">
      <c r="B21" s="39" t="s">
        <v>9</v>
      </c>
      <c r="C21" s="39"/>
      <c r="D21" s="39"/>
      <c r="E21" s="39"/>
      <c r="F21" s="39"/>
      <c r="G21" s="39"/>
      <c r="H21" s="39"/>
      <c r="I21" s="6"/>
      <c r="J21" s="6"/>
    </row>
    <row r="22" spans="2:14" x14ac:dyDescent="0.25">
      <c r="B22" s="39" t="s">
        <v>10</v>
      </c>
      <c r="C22" s="39" t="s">
        <v>11</v>
      </c>
      <c r="D22" s="39" t="s">
        <v>12</v>
      </c>
      <c r="E22" s="39" t="s">
        <v>13</v>
      </c>
      <c r="F22" s="39" t="s">
        <v>14</v>
      </c>
      <c r="G22" s="39" t="s">
        <v>15</v>
      </c>
      <c r="H22" s="39" t="s">
        <v>16</v>
      </c>
    </row>
    <row r="23" spans="2:14" x14ac:dyDescent="0.25">
      <c r="B23" s="39"/>
      <c r="C23" s="39"/>
      <c r="D23" s="39"/>
      <c r="E23" s="39"/>
      <c r="F23" s="39"/>
      <c r="G23" s="39"/>
      <c r="H23" s="39"/>
    </row>
    <row r="24" spans="2:14" x14ac:dyDescent="0.25">
      <c r="B24" s="7">
        <v>1</v>
      </c>
      <c r="C24" s="8">
        <f>+D5*1000</f>
        <v>1850000</v>
      </c>
      <c r="D24" s="7">
        <f>36/4</f>
        <v>9</v>
      </c>
      <c r="E24" s="9">
        <f>+C24/D24</f>
        <v>205555.55555555556</v>
      </c>
      <c r="F24" s="9">
        <f>+E24*0.5</f>
        <v>102777.77777777778</v>
      </c>
      <c r="G24" s="9">
        <f>+F24/3</f>
        <v>34259.259259259263</v>
      </c>
      <c r="H24" s="23">
        <f>+G24/0.6</f>
        <v>57098.765432098771</v>
      </c>
      <c r="I24" s="10" t="s">
        <v>17</v>
      </c>
      <c r="J24" s="30">
        <v>50000</v>
      </c>
      <c r="L24" s="20">
        <f>H24</f>
        <v>57098.765432098771</v>
      </c>
      <c r="M24" s="18">
        <v>1</v>
      </c>
    </row>
    <row r="25" spans="2:14" x14ac:dyDescent="0.25">
      <c r="B25" s="7">
        <v>2</v>
      </c>
      <c r="C25" s="8">
        <f t="shared" ref="C25:C27" si="0">+D6*1000</f>
        <v>8440000</v>
      </c>
      <c r="D25" s="7">
        <f t="shared" ref="D25:D27" si="1">36/4</f>
        <v>9</v>
      </c>
      <c r="E25" s="9">
        <f t="shared" ref="E25:E27" si="2">+C25/D25</f>
        <v>937777.77777777775</v>
      </c>
      <c r="F25" s="9">
        <f t="shared" ref="F25:F27" si="3">+E25*0.5</f>
        <v>468888.88888888888</v>
      </c>
      <c r="G25" s="9">
        <f t="shared" ref="G25:G27" si="4">+F25/3</f>
        <v>156296.29629629629</v>
      </c>
      <c r="H25" s="23">
        <f t="shared" ref="H25:H27" si="5">+G25/0.6</f>
        <v>260493.82716049382</v>
      </c>
      <c r="I25" s="10" t="s">
        <v>17</v>
      </c>
      <c r="J25" s="30">
        <v>50000</v>
      </c>
      <c r="L25" s="19">
        <f>L24-50000</f>
        <v>7098.7654320987713</v>
      </c>
      <c r="M25" s="1" t="s">
        <v>31</v>
      </c>
      <c r="N25" s="25">
        <f>L25*M24/L24</f>
        <v>0.12432432432432441</v>
      </c>
    </row>
    <row r="26" spans="2:14" x14ac:dyDescent="0.25">
      <c r="B26" s="7">
        <v>3</v>
      </c>
      <c r="C26" s="8">
        <f t="shared" si="0"/>
        <v>1850000</v>
      </c>
      <c r="D26" s="7">
        <f t="shared" si="1"/>
        <v>9</v>
      </c>
      <c r="E26" s="9">
        <f t="shared" si="2"/>
        <v>205555.55555555556</v>
      </c>
      <c r="F26" s="9">
        <f t="shared" si="3"/>
        <v>102777.77777777778</v>
      </c>
      <c r="G26" s="9">
        <f t="shared" si="4"/>
        <v>34259.259259259263</v>
      </c>
      <c r="H26" s="23">
        <f t="shared" si="5"/>
        <v>57098.765432098771</v>
      </c>
      <c r="I26" s="10" t="s">
        <v>17</v>
      </c>
      <c r="J26" s="30">
        <v>50000</v>
      </c>
    </row>
    <row r="27" spans="2:14" x14ac:dyDescent="0.25">
      <c r="B27" s="7">
        <v>4</v>
      </c>
      <c r="C27" s="8">
        <f t="shared" si="0"/>
        <v>920000</v>
      </c>
      <c r="D27" s="7">
        <f t="shared" si="1"/>
        <v>9</v>
      </c>
      <c r="E27" s="9">
        <f t="shared" si="2"/>
        <v>102222.22222222222</v>
      </c>
      <c r="F27" s="9">
        <f t="shared" si="3"/>
        <v>51111.111111111109</v>
      </c>
      <c r="G27" s="9">
        <f t="shared" si="4"/>
        <v>17037.037037037036</v>
      </c>
      <c r="H27" s="24">
        <f t="shared" si="5"/>
        <v>28395.061728395063</v>
      </c>
    </row>
    <row r="29" spans="2:14" s="16" customFormat="1" ht="38.25" x14ac:dyDescent="0.25">
      <c r="B29" s="36" t="s">
        <v>18</v>
      </c>
      <c r="C29" s="36" t="s">
        <v>33</v>
      </c>
      <c r="D29" s="36" t="s">
        <v>19</v>
      </c>
      <c r="E29" s="36" t="s">
        <v>20</v>
      </c>
      <c r="F29" s="36" t="s">
        <v>21</v>
      </c>
      <c r="G29" s="36" t="s">
        <v>22</v>
      </c>
      <c r="I29" s="17" t="s">
        <v>27</v>
      </c>
      <c r="J29" s="17" t="s">
        <v>25</v>
      </c>
      <c r="K29" s="17" t="s">
        <v>28</v>
      </c>
      <c r="L29" s="17" t="s">
        <v>26</v>
      </c>
      <c r="M29" s="17" t="s">
        <v>24</v>
      </c>
    </row>
    <row r="30" spans="2:14" x14ac:dyDescent="0.25">
      <c r="B30" s="7">
        <v>1</v>
      </c>
      <c r="C30" s="8">
        <f>L30</f>
        <v>1620000</v>
      </c>
      <c r="D30" s="7">
        <f>+C30*0.05</f>
        <v>81000</v>
      </c>
      <c r="E30" s="9">
        <f>+$E$34/4</f>
        <v>37500</v>
      </c>
      <c r="F30" s="9">
        <f>+$F$34/4</f>
        <v>18750</v>
      </c>
      <c r="G30" s="9">
        <f>+D30+E30+F30</f>
        <v>137250</v>
      </c>
      <c r="I30" s="12">
        <f>N25</f>
        <v>0.12432432432432441</v>
      </c>
      <c r="J30" s="11">
        <f>C24*I30</f>
        <v>230000.00000000017</v>
      </c>
      <c r="K30" s="13">
        <f>1-I30</f>
        <v>0.87567567567567561</v>
      </c>
      <c r="L30" s="35">
        <f>K30*C24</f>
        <v>1620000</v>
      </c>
      <c r="M30" s="14">
        <f>J30+L30</f>
        <v>1850000.0000000002</v>
      </c>
    </row>
    <row r="31" spans="2:14" x14ac:dyDescent="0.25">
      <c r="B31" s="7">
        <v>2</v>
      </c>
      <c r="C31" s="8">
        <f>L31</f>
        <v>1620000.0000000002</v>
      </c>
      <c r="D31" s="7">
        <f>+C31*0.05</f>
        <v>81000.000000000015</v>
      </c>
      <c r="E31" s="9">
        <f>+$E$34/4</f>
        <v>37500</v>
      </c>
      <c r="F31" s="9">
        <f>+$F$34/4</f>
        <v>18750</v>
      </c>
      <c r="G31" s="9">
        <f t="shared" ref="G31:G33" si="6">+D31+E31+F31</f>
        <v>137250</v>
      </c>
      <c r="I31" s="12">
        <f>(H25-50000)/H25</f>
        <v>0.80805687203791465</v>
      </c>
      <c r="J31" s="11">
        <f>C25*I31</f>
        <v>6820000</v>
      </c>
      <c r="K31" s="13">
        <f>1-I31</f>
        <v>0.19194312796208535</v>
      </c>
      <c r="L31" s="35">
        <f>K31*C25</f>
        <v>1620000.0000000002</v>
      </c>
      <c r="M31" s="14">
        <f>J31+L31</f>
        <v>8440000</v>
      </c>
    </row>
    <row r="32" spans="2:14" x14ac:dyDescent="0.25">
      <c r="B32" s="7">
        <v>3</v>
      </c>
      <c r="C32" s="8">
        <f>L32</f>
        <v>1620000</v>
      </c>
      <c r="D32" s="7">
        <f>+C32*0.05</f>
        <v>81000</v>
      </c>
      <c r="E32" s="9">
        <f>+$E$34/4</f>
        <v>37500</v>
      </c>
      <c r="F32" s="9">
        <f>+$F$34/4</f>
        <v>18750</v>
      </c>
      <c r="G32" s="9">
        <f t="shared" si="6"/>
        <v>137250</v>
      </c>
      <c r="I32" s="12">
        <f>(H26-50000)/H26</f>
        <v>0.12432432432432441</v>
      </c>
      <c r="J32" s="11">
        <f>C26*I32</f>
        <v>230000.00000000017</v>
      </c>
      <c r="K32" s="13">
        <f>1-I32</f>
        <v>0.87567567567567561</v>
      </c>
      <c r="L32" s="35">
        <f>K32*C26</f>
        <v>1620000</v>
      </c>
      <c r="M32" s="14">
        <f>J32+L32</f>
        <v>1850000.0000000002</v>
      </c>
    </row>
    <row r="33" spans="1:13" x14ac:dyDescent="0.25">
      <c r="B33" s="7">
        <v>4</v>
      </c>
      <c r="C33" s="8">
        <f>L33</f>
        <v>920000</v>
      </c>
      <c r="D33" s="7">
        <f>+C33*0.05</f>
        <v>46000</v>
      </c>
      <c r="E33" s="9">
        <f>+$E$34/4</f>
        <v>37500</v>
      </c>
      <c r="F33" s="9">
        <f>+$F$34/4</f>
        <v>18750</v>
      </c>
      <c r="G33" s="9">
        <f t="shared" si="6"/>
        <v>102250</v>
      </c>
      <c r="I33" s="12">
        <v>0</v>
      </c>
      <c r="J33" s="37">
        <f>C27*I33</f>
        <v>0</v>
      </c>
      <c r="K33" s="13">
        <f>1-I33</f>
        <v>1</v>
      </c>
      <c r="L33" s="35">
        <f>K33*C27</f>
        <v>920000</v>
      </c>
      <c r="M33" s="38">
        <f>J33+L33</f>
        <v>920000</v>
      </c>
    </row>
    <row r="34" spans="1:13" x14ac:dyDescent="0.25">
      <c r="D34" s="31">
        <f>+SUM(D30:D33)</f>
        <v>289000</v>
      </c>
      <c r="E34" s="32">
        <f>3*J25</f>
        <v>150000</v>
      </c>
      <c r="F34" s="33">
        <f>+(J25*30)/20</f>
        <v>75000</v>
      </c>
      <c r="G34" s="34">
        <f>+D34+E34+F34</f>
        <v>514000</v>
      </c>
    </row>
    <row r="35" spans="1:13" x14ac:dyDescent="0.25">
      <c r="F35" s="1" t="s">
        <v>23</v>
      </c>
      <c r="L35" s="15" t="s">
        <v>29</v>
      </c>
    </row>
    <row r="36" spans="1:13" x14ac:dyDescent="0.25">
      <c r="L36" s="15" t="s">
        <v>30</v>
      </c>
    </row>
    <row r="37" spans="1:13" x14ac:dyDescent="0.25">
      <c r="C37" s="39" t="s">
        <v>11</v>
      </c>
      <c r="D37" s="39" t="s">
        <v>12</v>
      </c>
      <c r="E37" s="39" t="s">
        <v>13</v>
      </c>
      <c r="F37" s="39" t="s">
        <v>14</v>
      </c>
      <c r="G37" s="39" t="s">
        <v>15</v>
      </c>
      <c r="H37" s="39" t="s">
        <v>16</v>
      </c>
      <c r="L37" s="15"/>
    </row>
    <row r="38" spans="1:13" x14ac:dyDescent="0.25">
      <c r="C38" s="39"/>
      <c r="D38" s="39"/>
      <c r="E38" s="39"/>
      <c r="F38" s="39"/>
      <c r="G38" s="39"/>
      <c r="H38" s="39"/>
    </row>
    <row r="39" spans="1:13" x14ac:dyDescent="0.25">
      <c r="A39" s="21" t="s">
        <v>32</v>
      </c>
      <c r="B39" s="22"/>
      <c r="C39" s="26">
        <f>L30</f>
        <v>1620000</v>
      </c>
      <c r="D39" s="27">
        <v>9</v>
      </c>
      <c r="E39" s="28">
        <f>C39/D39</f>
        <v>180000</v>
      </c>
      <c r="F39" s="28">
        <f>E39*0.5</f>
        <v>90000</v>
      </c>
      <c r="G39" s="28">
        <f>F39/3</f>
        <v>30000</v>
      </c>
      <c r="H39" s="29">
        <f>G39/0.6</f>
        <v>50000</v>
      </c>
    </row>
  </sheetData>
  <mergeCells count="22">
    <mergeCell ref="H22:H23"/>
    <mergeCell ref="H37:H38"/>
    <mergeCell ref="B8:C8"/>
    <mergeCell ref="B1:K2"/>
    <mergeCell ref="B4:C4"/>
    <mergeCell ref="B5:C5"/>
    <mergeCell ref="B6:C6"/>
    <mergeCell ref="B7:C7"/>
    <mergeCell ref="B10:K16"/>
    <mergeCell ref="B17:K19"/>
    <mergeCell ref="B21:H21"/>
    <mergeCell ref="B22:B23"/>
    <mergeCell ref="C22:C23"/>
    <mergeCell ref="D22:D23"/>
    <mergeCell ref="E22:E23"/>
    <mergeCell ref="F22:F23"/>
    <mergeCell ref="G22:G23"/>
    <mergeCell ref="C37:C38"/>
    <mergeCell ref="D37:D38"/>
    <mergeCell ref="E37:E38"/>
    <mergeCell ref="F37:F38"/>
    <mergeCell ref="G37:G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ALM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dc:creator>
  <cp:lastModifiedBy>ProyA2</cp:lastModifiedBy>
  <dcterms:created xsi:type="dcterms:W3CDTF">2020-10-31T15:48:19Z</dcterms:created>
  <dcterms:modified xsi:type="dcterms:W3CDTF">2023-05-09T00:57:01Z</dcterms:modified>
</cp:coreProperties>
</file>